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zdolskiy/Desktop/Thinkful/Excel/"/>
    </mc:Choice>
  </mc:AlternateContent>
  <xr:revisionPtr revIDLastSave="0" documentId="13_ncr:1_{08724A4E-313F-1048-9A47-A83242431CBF}" xr6:coauthVersionLast="36" xr6:coauthVersionMax="36" xr10:uidLastSave="{00000000-0000-0000-0000-000000000000}"/>
  <bookViews>
    <workbookView xWindow="0" yWindow="460" windowWidth="26900" windowHeight="16400" activeTab="6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2018_commission_structure " sheetId="17" state="hidden" r:id="rId4"/>
    <sheet name="2018_commission_structure (2)" sheetId="16" state="hidden" r:id="rId5"/>
    <sheet name="Sheet7" sheetId="14" state="hidden" r:id="rId6"/>
    <sheet name="Extended Employee Dashboard" sheetId="25" r:id="rId7"/>
    <sheet name="Job Title Dashboard" sheetId="22" r:id="rId8"/>
    <sheet name="Calculations" sheetId="12" r:id="rId9"/>
    <sheet name="base_salary" sheetId="1" r:id="rId10"/>
    <sheet name="deals_closed" sheetId="2" r:id="rId11"/>
    <sheet name="2018_commission_structure-Finis" sheetId="20" r:id="rId12"/>
    <sheet name="benchmark_data" sheetId="4" r:id="rId13"/>
    <sheet name="Employee Dashboard-Start" sheetId="19" r:id="rId14"/>
    <sheet name="Employee Dashboard-Finish" sheetId="18" r:id="rId15"/>
    <sheet name="2018_commission_structure-Start" sheetId="3" r:id="rId16"/>
  </sheets>
  <definedNames>
    <definedName name="_xlnm._FilterDatabase" localSheetId="8" hidden="1">Calculations!$A$1:$AB$1001</definedName>
    <definedName name="_xlchart.v1.0" hidden="1">'Extended Employee Dashboard'!$B$6:$B$8</definedName>
    <definedName name="_xlchart.v1.1" hidden="1">'Extended Employee Dashboard'!$C$5</definedName>
    <definedName name="_xlchart.v1.2" hidden="1">'Extended Employee Dashboard'!$C$6:$C$8</definedName>
    <definedName name="_xlchart.v1.3" hidden="1">'Extended Employee Dashboard'!$D$5</definedName>
    <definedName name="_xlchart.v1.4" hidden="1">'Extended Employee Dashboard'!$D$6:$D$8</definedName>
    <definedName name="_xlchart.v1.5" hidden="1">'Extended Employee Dashboard'!$E$5</definedName>
    <definedName name="_xlchart.v1.6" hidden="1">'Extended Employee Dashboard'!$E$6:$E$8</definedName>
  </definedNames>
  <calcPr calcId="181029"/>
  <pivotCaches>
    <pivotCache cacheId="15" r:id="rId17"/>
    <pivotCache cacheId="16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1" i="22" l="1"/>
  <c r="C20" i="22"/>
  <c r="C19" i="22"/>
  <c r="H667" i="12" l="1"/>
  <c r="G667" i="12"/>
  <c r="H162" i="12"/>
  <c r="G162" i="12"/>
  <c r="H41" i="12"/>
  <c r="G41" i="12"/>
  <c r="H136" i="12"/>
  <c r="G136" i="12"/>
  <c r="H392" i="12"/>
  <c r="G392" i="12"/>
  <c r="H328" i="12"/>
  <c r="G328" i="12"/>
  <c r="H229" i="12"/>
  <c r="G229" i="12"/>
  <c r="H416" i="12"/>
  <c r="G416" i="12"/>
  <c r="H551" i="12"/>
  <c r="G551" i="12"/>
  <c r="H964" i="12"/>
  <c r="G964" i="12"/>
  <c r="H910" i="12"/>
  <c r="G910" i="12"/>
  <c r="H69" i="12"/>
  <c r="G69" i="12"/>
  <c r="H219" i="12"/>
  <c r="G219" i="12"/>
  <c r="H685" i="12"/>
  <c r="G685" i="12"/>
  <c r="H798" i="12"/>
  <c r="G798" i="12"/>
  <c r="H95" i="12"/>
  <c r="G95" i="12"/>
  <c r="H452" i="12"/>
  <c r="G452" i="12"/>
  <c r="H270" i="12"/>
  <c r="G270" i="12"/>
  <c r="H357" i="12"/>
  <c r="G357" i="12"/>
  <c r="H991" i="12"/>
  <c r="G991" i="12"/>
  <c r="H730" i="12"/>
  <c r="G730" i="12"/>
  <c r="H298" i="12"/>
  <c r="G298" i="12"/>
  <c r="H210" i="12"/>
  <c r="G210" i="12"/>
  <c r="H533" i="12"/>
  <c r="G533" i="12"/>
  <c r="H470" i="12"/>
  <c r="G470" i="12"/>
  <c r="H151" i="12"/>
  <c r="G151" i="12"/>
  <c r="H251" i="12"/>
  <c r="G251" i="12"/>
  <c r="H90" i="12"/>
  <c r="G90" i="12"/>
  <c r="H622" i="12"/>
  <c r="G622" i="12"/>
  <c r="H883" i="12"/>
  <c r="G883" i="12"/>
  <c r="H769" i="12"/>
  <c r="G769" i="12"/>
  <c r="H710" i="12"/>
  <c r="G710" i="12"/>
  <c r="H856" i="12"/>
  <c r="G856" i="12"/>
  <c r="H367" i="12"/>
  <c r="G367" i="12"/>
  <c r="H440" i="12"/>
  <c r="G440" i="12"/>
  <c r="H608" i="12"/>
  <c r="G608" i="12"/>
  <c r="H892" i="12"/>
  <c r="G892" i="12"/>
  <c r="H473" i="12"/>
  <c r="G473" i="12"/>
  <c r="H572" i="12"/>
  <c r="G572" i="12"/>
  <c r="H42" i="12"/>
  <c r="G42" i="12"/>
  <c r="H469" i="12"/>
  <c r="G469" i="12"/>
  <c r="H120" i="12"/>
  <c r="G120" i="12"/>
  <c r="H247" i="12"/>
  <c r="G247" i="12"/>
  <c r="H874" i="12"/>
  <c r="G874" i="12"/>
  <c r="H593" i="12"/>
  <c r="G593" i="12"/>
  <c r="H859" i="12"/>
  <c r="G859" i="12"/>
  <c r="H495" i="12"/>
  <c r="G495" i="12"/>
  <c r="H303" i="12"/>
  <c r="G303" i="12"/>
  <c r="H265" i="12"/>
  <c r="G265" i="12"/>
  <c r="H583" i="12"/>
  <c r="G583" i="12"/>
  <c r="H83" i="12"/>
  <c r="G83" i="12"/>
  <c r="H768" i="12"/>
  <c r="G768" i="12"/>
  <c r="H10" i="12"/>
  <c r="G10" i="12"/>
  <c r="H79" i="12"/>
  <c r="G79" i="12"/>
  <c r="H658" i="12"/>
  <c r="G658" i="12"/>
  <c r="H817" i="12"/>
  <c r="G817" i="12"/>
  <c r="H571" i="12"/>
  <c r="G571" i="12"/>
  <c r="H951" i="12"/>
  <c r="G951" i="12"/>
  <c r="H434" i="12"/>
  <c r="G434" i="12"/>
  <c r="H401" i="12"/>
  <c r="G401" i="12"/>
  <c r="H627" i="12"/>
  <c r="G627" i="12"/>
  <c r="H152" i="12"/>
  <c r="G152" i="12"/>
  <c r="H554" i="12"/>
  <c r="G554" i="12"/>
  <c r="H621" i="12"/>
  <c r="G621" i="12"/>
  <c r="H649" i="12"/>
  <c r="G649" i="12"/>
  <c r="H704" i="12"/>
  <c r="G704" i="12"/>
  <c r="H981" i="12"/>
  <c r="G981" i="12"/>
  <c r="H129" i="12"/>
  <c r="G129" i="12"/>
  <c r="H911" i="12"/>
  <c r="G911" i="12"/>
  <c r="H682" i="12"/>
  <c r="G682" i="12"/>
  <c r="H640" i="12"/>
  <c r="G640" i="12"/>
  <c r="H689" i="12"/>
  <c r="G689" i="12"/>
  <c r="H337" i="12"/>
  <c r="G337" i="12"/>
  <c r="H290" i="12"/>
  <c r="G290" i="12"/>
  <c r="H585" i="12"/>
  <c r="G585" i="12"/>
  <c r="H818" i="12"/>
  <c r="G818" i="12"/>
  <c r="H220" i="12"/>
  <c r="G220" i="12"/>
  <c r="H433" i="12"/>
  <c r="G433" i="12"/>
  <c r="H588" i="12"/>
  <c r="G588" i="12"/>
  <c r="H107" i="12"/>
  <c r="G107" i="12"/>
  <c r="H928" i="12"/>
  <c r="G928" i="12"/>
  <c r="H908" i="12"/>
  <c r="G908" i="12"/>
  <c r="H946" i="12"/>
  <c r="G946" i="12"/>
  <c r="H19" i="12"/>
  <c r="G19" i="12"/>
  <c r="H487" i="12"/>
  <c r="G487" i="12"/>
  <c r="H240" i="12"/>
  <c r="G240" i="12"/>
  <c r="H92" i="12"/>
  <c r="G92" i="12"/>
  <c r="H880" i="12"/>
  <c r="G880" i="12"/>
  <c r="H119" i="12"/>
  <c r="G119" i="12"/>
  <c r="H940" i="12"/>
  <c r="G940" i="12"/>
  <c r="H33" i="12"/>
  <c r="G33" i="12"/>
  <c r="H559" i="12"/>
  <c r="G559" i="12"/>
  <c r="H105" i="12"/>
  <c r="G105" i="12"/>
  <c r="H611" i="12"/>
  <c r="G611" i="12"/>
  <c r="H683" i="12"/>
  <c r="G683" i="12"/>
  <c r="H187" i="12"/>
  <c r="G187" i="12"/>
  <c r="H130" i="12"/>
  <c r="G130" i="12"/>
  <c r="H329" i="12"/>
  <c r="G329" i="12"/>
  <c r="H515" i="12"/>
  <c r="G515" i="12"/>
  <c r="H364" i="12"/>
  <c r="G364" i="12"/>
  <c r="H746" i="12"/>
  <c r="G746" i="12"/>
  <c r="H393" i="12"/>
  <c r="G393" i="12"/>
  <c r="H492" i="12"/>
  <c r="G492" i="12"/>
  <c r="H577" i="12"/>
  <c r="G577" i="12"/>
  <c r="H530" i="12"/>
  <c r="G530" i="12"/>
  <c r="H962" i="12"/>
  <c r="G962" i="12"/>
  <c r="H177" i="12"/>
  <c r="G177" i="12"/>
  <c r="H974" i="12"/>
  <c r="G974" i="12"/>
  <c r="H804" i="12"/>
  <c r="G804" i="12"/>
  <c r="H278" i="12"/>
  <c r="G278" i="12"/>
  <c r="H618" i="12"/>
  <c r="G618" i="12"/>
  <c r="H518" i="12"/>
  <c r="G518" i="12"/>
  <c r="H244" i="12"/>
  <c r="G244" i="12"/>
  <c r="H915" i="12"/>
  <c r="G915" i="12"/>
  <c r="H489" i="12"/>
  <c r="G489" i="12"/>
  <c r="H109" i="12"/>
  <c r="G109" i="12"/>
  <c r="H830" i="12"/>
  <c r="G830" i="12"/>
  <c r="H675" i="12"/>
  <c r="G675" i="12"/>
  <c r="H451" i="12"/>
  <c r="G451" i="12"/>
  <c r="H581" i="12"/>
  <c r="G581" i="12"/>
  <c r="H717" i="12"/>
  <c r="G717" i="12"/>
  <c r="H64" i="12"/>
  <c r="G64" i="12"/>
  <c r="H590" i="12"/>
  <c r="G590" i="12"/>
  <c r="H57" i="12"/>
  <c r="G57" i="12"/>
  <c r="H274" i="12"/>
  <c r="G274" i="12"/>
  <c r="H402" i="12"/>
  <c r="G402" i="12"/>
  <c r="H536" i="12"/>
  <c r="G536" i="12"/>
  <c r="H169" i="12"/>
  <c r="G169" i="12"/>
  <c r="H411" i="12"/>
  <c r="G411" i="12"/>
  <c r="H662" i="12"/>
  <c r="G662" i="12"/>
  <c r="H510" i="12"/>
  <c r="G510" i="12"/>
  <c r="H647" i="12"/>
  <c r="G647" i="12"/>
  <c r="H827" i="12"/>
  <c r="G827" i="12"/>
  <c r="H848" i="12"/>
  <c r="G848" i="12"/>
  <c r="H252" i="12"/>
  <c r="G252" i="12"/>
  <c r="H430" i="12"/>
  <c r="G430" i="12"/>
  <c r="H607" i="12"/>
  <c r="G607" i="12"/>
  <c r="H21" i="12"/>
  <c r="G21" i="12"/>
  <c r="H99" i="12"/>
  <c r="G99" i="12"/>
  <c r="H375" i="12"/>
  <c r="G375" i="12"/>
  <c r="H43" i="12"/>
  <c r="G43" i="12"/>
  <c r="H552" i="12"/>
  <c r="G552" i="12"/>
  <c r="H837" i="12"/>
  <c r="G837" i="12"/>
  <c r="H356" i="12"/>
  <c r="G356" i="12"/>
  <c r="H478" i="12"/>
  <c r="G478" i="12"/>
  <c r="H615" i="12"/>
  <c r="G615" i="12"/>
  <c r="H512" i="12"/>
  <c r="G512" i="12"/>
  <c r="H444" i="12"/>
  <c r="G444" i="12"/>
  <c r="H772" i="12"/>
  <c r="G772" i="12"/>
  <c r="H909" i="12"/>
  <c r="G909" i="12"/>
  <c r="H17" i="12"/>
  <c r="G17" i="12"/>
  <c r="H693" i="12"/>
  <c r="G693" i="12"/>
  <c r="H563" i="12"/>
  <c r="G563" i="12"/>
  <c r="H986" i="12"/>
  <c r="G986" i="12"/>
  <c r="H330" i="12"/>
  <c r="G330" i="12"/>
  <c r="H816" i="12"/>
  <c r="G816" i="12"/>
  <c r="H712" i="12"/>
  <c r="G712" i="12"/>
  <c r="H427" i="12"/>
  <c r="G427" i="12"/>
  <c r="H232" i="12"/>
  <c r="G232" i="12"/>
  <c r="H193" i="12"/>
  <c r="G193" i="12"/>
  <c r="H148" i="12"/>
  <c r="G148" i="12"/>
  <c r="H747" i="12"/>
  <c r="G747" i="12"/>
  <c r="H317" i="12"/>
  <c r="G317" i="12"/>
  <c r="H999" i="12"/>
  <c r="G999" i="12"/>
  <c r="H977" i="12"/>
  <c r="G977" i="12"/>
  <c r="H944" i="12"/>
  <c r="G944" i="12"/>
  <c r="H775" i="12"/>
  <c r="G775" i="12"/>
  <c r="H557" i="12"/>
  <c r="G557" i="12"/>
  <c r="H84" i="12"/>
  <c r="G84" i="12"/>
  <c r="H968" i="12"/>
  <c r="G968" i="12"/>
  <c r="H226" i="12"/>
  <c r="G226" i="12"/>
  <c r="H912" i="12"/>
  <c r="G912" i="12"/>
  <c r="H862" i="12"/>
  <c r="G862" i="12"/>
  <c r="H753" i="12"/>
  <c r="G753" i="12"/>
  <c r="H594" i="12"/>
  <c r="G594" i="12"/>
  <c r="H450" i="12"/>
  <c r="G450" i="12"/>
  <c r="H854" i="12"/>
  <c r="G854" i="12"/>
  <c r="H792" i="12"/>
  <c r="G792" i="12"/>
  <c r="H246" i="12"/>
  <c r="G246" i="12"/>
  <c r="H143" i="12"/>
  <c r="G143" i="12"/>
  <c r="H164" i="12"/>
  <c r="G164" i="12"/>
  <c r="H934" i="12"/>
  <c r="G934" i="12"/>
  <c r="H625" i="12"/>
  <c r="G625" i="12"/>
  <c r="H996" i="12"/>
  <c r="G996" i="12"/>
  <c r="H550" i="12"/>
  <c r="G550" i="12"/>
  <c r="H211" i="12"/>
  <c r="G211" i="12"/>
  <c r="H863" i="12"/>
  <c r="G863" i="12"/>
  <c r="H983" i="12"/>
  <c r="G983" i="12"/>
  <c r="H308" i="12"/>
  <c r="G308" i="12"/>
  <c r="H293" i="12"/>
  <c r="G293" i="12"/>
  <c r="H520" i="12"/>
  <c r="G520" i="12"/>
  <c r="H587" i="12"/>
  <c r="G587" i="12"/>
  <c r="H666" i="12"/>
  <c r="G666" i="12"/>
  <c r="H976" i="12"/>
  <c r="G976" i="12"/>
  <c r="H149" i="12"/>
  <c r="G149" i="12"/>
  <c r="H121" i="12"/>
  <c r="G121" i="12"/>
  <c r="H261" i="12"/>
  <c r="G261" i="12"/>
  <c r="H312" i="12"/>
  <c r="G312" i="12"/>
  <c r="H462" i="12"/>
  <c r="G462" i="12"/>
  <c r="H168" i="12"/>
  <c r="G168" i="12"/>
  <c r="H205" i="12"/>
  <c r="G205" i="12"/>
  <c r="H635" i="12"/>
  <c r="G635" i="12"/>
  <c r="H786" i="12"/>
  <c r="G786" i="12"/>
  <c r="H410" i="12"/>
  <c r="G410" i="12"/>
  <c r="H253" i="12"/>
  <c r="G253" i="12"/>
  <c r="H311" i="12"/>
  <c r="G311" i="12"/>
  <c r="H397" i="12"/>
  <c r="G397" i="12"/>
  <c r="H423" i="12"/>
  <c r="G423" i="12"/>
  <c r="H514" i="12"/>
  <c r="G514" i="12"/>
  <c r="H568" i="12"/>
  <c r="G568" i="12"/>
  <c r="H239" i="12"/>
  <c r="G239" i="12"/>
  <c r="H336" i="12"/>
  <c r="G336" i="12"/>
  <c r="H445" i="12"/>
  <c r="G445" i="12"/>
  <c r="H770" i="12"/>
  <c r="G770" i="12"/>
  <c r="H785" i="12"/>
  <c r="G785" i="12"/>
  <c r="H529" i="12"/>
  <c r="G529" i="12"/>
  <c r="H702" i="12"/>
  <c r="G702" i="12"/>
  <c r="H781" i="12"/>
  <c r="G781" i="12"/>
  <c r="H494" i="12"/>
  <c r="G494" i="12"/>
  <c r="H860" i="12"/>
  <c r="G860" i="12"/>
  <c r="H829" i="12"/>
  <c r="G829" i="12"/>
  <c r="H846" i="12"/>
  <c r="G846" i="12"/>
  <c r="H700" i="12"/>
  <c r="G700" i="12"/>
  <c r="H810" i="12"/>
  <c r="G810" i="12"/>
  <c r="H696" i="12"/>
  <c r="G696" i="12"/>
  <c r="H354" i="12"/>
  <c r="G354" i="12"/>
  <c r="H67" i="12"/>
  <c r="G67" i="12"/>
  <c r="H91" i="12"/>
  <c r="G91" i="12"/>
  <c r="H759" i="12"/>
  <c r="G759" i="12"/>
  <c r="H973" i="12"/>
  <c r="G973" i="12"/>
  <c r="H845" i="12"/>
  <c r="G845" i="12"/>
  <c r="H604" i="12"/>
  <c r="G604" i="12"/>
  <c r="H692" i="12"/>
  <c r="G692" i="12"/>
  <c r="H736" i="12"/>
  <c r="G736" i="12"/>
  <c r="H326" i="12"/>
  <c r="G326" i="12"/>
  <c r="H414" i="12"/>
  <c r="G414" i="12"/>
  <c r="H616" i="12"/>
  <c r="G616" i="12"/>
  <c r="H694" i="12"/>
  <c r="G694" i="12"/>
  <c r="H131" i="12"/>
  <c r="G131" i="12"/>
  <c r="H646" i="12"/>
  <c r="G646" i="12"/>
  <c r="H660" i="12"/>
  <c r="G660" i="12"/>
  <c r="H744" i="12"/>
  <c r="G744" i="12"/>
  <c r="H783" i="12"/>
  <c r="G783" i="12"/>
  <c r="H634" i="12"/>
  <c r="G634" i="12"/>
  <c r="H650" i="12"/>
  <c r="G650" i="12"/>
  <c r="H217" i="12"/>
  <c r="G217" i="12"/>
  <c r="H873" i="12"/>
  <c r="G873" i="12"/>
  <c r="H690" i="12"/>
  <c r="G690" i="12"/>
  <c r="H55" i="12"/>
  <c r="G55" i="12"/>
  <c r="H982" i="12"/>
  <c r="G982" i="12"/>
  <c r="H496" i="12"/>
  <c r="G496" i="12"/>
  <c r="H558" i="12"/>
  <c r="G558" i="12"/>
  <c r="H184" i="12"/>
  <c r="G184" i="12"/>
  <c r="H353" i="12"/>
  <c r="G353" i="12"/>
  <c r="H197" i="12"/>
  <c r="G197" i="12"/>
  <c r="H963" i="12"/>
  <c r="G963" i="12"/>
  <c r="H619" i="12"/>
  <c r="G619" i="12"/>
  <c r="H297" i="12"/>
  <c r="G297" i="12"/>
  <c r="H687" i="12"/>
  <c r="G687" i="12"/>
  <c r="H279" i="12"/>
  <c r="G279" i="12"/>
  <c r="H112" i="12"/>
  <c r="G112" i="12"/>
  <c r="H286" i="12"/>
  <c r="G286" i="12"/>
  <c r="H985" i="12"/>
  <c r="G985" i="12"/>
  <c r="H145" i="12"/>
  <c r="G145" i="12"/>
  <c r="H349" i="12"/>
  <c r="G349" i="12"/>
  <c r="H207" i="12"/>
  <c r="G207" i="12"/>
  <c r="H959" i="12"/>
  <c r="G959" i="12"/>
  <c r="H724" i="12"/>
  <c r="G724" i="12"/>
  <c r="H56" i="12"/>
  <c r="G56" i="12"/>
  <c r="H332" i="12"/>
  <c r="G332" i="12"/>
  <c r="H987" i="12"/>
  <c r="G987" i="12"/>
  <c r="H404" i="12"/>
  <c r="G404" i="12"/>
  <c r="H267" i="12"/>
  <c r="G267" i="12"/>
  <c r="H784" i="12"/>
  <c r="G784" i="12"/>
  <c r="H580" i="12"/>
  <c r="G580" i="12"/>
  <c r="H128" i="12"/>
  <c r="G128" i="12"/>
  <c r="H389" i="12"/>
  <c r="G389" i="12"/>
  <c r="H250" i="12"/>
  <c r="G250" i="12"/>
  <c r="H566" i="12"/>
  <c r="G566" i="12"/>
  <c r="H104" i="12"/>
  <c r="G104" i="12"/>
  <c r="H755" i="12"/>
  <c r="G755" i="12"/>
  <c r="H765" i="12"/>
  <c r="G765" i="12"/>
  <c r="H732" i="12"/>
  <c r="G732" i="12"/>
  <c r="H617" i="12"/>
  <c r="G617" i="12"/>
  <c r="H172" i="12"/>
  <c r="G172" i="12"/>
  <c r="H777" i="12"/>
  <c r="G777" i="12"/>
  <c r="H34" i="12"/>
  <c r="G34" i="12"/>
  <c r="H851" i="12"/>
  <c r="G851" i="12"/>
  <c r="H361" i="12"/>
  <c r="G361" i="12"/>
  <c r="H793" i="12"/>
  <c r="G793" i="12"/>
  <c r="H597" i="12"/>
  <c r="G597" i="12"/>
  <c r="H766" i="12"/>
  <c r="G766" i="12"/>
  <c r="H115" i="12"/>
  <c r="G115" i="12"/>
  <c r="H541" i="12"/>
  <c r="G541" i="12"/>
  <c r="H320" i="12"/>
  <c r="G320" i="12"/>
  <c r="H118" i="12"/>
  <c r="G118" i="12"/>
  <c r="H245" i="12"/>
  <c r="G245" i="12"/>
  <c r="H11" i="12"/>
  <c r="G11" i="12"/>
  <c r="H338" i="12"/>
  <c r="G338" i="12"/>
  <c r="H565" i="12"/>
  <c r="G565" i="12"/>
  <c r="H188" i="12"/>
  <c r="G188" i="12"/>
  <c r="H260" i="12"/>
  <c r="G260" i="12"/>
  <c r="H191" i="12"/>
  <c r="G191" i="12"/>
  <c r="H296" i="12"/>
  <c r="G296" i="12"/>
  <c r="H511" i="12"/>
  <c r="G511" i="12"/>
  <c r="H823" i="12"/>
  <c r="G823" i="12"/>
  <c r="H903" i="12"/>
  <c r="G903" i="12"/>
  <c r="H623" i="12"/>
  <c r="G623" i="12"/>
  <c r="H344" i="12"/>
  <c r="G344" i="12"/>
  <c r="H741" i="12"/>
  <c r="G741" i="12"/>
  <c r="H113" i="12"/>
  <c r="G113" i="12"/>
  <c r="H668" i="12"/>
  <c r="G668" i="12"/>
  <c r="H767" i="12"/>
  <c r="G767" i="12"/>
  <c r="H408" i="12"/>
  <c r="G408" i="12"/>
  <c r="H110" i="12"/>
  <c r="G110" i="12"/>
  <c r="H481" i="12"/>
  <c r="G481" i="12"/>
  <c r="H773" i="12"/>
  <c r="G773" i="12"/>
  <c r="H139" i="12"/>
  <c r="G139" i="12"/>
  <c r="H467" i="12"/>
  <c r="G467" i="12"/>
  <c r="H173" i="12"/>
  <c r="G173" i="12"/>
  <c r="H153" i="12"/>
  <c r="G153" i="12"/>
  <c r="H598" i="12"/>
  <c r="G598" i="12"/>
  <c r="H972" i="12"/>
  <c r="G972" i="12"/>
  <c r="H659" i="12"/>
  <c r="G659" i="12"/>
  <c r="H73" i="12"/>
  <c r="G73" i="12"/>
  <c r="H586" i="12"/>
  <c r="G586" i="12"/>
  <c r="H680" i="12"/>
  <c r="G680" i="12"/>
  <c r="H294" i="12"/>
  <c r="G294" i="12"/>
  <c r="H15" i="12"/>
  <c r="G15" i="12"/>
  <c r="H468" i="12"/>
  <c r="G468" i="12"/>
  <c r="H142" i="12"/>
  <c r="G142" i="12"/>
  <c r="H431" i="12"/>
  <c r="G431" i="12"/>
  <c r="H929" i="12"/>
  <c r="G929" i="12"/>
  <c r="H819" i="12"/>
  <c r="G819" i="12"/>
  <c r="H549" i="12"/>
  <c r="G549" i="12"/>
  <c r="H447" i="12"/>
  <c r="G447" i="12"/>
  <c r="H540" i="12"/>
  <c r="G540" i="12"/>
  <c r="H750" i="12"/>
  <c r="G750" i="12"/>
  <c r="H799" i="12"/>
  <c r="G799" i="12"/>
  <c r="H852" i="12"/>
  <c r="G852" i="12"/>
  <c r="H200" i="12"/>
  <c r="G200" i="12"/>
  <c r="H133" i="12"/>
  <c r="G133" i="12"/>
  <c r="H826" i="12"/>
  <c r="G826" i="12"/>
  <c r="H824" i="12"/>
  <c r="G824" i="12"/>
  <c r="H387" i="12"/>
  <c r="G387" i="12"/>
  <c r="H695" i="12"/>
  <c r="G695" i="12"/>
  <c r="H561" i="12"/>
  <c r="G561" i="12"/>
  <c r="H522" i="12"/>
  <c r="G522" i="12"/>
  <c r="H644" i="12"/>
  <c r="G644" i="12"/>
  <c r="H841" i="12"/>
  <c r="G841" i="12"/>
  <c r="H391" i="12"/>
  <c r="G391" i="12"/>
  <c r="H614" i="12"/>
  <c r="G614" i="12"/>
  <c r="H707" i="12"/>
  <c r="G707" i="12"/>
  <c r="H100" i="12"/>
  <c r="G100" i="12"/>
  <c r="H26" i="12"/>
  <c r="G26" i="12"/>
  <c r="H645" i="12"/>
  <c r="G645" i="12"/>
  <c r="H947" i="12"/>
  <c r="G947" i="12"/>
  <c r="H813" i="12"/>
  <c r="G813" i="12"/>
  <c r="H624" i="12"/>
  <c r="G624" i="12"/>
  <c r="H54" i="12"/>
  <c r="G54" i="12"/>
  <c r="H44" i="12"/>
  <c r="G44" i="12"/>
  <c r="H809" i="12"/>
  <c r="G809" i="12"/>
  <c r="H461" i="12"/>
  <c r="G461" i="12"/>
  <c r="H287" i="12"/>
  <c r="G287" i="12"/>
  <c r="H843" i="12"/>
  <c r="G843" i="12"/>
  <c r="H321" i="12"/>
  <c r="G321" i="12"/>
  <c r="H603" i="12"/>
  <c r="G603" i="12"/>
  <c r="H896" i="12"/>
  <c r="G896" i="12"/>
  <c r="H18" i="12"/>
  <c r="G18" i="12"/>
  <c r="H831" i="12"/>
  <c r="G831" i="12"/>
  <c r="H858" i="12"/>
  <c r="G858" i="12"/>
  <c r="H319" i="12"/>
  <c r="G319" i="12"/>
  <c r="H174" i="12"/>
  <c r="G174" i="12"/>
  <c r="H443" i="12"/>
  <c r="G443" i="12"/>
  <c r="H419" i="12"/>
  <c r="G419" i="12"/>
  <c r="H835" i="12"/>
  <c r="G835" i="12"/>
  <c r="H737" i="12"/>
  <c r="G737" i="12"/>
  <c r="H158" i="12"/>
  <c r="G158" i="12"/>
  <c r="H493" i="12"/>
  <c r="G493" i="12"/>
  <c r="H156" i="12"/>
  <c r="G156" i="12"/>
  <c r="H45" i="12"/>
  <c r="G45" i="12"/>
  <c r="H630" i="12"/>
  <c r="G630" i="12"/>
  <c r="H381" i="12"/>
  <c r="G381" i="12"/>
  <c r="H988" i="12"/>
  <c r="G988" i="12"/>
  <c r="H825" i="12"/>
  <c r="G825" i="12"/>
  <c r="H13" i="12"/>
  <c r="G13" i="12"/>
  <c r="H811" i="12"/>
  <c r="G811" i="12"/>
  <c r="H729" i="12"/>
  <c r="G729" i="12"/>
  <c r="H633" i="12"/>
  <c r="G633" i="12"/>
  <c r="H596" i="12"/>
  <c r="G596" i="12"/>
  <c r="H409" i="12"/>
  <c r="G409" i="12"/>
  <c r="H938" i="12"/>
  <c r="G938" i="12"/>
  <c r="H157" i="12"/>
  <c r="G157" i="12"/>
  <c r="H479" i="12"/>
  <c r="G479" i="12"/>
  <c r="H879" i="12"/>
  <c r="G879" i="12"/>
  <c r="H954" i="12"/>
  <c r="G954" i="12"/>
  <c r="H29" i="12"/>
  <c r="G29" i="12"/>
  <c r="H61" i="12"/>
  <c r="G61" i="12"/>
  <c r="H432" i="12"/>
  <c r="G432" i="12"/>
  <c r="H734" i="12"/>
  <c r="G734" i="12"/>
  <c r="H159" i="12"/>
  <c r="G159" i="12"/>
  <c r="H86" i="12"/>
  <c r="G86" i="12"/>
  <c r="H108" i="12"/>
  <c r="G108" i="12"/>
  <c r="H258" i="12"/>
  <c r="G258" i="12"/>
  <c r="H971" i="12"/>
  <c r="G971" i="12"/>
  <c r="H875" i="12"/>
  <c r="G875" i="12"/>
  <c r="H600" i="12"/>
  <c r="G600" i="12"/>
  <c r="H935" i="12"/>
  <c r="G935" i="12"/>
  <c r="H761" i="12"/>
  <c r="G761" i="12"/>
  <c r="H524" i="12"/>
  <c r="G524" i="12"/>
  <c r="H459" i="12"/>
  <c r="G459" i="12"/>
  <c r="H877" i="12"/>
  <c r="G877" i="12"/>
  <c r="H638" i="12"/>
  <c r="G638" i="12"/>
  <c r="H539" i="12"/>
  <c r="G539" i="12"/>
  <c r="H249" i="12"/>
  <c r="G249" i="12"/>
  <c r="H358" i="12"/>
  <c r="G358" i="12"/>
  <c r="H740" i="12"/>
  <c r="G740" i="12"/>
  <c r="H396" i="12"/>
  <c r="G396" i="12"/>
  <c r="H398" i="12"/>
  <c r="G398" i="12"/>
  <c r="H894" i="12"/>
  <c r="G894" i="12"/>
  <c r="H839" i="12"/>
  <c r="G839" i="12"/>
  <c r="H289" i="12"/>
  <c r="G289" i="12"/>
  <c r="H126" i="12"/>
  <c r="G126" i="12"/>
  <c r="H916" i="12"/>
  <c r="G916" i="12"/>
  <c r="H970" i="12"/>
  <c r="G970" i="12"/>
  <c r="H76" i="12"/>
  <c r="G76" i="12"/>
  <c r="H439" i="12"/>
  <c r="G439" i="12"/>
  <c r="H599" i="12"/>
  <c r="G599" i="12"/>
  <c r="H794" i="12"/>
  <c r="G794" i="12"/>
  <c r="H718" i="12"/>
  <c r="G718" i="12"/>
  <c r="H370" i="12"/>
  <c r="G370" i="12"/>
  <c r="H48" i="12"/>
  <c r="G48" i="12"/>
  <c r="H656" i="12"/>
  <c r="G656" i="12"/>
  <c r="H372" i="12"/>
  <c r="G372" i="12"/>
  <c r="H318" i="12"/>
  <c r="G318" i="12"/>
  <c r="H517" i="12"/>
  <c r="G517" i="12"/>
  <c r="H292" i="12"/>
  <c r="G292" i="12"/>
  <c r="H652" i="12"/>
  <c r="G652" i="12"/>
  <c r="H117" i="12"/>
  <c r="G117" i="12"/>
  <c r="H545" i="12"/>
  <c r="G545" i="12"/>
  <c r="H869" i="12"/>
  <c r="G869" i="12"/>
  <c r="H663" i="12"/>
  <c r="G663" i="12"/>
  <c r="H651" i="12"/>
  <c r="G651" i="12"/>
  <c r="H371" i="12"/>
  <c r="G371" i="12"/>
  <c r="H643" i="12"/>
  <c r="G643" i="12"/>
  <c r="H893" i="12"/>
  <c r="G893" i="12"/>
  <c r="H723" i="12"/>
  <c r="G723" i="12"/>
  <c r="H637" i="12"/>
  <c r="G637" i="12"/>
  <c r="H490" i="12"/>
  <c r="G490" i="12"/>
  <c r="H49" i="12"/>
  <c r="G49" i="12"/>
  <c r="H914" i="12"/>
  <c r="G914" i="12"/>
  <c r="H111" i="12"/>
  <c r="G111" i="12"/>
  <c r="H867" i="12"/>
  <c r="G867" i="12"/>
  <c r="H641" i="12"/>
  <c r="G641" i="12"/>
  <c r="H425" i="12"/>
  <c r="G425" i="12"/>
  <c r="H920" i="12"/>
  <c r="G920" i="12"/>
  <c r="H844" i="12"/>
  <c r="G844" i="12"/>
  <c r="H648" i="12"/>
  <c r="G648" i="12"/>
  <c r="H701" i="12"/>
  <c r="G701" i="12"/>
  <c r="H208" i="12"/>
  <c r="G208" i="12"/>
  <c r="H24" i="12"/>
  <c r="G24" i="12"/>
  <c r="H341" i="12"/>
  <c r="G341" i="12"/>
  <c r="H465" i="12"/>
  <c r="G465" i="12"/>
  <c r="H488" i="12"/>
  <c r="G488" i="12"/>
  <c r="H503" i="12"/>
  <c r="G503" i="12"/>
  <c r="H116" i="12"/>
  <c r="G116" i="12"/>
  <c r="H237" i="12"/>
  <c r="G237" i="12"/>
  <c r="H454" i="12"/>
  <c r="G454" i="12"/>
  <c r="H834" i="12"/>
  <c r="G834" i="12"/>
  <c r="H262" i="12"/>
  <c r="G262" i="12"/>
  <c r="H1000" i="12"/>
  <c r="G1000" i="12"/>
  <c r="H255" i="12"/>
  <c r="G255" i="12"/>
  <c r="H198" i="12"/>
  <c r="G198" i="12"/>
  <c r="H992" i="12"/>
  <c r="G992" i="12"/>
  <c r="H527" i="12"/>
  <c r="G527" i="12"/>
  <c r="H575" i="12"/>
  <c r="G575" i="12"/>
  <c r="H263" i="12"/>
  <c r="G263" i="12"/>
  <c r="H933" i="12"/>
  <c r="G933" i="12"/>
  <c r="H175" i="12"/>
  <c r="G175" i="12"/>
  <c r="H27" i="12"/>
  <c r="G27" i="12"/>
  <c r="H678" i="12"/>
  <c r="G678" i="12"/>
  <c r="H147" i="12"/>
  <c r="G147" i="12"/>
  <c r="H39" i="12"/>
  <c r="G39" i="12"/>
  <c r="H528" i="12"/>
  <c r="G528" i="12"/>
  <c r="H699" i="12"/>
  <c r="G699" i="12"/>
  <c r="H555" i="12"/>
  <c r="G555" i="12"/>
  <c r="H808" i="12"/>
  <c r="G808" i="12"/>
  <c r="H395" i="12"/>
  <c r="G395" i="12"/>
  <c r="H509" i="12"/>
  <c r="G509" i="12"/>
  <c r="H243" i="12"/>
  <c r="G243" i="12"/>
  <c r="H828" i="12"/>
  <c r="G828" i="12"/>
  <c r="H282" i="12"/>
  <c r="G282" i="12"/>
  <c r="H546" i="12"/>
  <c r="G546" i="12"/>
  <c r="H379" i="12"/>
  <c r="G379" i="12"/>
  <c r="H455" i="12"/>
  <c r="G455" i="12"/>
  <c r="H300" i="12"/>
  <c r="G300" i="12"/>
  <c r="H242" i="12"/>
  <c r="G242" i="12"/>
  <c r="H264" i="12"/>
  <c r="G264" i="12"/>
  <c r="H513" i="12"/>
  <c r="G513" i="12"/>
  <c r="H482" i="12"/>
  <c r="G482" i="12"/>
  <c r="H960" i="12"/>
  <c r="G960" i="12"/>
  <c r="H943" i="12"/>
  <c r="G943" i="12"/>
  <c r="H446" i="12"/>
  <c r="G446" i="12"/>
  <c r="H366" i="12"/>
  <c r="G366" i="12"/>
  <c r="H562" i="12"/>
  <c r="G562" i="12"/>
  <c r="H888" i="12"/>
  <c r="G888" i="12"/>
  <c r="H58" i="12"/>
  <c r="G58" i="12"/>
  <c r="H676" i="12"/>
  <c r="G676" i="12"/>
  <c r="H764" i="12"/>
  <c r="G764" i="12"/>
  <c r="H302" i="12"/>
  <c r="G302" i="12"/>
  <c r="H560" i="12"/>
  <c r="G560" i="12"/>
  <c r="H53" i="12"/>
  <c r="G53" i="12"/>
  <c r="H966" i="12"/>
  <c r="G966" i="12"/>
  <c r="H22" i="12"/>
  <c r="G22" i="12"/>
  <c r="H201" i="12"/>
  <c r="G201" i="12"/>
  <c r="H672" i="12"/>
  <c r="G672" i="12"/>
  <c r="H248" i="12"/>
  <c r="G248" i="12"/>
  <c r="H228" i="12"/>
  <c r="G228" i="12"/>
  <c r="H601" i="12"/>
  <c r="G601" i="12"/>
  <c r="H183" i="12"/>
  <c r="G183" i="12"/>
  <c r="H368" i="12"/>
  <c r="G368" i="12"/>
  <c r="H994" i="12"/>
  <c r="G994" i="12"/>
  <c r="H59" i="12"/>
  <c r="G59" i="12"/>
  <c r="H499" i="12"/>
  <c r="G499" i="12"/>
  <c r="H388" i="12"/>
  <c r="G388" i="12"/>
  <c r="H4" i="12"/>
  <c r="G4" i="12"/>
  <c r="H12" i="12"/>
  <c r="G12" i="12"/>
  <c r="H40" i="12"/>
  <c r="G40" i="12"/>
  <c r="H94" i="12"/>
  <c r="G94" i="12"/>
  <c r="H47" i="12"/>
  <c r="G47" i="12"/>
  <c r="H316" i="12"/>
  <c r="G316" i="12"/>
  <c r="H713" i="12"/>
  <c r="G713" i="12"/>
  <c r="H435" i="12"/>
  <c r="G435" i="12"/>
  <c r="H189" i="12"/>
  <c r="G189" i="12"/>
  <c r="H774" i="12"/>
  <c r="G774" i="12"/>
  <c r="H62" i="12"/>
  <c r="G62" i="12"/>
  <c r="H442" i="12"/>
  <c r="G442" i="12"/>
  <c r="H180" i="12"/>
  <c r="G180" i="12"/>
  <c r="H497" i="12"/>
  <c r="G497" i="12"/>
  <c r="H304" i="12"/>
  <c r="G304" i="12"/>
  <c r="H782" i="12"/>
  <c r="G782" i="12"/>
  <c r="H203" i="12"/>
  <c r="G203" i="12"/>
  <c r="H74" i="12"/>
  <c r="G74" i="12"/>
  <c r="H374" i="12"/>
  <c r="G374" i="12"/>
  <c r="H609" i="12"/>
  <c r="G609" i="12"/>
  <c r="H698" i="12"/>
  <c r="G698" i="12"/>
  <c r="H457" i="12"/>
  <c r="G457" i="12"/>
  <c r="H822" i="12"/>
  <c r="G822" i="12"/>
  <c r="H861" i="12"/>
  <c r="G861" i="12"/>
  <c r="H8" i="12"/>
  <c r="G8" i="12"/>
  <c r="H820" i="12"/>
  <c r="G820" i="12"/>
  <c r="H629" i="12"/>
  <c r="G629" i="12"/>
  <c r="H127" i="12"/>
  <c r="G127" i="12"/>
  <c r="H466" i="12"/>
  <c r="G466" i="12"/>
  <c r="H606" i="12"/>
  <c r="G606" i="12"/>
  <c r="H37" i="12"/>
  <c r="G37" i="12"/>
  <c r="H325" i="12"/>
  <c r="G325" i="12"/>
  <c r="H484" i="12"/>
  <c r="G484" i="12"/>
  <c r="H170" i="12"/>
  <c r="G170" i="12"/>
  <c r="H905" i="12"/>
  <c r="G905" i="12"/>
  <c r="H223" i="12"/>
  <c r="G223" i="12"/>
  <c r="H87" i="12"/>
  <c r="G87" i="12"/>
  <c r="H85" i="12"/>
  <c r="G85" i="12"/>
  <c r="H855" i="12"/>
  <c r="G855" i="12"/>
  <c r="H537" i="12"/>
  <c r="G537" i="12"/>
  <c r="H23" i="12"/>
  <c r="G23" i="12"/>
  <c r="H384" i="12"/>
  <c r="G384" i="12"/>
  <c r="H757" i="12"/>
  <c r="G757" i="12"/>
  <c r="H284" i="12"/>
  <c r="G284" i="12"/>
  <c r="H407" i="12"/>
  <c r="G407" i="12"/>
  <c r="H833" i="12"/>
  <c r="G833" i="12"/>
  <c r="H939" i="12"/>
  <c r="G939" i="12"/>
  <c r="H502" i="12"/>
  <c r="G502" i="12"/>
  <c r="H788" i="12"/>
  <c r="G788" i="12"/>
  <c r="H589" i="12"/>
  <c r="G589" i="12"/>
  <c r="H52" i="12"/>
  <c r="G52" i="12"/>
  <c r="H80" i="12"/>
  <c r="G80" i="12"/>
  <c r="H708" i="12"/>
  <c r="G708" i="12"/>
  <c r="H32" i="12"/>
  <c r="G32" i="12"/>
  <c r="H922" i="12"/>
  <c r="G922" i="12"/>
  <c r="H422" i="12"/>
  <c r="G422" i="12"/>
  <c r="H195" i="12"/>
  <c r="G195" i="12"/>
  <c r="H352" i="12"/>
  <c r="G352" i="12"/>
  <c r="H16" i="12"/>
  <c r="G16" i="12"/>
  <c r="H850" i="12"/>
  <c r="G850" i="12"/>
  <c r="H190" i="12"/>
  <c r="G190" i="12"/>
  <c r="H805" i="12"/>
  <c r="G805" i="12"/>
  <c r="H9" i="12"/>
  <c r="G9" i="12"/>
  <c r="H592" i="12"/>
  <c r="G592" i="12"/>
  <c r="H192" i="12"/>
  <c r="G192" i="12"/>
  <c r="H840" i="12"/>
  <c r="G840" i="12"/>
  <c r="H881" i="12"/>
  <c r="G881" i="12"/>
  <c r="H449" i="12"/>
  <c r="G449" i="12"/>
  <c r="H886" i="12"/>
  <c r="G886" i="12"/>
  <c r="H60" i="12"/>
  <c r="G60" i="12"/>
  <c r="H424" i="12"/>
  <c r="G424" i="12"/>
  <c r="H3" i="12"/>
  <c r="G3" i="12"/>
  <c r="H51" i="12"/>
  <c r="G51" i="12"/>
  <c r="H508" i="12"/>
  <c r="G508" i="12"/>
  <c r="H241" i="12"/>
  <c r="G241" i="12"/>
  <c r="H864" i="12"/>
  <c r="G864" i="12"/>
  <c r="H544" i="12"/>
  <c r="G544" i="12"/>
  <c r="H857" i="12"/>
  <c r="G857" i="12"/>
  <c r="H519" i="12"/>
  <c r="G519" i="12"/>
  <c r="H778" i="12"/>
  <c r="G778" i="12"/>
  <c r="H591" i="12"/>
  <c r="G591" i="12"/>
  <c r="H553" i="12"/>
  <c r="G553" i="12"/>
  <c r="H957" i="12"/>
  <c r="G957" i="12"/>
  <c r="H542" i="12"/>
  <c r="G542" i="12"/>
  <c r="H790" i="12"/>
  <c r="G790" i="12"/>
  <c r="H310" i="12"/>
  <c r="G310" i="12"/>
  <c r="H215" i="12"/>
  <c r="G215" i="12"/>
  <c r="H483" i="12"/>
  <c r="G483" i="12"/>
  <c r="H787" i="12"/>
  <c r="G787" i="12"/>
  <c r="H256" i="12"/>
  <c r="G256" i="12"/>
  <c r="H969" i="12"/>
  <c r="G969" i="12"/>
  <c r="H500" i="12"/>
  <c r="G500" i="12"/>
  <c r="H400" i="12"/>
  <c r="G400" i="12"/>
  <c r="H413" i="12"/>
  <c r="G413" i="12"/>
  <c r="H534" i="12"/>
  <c r="G534" i="12"/>
  <c r="H28" i="12"/>
  <c r="G28" i="12"/>
  <c r="H504" i="12"/>
  <c r="G504" i="12"/>
  <c r="H714" i="12"/>
  <c r="G714" i="12"/>
  <c r="H269" i="12"/>
  <c r="G269" i="12"/>
  <c r="H731" i="12"/>
  <c r="G731" i="12"/>
  <c r="H780" i="12"/>
  <c r="G780" i="12"/>
  <c r="H754" i="12"/>
  <c r="G754" i="12"/>
  <c r="H238" i="12"/>
  <c r="G238" i="12"/>
  <c r="H285" i="12"/>
  <c r="G285" i="12"/>
  <c r="H373" i="12"/>
  <c r="G373" i="12"/>
  <c r="H567" i="12"/>
  <c r="G567" i="12"/>
  <c r="H895" i="12"/>
  <c r="G895" i="12"/>
  <c r="H584" i="12"/>
  <c r="G584" i="12"/>
  <c r="H36" i="12"/>
  <c r="G36" i="12"/>
  <c r="H438" i="12"/>
  <c r="G438" i="12"/>
  <c r="H428" i="12"/>
  <c r="G428" i="12"/>
  <c r="H745" i="12"/>
  <c r="G745" i="12"/>
  <c r="H932" i="12"/>
  <c r="G932" i="12"/>
  <c r="H626" i="12"/>
  <c r="G626" i="12"/>
  <c r="H88" i="12"/>
  <c r="G88" i="12"/>
  <c r="H458" i="12"/>
  <c r="G458" i="12"/>
  <c r="H386" i="12"/>
  <c r="G386" i="12"/>
  <c r="H997" i="12"/>
  <c r="G997" i="12"/>
  <c r="H475" i="12"/>
  <c r="G475" i="12"/>
  <c r="H135" i="12"/>
  <c r="G135" i="12"/>
  <c r="H236" i="12"/>
  <c r="G236" i="12"/>
  <c r="H789" i="12"/>
  <c r="G789" i="12"/>
  <c r="H323" i="12"/>
  <c r="G323" i="12"/>
  <c r="H728" i="12"/>
  <c r="G728" i="12"/>
  <c r="H283" i="12"/>
  <c r="G283" i="12"/>
  <c r="H521" i="12"/>
  <c r="G521" i="12"/>
  <c r="H167" i="12"/>
  <c r="G167" i="12"/>
  <c r="H578" i="12"/>
  <c r="G578" i="12"/>
  <c r="H259" i="12"/>
  <c r="G259" i="12"/>
  <c r="H50" i="12"/>
  <c r="G50" i="12"/>
  <c r="H420" i="12"/>
  <c r="G420" i="12"/>
  <c r="H186" i="12"/>
  <c r="G186" i="12"/>
  <c r="H613" i="12"/>
  <c r="G613" i="12"/>
  <c r="H97" i="12"/>
  <c r="G97" i="12"/>
  <c r="H547" i="12"/>
  <c r="G547" i="12"/>
  <c r="H234" i="12"/>
  <c r="G234" i="12"/>
  <c r="H202" i="12"/>
  <c r="G202" i="12"/>
  <c r="H257" i="12"/>
  <c r="G257" i="12"/>
  <c r="H472" i="12"/>
  <c r="G472" i="12"/>
  <c r="H876" i="12"/>
  <c r="G876" i="12"/>
  <c r="H749" i="12"/>
  <c r="G749" i="12"/>
  <c r="H315" i="12"/>
  <c r="G315" i="12"/>
  <c r="H334" i="12"/>
  <c r="G334" i="12"/>
  <c r="H936" i="12"/>
  <c r="G936" i="12"/>
  <c r="H38" i="12"/>
  <c r="G38" i="12"/>
  <c r="H216" i="12"/>
  <c r="G216" i="12"/>
  <c r="H405" i="12"/>
  <c r="G405" i="12"/>
  <c r="H945" i="12"/>
  <c r="G945" i="12"/>
  <c r="H380" i="12"/>
  <c r="G380" i="12"/>
  <c r="H348" i="12"/>
  <c r="G348" i="12"/>
  <c r="H980" i="12"/>
  <c r="G980" i="12"/>
  <c r="H144" i="12"/>
  <c r="G144" i="12"/>
  <c r="H705" i="12"/>
  <c r="G705" i="12"/>
  <c r="H639" i="12"/>
  <c r="G639" i="12"/>
  <c r="H339" i="12"/>
  <c r="G339" i="12"/>
  <c r="H984" i="12"/>
  <c r="G984" i="12"/>
  <c r="H674" i="12"/>
  <c r="G674" i="12"/>
  <c r="H491" i="12"/>
  <c r="G491" i="12"/>
  <c r="H975" i="12"/>
  <c r="G975" i="12"/>
  <c r="H681" i="12"/>
  <c r="G681" i="12"/>
  <c r="H965" i="12"/>
  <c r="G965" i="12"/>
  <c r="H948" i="12"/>
  <c r="G948" i="12"/>
  <c r="H501" i="12"/>
  <c r="G501" i="12"/>
  <c r="H199" i="12"/>
  <c r="G199" i="12"/>
  <c r="H937" i="12"/>
  <c r="G937" i="12"/>
  <c r="H739" i="12"/>
  <c r="G739" i="12"/>
  <c r="H383" i="12"/>
  <c r="G383" i="12"/>
  <c r="H463" i="12"/>
  <c r="G463" i="12"/>
  <c r="H477" i="12"/>
  <c r="G477" i="12"/>
  <c r="H776" i="12"/>
  <c r="G776" i="12"/>
  <c r="H307" i="12"/>
  <c r="G307" i="12"/>
  <c r="H686" i="12"/>
  <c r="G686" i="12"/>
  <c r="H474" i="12"/>
  <c r="G474" i="12"/>
  <c r="H570" i="12"/>
  <c r="G570" i="12"/>
  <c r="H721" i="12"/>
  <c r="G721" i="12"/>
  <c r="H268" i="12"/>
  <c r="G268" i="12"/>
  <c r="H453" i="12"/>
  <c r="G453" i="12"/>
  <c r="H385" i="12"/>
  <c r="G385" i="12"/>
  <c r="H748" i="12"/>
  <c r="G748" i="12"/>
  <c r="H574" i="12"/>
  <c r="G574" i="12"/>
  <c r="H275" i="12"/>
  <c r="G275" i="12"/>
  <c r="H665" i="12"/>
  <c r="G665" i="12"/>
  <c r="H955" i="12"/>
  <c r="G955" i="12"/>
  <c r="H35" i="12"/>
  <c r="G35" i="12"/>
  <c r="H406" i="12"/>
  <c r="G406" i="12"/>
  <c r="H961" i="12"/>
  <c r="G961" i="12"/>
  <c r="H756" i="12"/>
  <c r="G756" i="12"/>
  <c r="H72" i="12"/>
  <c r="G72" i="12"/>
  <c r="H538" i="12"/>
  <c r="G538" i="12"/>
  <c r="H993" i="12"/>
  <c r="G993" i="12"/>
  <c r="H952" i="12"/>
  <c r="G952" i="12"/>
  <c r="H636" i="12"/>
  <c r="G636" i="12"/>
  <c r="H204" i="12"/>
  <c r="G204" i="12"/>
  <c r="H176" i="12"/>
  <c r="G176" i="12"/>
  <c r="H872" i="12"/>
  <c r="G872" i="12"/>
  <c r="H288" i="12"/>
  <c r="G288" i="12"/>
  <c r="H333" i="12"/>
  <c r="G333" i="12"/>
  <c r="H101" i="12"/>
  <c r="G101" i="12"/>
  <c r="H602" i="12"/>
  <c r="G602" i="12"/>
  <c r="H719" i="12"/>
  <c r="G719" i="12"/>
  <c r="H930" i="12"/>
  <c r="G930" i="12"/>
  <c r="H313" i="12"/>
  <c r="G313" i="12"/>
  <c r="H209" i="12"/>
  <c r="G209" i="12"/>
  <c r="H812" i="12"/>
  <c r="G812" i="12"/>
  <c r="H979" i="12"/>
  <c r="G979" i="12"/>
  <c r="H273" i="12"/>
  <c r="G273" i="12"/>
  <c r="H77" i="12"/>
  <c r="G77" i="12"/>
  <c r="H990" i="12"/>
  <c r="G990" i="12"/>
  <c r="H155" i="12"/>
  <c r="G155" i="12"/>
  <c r="H106" i="12"/>
  <c r="G106" i="12"/>
  <c r="H797" i="12"/>
  <c r="G797" i="12"/>
  <c r="H595" i="12"/>
  <c r="G595" i="12"/>
  <c r="H486" i="12"/>
  <c r="G486" i="12"/>
  <c r="H122" i="12"/>
  <c r="G122" i="12"/>
  <c r="H346" i="12"/>
  <c r="G346" i="12"/>
  <c r="H671" i="12"/>
  <c r="G671" i="12"/>
  <c r="H2" i="12"/>
  <c r="G2" i="12"/>
  <c r="H978" i="12"/>
  <c r="G978" i="12"/>
  <c r="H722" i="12"/>
  <c r="G722" i="12"/>
  <c r="H711" i="12"/>
  <c r="G711" i="12"/>
  <c r="H235" i="12"/>
  <c r="G235" i="12"/>
  <c r="H703" i="12"/>
  <c r="G703" i="12"/>
  <c r="H376" i="12"/>
  <c r="G376" i="12"/>
  <c r="H632" i="12"/>
  <c r="G632" i="12"/>
  <c r="H505" i="12"/>
  <c r="G505" i="12"/>
  <c r="H114" i="12"/>
  <c r="G114" i="12"/>
  <c r="H125" i="12"/>
  <c r="G125" i="12"/>
  <c r="H178" i="12"/>
  <c r="G178" i="12"/>
  <c r="H231" i="12"/>
  <c r="G231" i="12"/>
  <c r="H382" i="12"/>
  <c r="G382" i="12"/>
  <c r="H399" i="12"/>
  <c r="G399" i="12"/>
  <c r="H331" i="12"/>
  <c r="G331" i="12"/>
  <c r="H677" i="12"/>
  <c r="G677" i="12"/>
  <c r="H314" i="12"/>
  <c r="G314" i="12"/>
  <c r="H906" i="12"/>
  <c r="G906" i="12"/>
  <c r="H71" i="12"/>
  <c r="G71" i="12"/>
  <c r="H390" i="12"/>
  <c r="G390" i="12"/>
  <c r="H305" i="12"/>
  <c r="G305" i="12"/>
  <c r="H166" i="12"/>
  <c r="G166" i="12"/>
  <c r="H7" i="12"/>
  <c r="G7" i="12"/>
  <c r="H309" i="12"/>
  <c r="G309" i="12"/>
  <c r="H926" i="12"/>
  <c r="G926" i="12"/>
  <c r="H927" i="12"/>
  <c r="G927" i="12"/>
  <c r="H956" i="12"/>
  <c r="G956" i="12"/>
  <c r="H31" i="12"/>
  <c r="G31" i="12"/>
  <c r="H887" i="12"/>
  <c r="G887" i="12"/>
  <c r="H523" i="12"/>
  <c r="G523" i="12"/>
  <c r="H123" i="12"/>
  <c r="G123" i="12"/>
  <c r="H124" i="12"/>
  <c r="G124" i="12"/>
  <c r="H456" i="12"/>
  <c r="G456" i="12"/>
  <c r="H271" i="12"/>
  <c r="G271" i="12"/>
  <c r="H526" i="12"/>
  <c r="G526" i="12"/>
  <c r="H902" i="12"/>
  <c r="G902" i="12"/>
  <c r="H815" i="12"/>
  <c r="G815" i="12"/>
  <c r="H324" i="12"/>
  <c r="G324" i="12"/>
  <c r="H146" i="12"/>
  <c r="G146" i="12"/>
  <c r="H82" i="12"/>
  <c r="G82" i="12"/>
  <c r="H14" i="12"/>
  <c r="G14" i="12"/>
  <c r="H890" i="12"/>
  <c r="G890" i="12"/>
  <c r="H150" i="12"/>
  <c r="G150" i="12"/>
  <c r="H506" i="12"/>
  <c r="G506" i="12"/>
  <c r="H212" i="12"/>
  <c r="G212" i="12"/>
  <c r="H727" i="12"/>
  <c r="G727" i="12"/>
  <c r="H918" i="12"/>
  <c r="G918" i="12"/>
  <c r="H225" i="12"/>
  <c r="G225" i="12"/>
  <c r="H821" i="12"/>
  <c r="G821" i="12"/>
  <c r="H185" i="12"/>
  <c r="G185" i="12"/>
  <c r="H866" i="12"/>
  <c r="G866" i="12"/>
  <c r="H63" i="12"/>
  <c r="G63" i="12"/>
  <c r="H891" i="12"/>
  <c r="G891" i="12"/>
  <c r="H904" i="12"/>
  <c r="G904" i="12"/>
  <c r="H272" i="12"/>
  <c r="G272" i="12"/>
  <c r="H684" i="12"/>
  <c r="G684" i="12"/>
  <c r="H437" i="12"/>
  <c r="G437" i="12"/>
  <c r="H661" i="12"/>
  <c r="G661" i="12"/>
  <c r="H807" i="12"/>
  <c r="G807" i="12"/>
  <c r="H664" i="12"/>
  <c r="G664" i="12"/>
  <c r="H227" i="12"/>
  <c r="G227" i="12"/>
  <c r="H355" i="12"/>
  <c r="G355" i="12"/>
  <c r="H254" i="12"/>
  <c r="G254" i="12"/>
  <c r="H548" i="12"/>
  <c r="G548" i="12"/>
  <c r="H752" i="12"/>
  <c r="G752" i="12"/>
  <c r="H853" i="12"/>
  <c r="G853" i="12"/>
  <c r="H576" i="12"/>
  <c r="G576" i="12"/>
  <c r="H70" i="12"/>
  <c r="G70" i="12"/>
  <c r="H919" i="12"/>
  <c r="G919" i="12"/>
  <c r="H620" i="12"/>
  <c r="G620" i="12"/>
  <c r="H141" i="12"/>
  <c r="G141" i="12"/>
  <c r="H733" i="12"/>
  <c r="G733" i="12"/>
  <c r="H735" i="12"/>
  <c r="G735" i="12"/>
  <c r="H950" i="12"/>
  <c r="G950" i="12"/>
  <c r="H291" i="12"/>
  <c r="G291" i="12"/>
  <c r="H140" i="12"/>
  <c r="G140" i="12"/>
  <c r="H771" i="12"/>
  <c r="G771" i="12"/>
  <c r="H800" i="12"/>
  <c r="G800" i="12"/>
  <c r="H221" i="12"/>
  <c r="G221" i="12"/>
  <c r="H93" i="12"/>
  <c r="G93" i="12"/>
  <c r="H137" i="12"/>
  <c r="G137" i="12"/>
  <c r="H498" i="12"/>
  <c r="G498" i="12"/>
  <c r="H471" i="12"/>
  <c r="G471" i="12"/>
  <c r="H280" i="12"/>
  <c r="G280" i="12"/>
  <c r="H814" i="12"/>
  <c r="G814" i="12"/>
  <c r="H421" i="12"/>
  <c r="G421" i="12"/>
  <c r="H610" i="12"/>
  <c r="G610" i="12"/>
  <c r="H743" i="12"/>
  <c r="G743" i="12"/>
  <c r="H138" i="12"/>
  <c r="G138" i="12"/>
  <c r="H654" i="12"/>
  <c r="G654" i="12"/>
  <c r="H531" i="12"/>
  <c r="G531" i="12"/>
  <c r="H343" i="12"/>
  <c r="G343" i="12"/>
  <c r="H653" i="12"/>
  <c r="G653" i="12"/>
  <c r="H738" i="12"/>
  <c r="G738" i="12"/>
  <c r="H802" i="12"/>
  <c r="G802" i="12"/>
  <c r="H266" i="12"/>
  <c r="G266" i="12"/>
  <c r="H697" i="12"/>
  <c r="G697" i="12"/>
  <c r="H345" i="12"/>
  <c r="G345" i="12"/>
  <c r="H65" i="12"/>
  <c r="G65" i="12"/>
  <c r="H6" i="12"/>
  <c r="G6" i="12"/>
  <c r="H889" i="12"/>
  <c r="G889" i="12"/>
  <c r="H897" i="12"/>
  <c r="G897" i="12"/>
  <c r="H222" i="12"/>
  <c r="G222" i="12"/>
  <c r="H181" i="12"/>
  <c r="G181" i="12"/>
  <c r="H725" i="12"/>
  <c r="G725" i="12"/>
  <c r="H709" i="12"/>
  <c r="G709" i="12"/>
  <c r="H917" i="12"/>
  <c r="G917" i="12"/>
  <c r="H803" i="12"/>
  <c r="G803" i="12"/>
  <c r="H25" i="12"/>
  <c r="G25" i="12"/>
  <c r="H359" i="12"/>
  <c r="G359" i="12"/>
  <c r="H171" i="12"/>
  <c r="G171" i="12"/>
  <c r="H870" i="12"/>
  <c r="G870" i="12"/>
  <c r="H182" i="12"/>
  <c r="G182" i="12"/>
  <c r="H801" i="12"/>
  <c r="G801" i="12"/>
  <c r="H679" i="12"/>
  <c r="G679" i="12"/>
  <c r="H363" i="12"/>
  <c r="G363" i="12"/>
  <c r="H865" i="12"/>
  <c r="G865" i="12"/>
  <c r="H579" i="12"/>
  <c r="G579" i="12"/>
  <c r="H102" i="12"/>
  <c r="G102" i="12"/>
  <c r="H415" i="12"/>
  <c r="G415" i="12"/>
  <c r="H160" i="12"/>
  <c r="G160" i="12"/>
  <c r="H418" i="12"/>
  <c r="G418" i="12"/>
  <c r="H642" i="12"/>
  <c r="G642" i="12"/>
  <c r="H901" i="12"/>
  <c r="G901" i="12"/>
  <c r="H378" i="12"/>
  <c r="G378" i="12"/>
  <c r="H277" i="12"/>
  <c r="G277" i="12"/>
  <c r="H612" i="12"/>
  <c r="G612" i="12"/>
  <c r="H535" i="12"/>
  <c r="G535" i="12"/>
  <c r="H365" i="12"/>
  <c r="G365" i="12"/>
  <c r="H214" i="12"/>
  <c r="G214" i="12"/>
  <c r="H342" i="12"/>
  <c r="G342" i="12"/>
  <c r="H276" i="12"/>
  <c r="G276" i="12"/>
  <c r="H218" i="12"/>
  <c r="G218" i="12"/>
  <c r="H327" i="12"/>
  <c r="G327" i="12"/>
  <c r="H5" i="12"/>
  <c r="G5" i="12"/>
  <c r="H569" i="12"/>
  <c r="G569" i="12"/>
  <c r="H68" i="12"/>
  <c r="G68" i="12"/>
  <c r="H196" i="12"/>
  <c r="G196" i="12"/>
  <c r="H925" i="12"/>
  <c r="G925" i="12"/>
  <c r="H949" i="12"/>
  <c r="G949" i="12"/>
  <c r="H134" i="12"/>
  <c r="G134" i="12"/>
  <c r="H295" i="12"/>
  <c r="G295" i="12"/>
  <c r="H751" i="12"/>
  <c r="G751" i="12"/>
  <c r="H726" i="12"/>
  <c r="G726" i="12"/>
  <c r="H281" i="12"/>
  <c r="G281" i="12"/>
  <c r="H426" i="12"/>
  <c r="G426" i="12"/>
  <c r="H230" i="12"/>
  <c r="G230" i="12"/>
  <c r="H900" i="12"/>
  <c r="G900" i="12"/>
  <c r="H360" i="12"/>
  <c r="G360" i="12"/>
  <c r="H340" i="12"/>
  <c r="G340" i="12"/>
  <c r="H995" i="12"/>
  <c r="G995" i="12"/>
  <c r="H806" i="12"/>
  <c r="G806" i="12"/>
  <c r="H898" i="12"/>
  <c r="G898" i="12"/>
  <c r="H762" i="12"/>
  <c r="G762" i="12"/>
  <c r="H46" i="12"/>
  <c r="G46" i="12"/>
  <c r="H351" i="12"/>
  <c r="G351" i="12"/>
  <c r="H564" i="12"/>
  <c r="G564" i="12"/>
  <c r="H832" i="12"/>
  <c r="G832" i="12"/>
  <c r="H206" i="12"/>
  <c r="G206" i="12"/>
  <c r="H763" i="12"/>
  <c r="G763" i="12"/>
  <c r="H161" i="12"/>
  <c r="G161" i="12"/>
  <c r="H301" i="12"/>
  <c r="G301" i="12"/>
  <c r="H989" i="12"/>
  <c r="G989" i="12"/>
  <c r="H582" i="12"/>
  <c r="G582" i="12"/>
  <c r="H720" i="12"/>
  <c r="G720" i="12"/>
  <c r="H163" i="12"/>
  <c r="G163" i="12"/>
  <c r="H75" i="12"/>
  <c r="G75" i="12"/>
  <c r="H347" i="12"/>
  <c r="G347" i="12"/>
  <c r="H953" i="12"/>
  <c r="G953" i="12"/>
  <c r="H98" i="12"/>
  <c r="G98" i="12"/>
  <c r="H441" i="12"/>
  <c r="G441" i="12"/>
  <c r="H796" i="12"/>
  <c r="G796" i="12"/>
  <c r="H485" i="12"/>
  <c r="G485" i="12"/>
  <c r="H81" i="12"/>
  <c r="G81" i="12"/>
  <c r="H132" i="12"/>
  <c r="G132" i="12"/>
  <c r="H706" i="12"/>
  <c r="G706" i="12"/>
  <c r="H779" i="12"/>
  <c r="G779" i="12"/>
  <c r="H842" i="12"/>
  <c r="G842" i="12"/>
  <c r="H691" i="12"/>
  <c r="G691" i="12"/>
  <c r="H532" i="12"/>
  <c r="G532" i="12"/>
  <c r="H899" i="12"/>
  <c r="G899" i="12"/>
  <c r="H924" i="12"/>
  <c r="G924" i="12"/>
  <c r="H233" i="12"/>
  <c r="G233" i="12"/>
  <c r="H525" i="12"/>
  <c r="G525" i="12"/>
  <c r="H967" i="12"/>
  <c r="G967" i="12"/>
  <c r="H758" i="12"/>
  <c r="G758" i="12"/>
  <c r="H403" i="12"/>
  <c r="G403" i="12"/>
  <c r="H836" i="12"/>
  <c r="G836" i="12"/>
  <c r="H942" i="12"/>
  <c r="G942" i="12"/>
  <c r="H78" i="12"/>
  <c r="G78" i="12"/>
  <c r="H460" i="12"/>
  <c r="G460" i="12"/>
  <c r="H655" i="12"/>
  <c r="G655" i="12"/>
  <c r="H377" i="12"/>
  <c r="G377" i="12"/>
  <c r="H958" i="12"/>
  <c r="G958" i="12"/>
  <c r="H464" i="12"/>
  <c r="G464" i="12"/>
  <c r="H448" i="12"/>
  <c r="G448" i="12"/>
  <c r="H335" i="12"/>
  <c r="G335" i="12"/>
  <c r="H573" i="12"/>
  <c r="G573" i="12"/>
  <c r="H165" i="12"/>
  <c r="G165" i="12"/>
  <c r="H673" i="12"/>
  <c r="G673" i="12"/>
  <c r="H923" i="12"/>
  <c r="G923" i="12"/>
  <c r="H224" i="12"/>
  <c r="G224" i="12"/>
  <c r="H394" i="12"/>
  <c r="G394" i="12"/>
  <c r="H362" i="12"/>
  <c r="G362" i="12"/>
  <c r="H921" i="12"/>
  <c r="G921" i="12"/>
  <c r="H688" i="12"/>
  <c r="G688" i="12"/>
  <c r="H885" i="12"/>
  <c r="G885" i="12"/>
  <c r="H306" i="12"/>
  <c r="G306" i="12"/>
  <c r="H154" i="12"/>
  <c r="G154" i="12"/>
  <c r="H882" i="12"/>
  <c r="G882" i="12"/>
  <c r="H669" i="12"/>
  <c r="G669" i="12"/>
  <c r="H742" i="12"/>
  <c r="G742" i="12"/>
  <c r="H436" i="12"/>
  <c r="G436" i="12"/>
  <c r="H480" i="12"/>
  <c r="G480" i="12"/>
  <c r="H516" i="12"/>
  <c r="G516" i="12"/>
  <c r="H543" i="12"/>
  <c r="G543" i="12"/>
  <c r="H871" i="12"/>
  <c r="G871" i="12"/>
  <c r="H96" i="12"/>
  <c r="G96" i="12"/>
  <c r="H838" i="12"/>
  <c r="G838" i="12"/>
  <c r="H878" i="12"/>
  <c r="G878" i="12"/>
  <c r="H941" i="12"/>
  <c r="G941" i="12"/>
  <c r="H213" i="12"/>
  <c r="G213" i="12"/>
  <c r="H998" i="12"/>
  <c r="G998" i="12"/>
  <c r="H350" i="12"/>
  <c r="G350" i="12"/>
  <c r="H89" i="12"/>
  <c r="G89" i="12"/>
  <c r="H605" i="12"/>
  <c r="G605" i="12"/>
  <c r="H760" i="12"/>
  <c r="G760" i="12"/>
  <c r="H849" i="12"/>
  <c r="G849" i="12"/>
  <c r="H631" i="12"/>
  <c r="G631" i="12"/>
  <c r="H913" i="12"/>
  <c r="G913" i="12"/>
  <c r="H476" i="12"/>
  <c r="G476" i="12"/>
  <c r="H716" i="12"/>
  <c r="G716" i="12"/>
  <c r="H628" i="12"/>
  <c r="G628" i="12"/>
  <c r="H412" i="12"/>
  <c r="G412" i="12"/>
  <c r="H907" i="12"/>
  <c r="G907" i="12"/>
  <c r="H847" i="12"/>
  <c r="G847" i="12"/>
  <c r="H66" i="12"/>
  <c r="G66" i="12"/>
  <c r="H715" i="12"/>
  <c r="G715" i="12"/>
  <c r="H299" i="12"/>
  <c r="G299" i="12"/>
  <c r="H795" i="12"/>
  <c r="G795" i="12"/>
  <c r="H179" i="12"/>
  <c r="G179" i="12"/>
  <c r="H657" i="12"/>
  <c r="G657" i="12"/>
  <c r="H194" i="12"/>
  <c r="G194" i="12"/>
  <c r="H103" i="12"/>
  <c r="G103" i="12"/>
  <c r="H322" i="12"/>
  <c r="G322" i="12"/>
  <c r="H556" i="12"/>
  <c r="G556" i="12"/>
  <c r="H670" i="12"/>
  <c r="G670" i="12"/>
  <c r="H429" i="12"/>
  <c r="G429" i="12"/>
  <c r="H30" i="12"/>
  <c r="G30" i="12"/>
  <c r="H1001" i="12"/>
  <c r="G1001" i="12"/>
  <c r="H791" i="12"/>
  <c r="G791" i="12"/>
  <c r="H868" i="12"/>
  <c r="G868" i="12"/>
  <c r="H884" i="12"/>
  <c r="G884" i="12"/>
  <c r="H369" i="12"/>
  <c r="G369" i="12"/>
  <c r="H20" i="12"/>
  <c r="G20" i="12"/>
  <c r="H507" i="12"/>
  <c r="G507" i="12"/>
  <c r="H931" i="12"/>
  <c r="G931" i="12"/>
  <c r="H417" i="12"/>
  <c r="G417" i="12"/>
  <c r="M12" i="20" l="1"/>
  <c r="P12" i="20"/>
  <c r="Q12" i="20"/>
  <c r="M21" i="20"/>
  <c r="O12" i="20"/>
  <c r="J22" i="20"/>
  <c r="J23" i="20"/>
  <c r="J24" i="20"/>
  <c r="Q15" i="20"/>
  <c r="P15" i="20"/>
  <c r="B13" i="19"/>
  <c r="A417" i="12"/>
  <c r="A931" i="12"/>
  <c r="B13" i="18"/>
  <c r="I931" i="12"/>
  <c r="J931" i="12" s="1"/>
  <c r="A507" i="12"/>
  <c r="A20" i="12"/>
  <c r="A369" i="12"/>
  <c r="A884" i="12"/>
  <c r="A868" i="12"/>
  <c r="A791" i="12"/>
  <c r="A1001" i="12"/>
  <c r="A30" i="12"/>
  <c r="A429" i="12"/>
  <c r="A670" i="12"/>
  <c r="A556" i="12"/>
  <c r="A322" i="12"/>
  <c r="A103" i="12"/>
  <c r="A194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3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8" i="12"/>
  <c r="A921" i="12"/>
  <c r="A362" i="12"/>
  <c r="A394" i="12"/>
  <c r="A224" i="12"/>
  <c r="A923" i="12"/>
  <c r="A673" i="12"/>
  <c r="A165" i="12"/>
  <c r="A573" i="12"/>
  <c r="A335" i="12"/>
  <c r="A448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3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6" i="12"/>
  <c r="A832" i="12"/>
  <c r="A564" i="12"/>
  <c r="A351" i="12"/>
  <c r="A46" i="12"/>
  <c r="A762" i="12"/>
  <c r="A898" i="12"/>
  <c r="A806" i="12"/>
  <c r="A995" i="12"/>
  <c r="A340" i="12"/>
  <c r="A360" i="12"/>
  <c r="A900" i="12"/>
  <c r="A230" i="12"/>
  <c r="A426" i="12"/>
  <c r="A281" i="12"/>
  <c r="A726" i="12"/>
  <c r="A751" i="12"/>
  <c r="A295" i="12"/>
  <c r="A134" i="12"/>
  <c r="A949" i="12"/>
  <c r="A925" i="12"/>
  <c r="A196" i="12"/>
  <c r="A68" i="12"/>
  <c r="A569" i="12"/>
  <c r="A5" i="12"/>
  <c r="A327" i="12"/>
  <c r="A218" i="12"/>
  <c r="A276" i="12"/>
  <c r="A342" i="12"/>
  <c r="A214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79" i="12"/>
  <c r="A801" i="12"/>
  <c r="A182" i="12"/>
  <c r="A870" i="12"/>
  <c r="A171" i="12"/>
  <c r="A359" i="12"/>
  <c r="A25" i="12"/>
  <c r="A803" i="12"/>
  <c r="A917" i="12"/>
  <c r="A709" i="12"/>
  <c r="A725" i="12"/>
  <c r="A181" i="12"/>
  <c r="A222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1" i="12"/>
  <c r="A800" i="12"/>
  <c r="A771" i="12"/>
  <c r="A140" i="12"/>
  <c r="A291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7" i="12"/>
  <c r="A664" i="12"/>
  <c r="A807" i="12"/>
  <c r="A661" i="12"/>
  <c r="A437" i="12"/>
  <c r="A684" i="12"/>
  <c r="A272" i="12"/>
  <c r="A904" i="12"/>
  <c r="A891" i="12"/>
  <c r="A63" i="12"/>
  <c r="A866" i="12"/>
  <c r="A185" i="12"/>
  <c r="A821" i="12"/>
  <c r="A225" i="12"/>
  <c r="A918" i="12"/>
  <c r="A727" i="12"/>
  <c r="A212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1" i="12"/>
  <c r="A178" i="12"/>
  <c r="A125" i="12"/>
  <c r="A114" i="12"/>
  <c r="A505" i="12"/>
  <c r="A632" i="12"/>
  <c r="A376" i="12"/>
  <c r="A703" i="12"/>
  <c r="A235" i="12"/>
  <c r="A711" i="12"/>
  <c r="A722" i="12"/>
  <c r="A978" i="12"/>
  <c r="A2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9" i="12"/>
  <c r="A313" i="12"/>
  <c r="A930" i="12"/>
  <c r="A719" i="12"/>
  <c r="A602" i="12"/>
  <c r="A101" i="12"/>
  <c r="A333" i="12"/>
  <c r="A288" i="12"/>
  <c r="A872" i="12"/>
  <c r="A176" i="12"/>
  <c r="A204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6" i="12"/>
  <c r="A307" i="12"/>
  <c r="A776" i="12"/>
  <c r="A477" i="12"/>
  <c r="A463" i="12"/>
  <c r="A383" i="12"/>
  <c r="A739" i="12"/>
  <c r="A937" i="12"/>
  <c r="A199" i="12"/>
  <c r="A501" i="12"/>
  <c r="A948" i="12"/>
  <c r="A965" i="12"/>
  <c r="A681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6" i="12"/>
  <c r="A38" i="12"/>
  <c r="A936" i="12"/>
  <c r="A334" i="12"/>
  <c r="A315" i="12"/>
  <c r="A749" i="12"/>
  <c r="A876" i="12"/>
  <c r="A472" i="12"/>
  <c r="A257" i="12"/>
  <c r="A202" i="12"/>
  <c r="A234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6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8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5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40" i="12"/>
  <c r="A192" i="12"/>
  <c r="A592" i="12"/>
  <c r="A9" i="12"/>
  <c r="A805" i="12"/>
  <c r="A190" i="12"/>
  <c r="A850" i="12"/>
  <c r="A16" i="12"/>
  <c r="A352" i="12"/>
  <c r="A195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3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3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8" i="12"/>
  <c r="A248" i="12"/>
  <c r="A672" i="12"/>
  <c r="A201" i="12"/>
  <c r="A22" i="12"/>
  <c r="A966" i="12"/>
  <c r="A53" i="12"/>
  <c r="A560" i="12"/>
  <c r="A302" i="12"/>
  <c r="A764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8" i="12"/>
  <c r="A27" i="12"/>
  <c r="A175" i="12"/>
  <c r="A933" i="12"/>
  <c r="A263" i="12"/>
  <c r="A575" i="12"/>
  <c r="A527" i="12"/>
  <c r="A992" i="12"/>
  <c r="A198" i="12"/>
  <c r="A255" i="12"/>
  <c r="A1000" i="12"/>
  <c r="A262" i="12"/>
  <c r="A834" i="12"/>
  <c r="A454" i="12"/>
  <c r="A237" i="12"/>
  <c r="A116" i="12"/>
  <c r="A503" i="12"/>
  <c r="A488" i="12"/>
  <c r="A465" i="12"/>
  <c r="A341" i="12"/>
  <c r="A24" i="12"/>
  <c r="A208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2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39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200" i="12"/>
  <c r="A852" i="12"/>
  <c r="A799" i="12"/>
  <c r="A750" i="12"/>
  <c r="A540" i="12"/>
  <c r="A447" i="12"/>
  <c r="A549" i="12"/>
  <c r="A819" i="12"/>
  <c r="A929" i="12"/>
  <c r="A431" i="12"/>
  <c r="A142" i="12"/>
  <c r="A468" i="12"/>
  <c r="A15" i="12"/>
  <c r="A294" i="12"/>
  <c r="A680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5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7" i="12"/>
  <c r="A349" i="12"/>
  <c r="A145" i="12"/>
  <c r="A985" i="12"/>
  <c r="A286" i="12"/>
  <c r="A112" i="12"/>
  <c r="A279" i="12"/>
  <c r="A687" i="12"/>
  <c r="A297" i="12"/>
  <c r="A619" i="12"/>
  <c r="A963" i="12"/>
  <c r="A197" i="12"/>
  <c r="A353" i="12"/>
  <c r="A184" i="12"/>
  <c r="A558" i="12"/>
  <c r="A496" i="12"/>
  <c r="A982" i="12"/>
  <c r="A55" i="12"/>
  <c r="A690" i="12"/>
  <c r="A873" i="12"/>
  <c r="A217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5" i="12"/>
  <c r="A973" i="12"/>
  <c r="A759" i="12"/>
  <c r="A91" i="12"/>
  <c r="A67" i="12"/>
  <c r="A354" i="12"/>
  <c r="A696" i="12"/>
  <c r="A810" i="12"/>
  <c r="A700" i="12"/>
  <c r="A846" i="12"/>
  <c r="A829" i="12"/>
  <c r="A860" i="12"/>
  <c r="A494" i="12"/>
  <c r="A781" i="12"/>
  <c r="A702" i="12"/>
  <c r="A529" i="12"/>
  <c r="A785" i="12"/>
  <c r="A770" i="12"/>
  <c r="A445" i="12"/>
  <c r="A336" i="12"/>
  <c r="A239" i="12"/>
  <c r="A568" i="12"/>
  <c r="A514" i="12"/>
  <c r="A423" i="12"/>
  <c r="A397" i="12"/>
  <c r="A311" i="12"/>
  <c r="A253" i="12"/>
  <c r="A410" i="12"/>
  <c r="A786" i="12"/>
  <c r="A635" i="12"/>
  <c r="A205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1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6" i="12"/>
  <c r="A968" i="12"/>
  <c r="A84" i="12"/>
  <c r="A557" i="12"/>
  <c r="A775" i="12"/>
  <c r="A944" i="12"/>
  <c r="A977" i="12"/>
  <c r="A999" i="12"/>
  <c r="A317" i="12"/>
  <c r="A747" i="12"/>
  <c r="A148" i="12"/>
  <c r="A193" i="12"/>
  <c r="A232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7" i="12"/>
  <c r="A962" i="12"/>
  <c r="A530" i="12"/>
  <c r="A577" i="12"/>
  <c r="A492" i="12"/>
  <c r="A393" i="12"/>
  <c r="A746" i="12"/>
  <c r="A364" i="12"/>
  <c r="A515" i="12"/>
  <c r="A329" i="12"/>
  <c r="A130" i="12"/>
  <c r="A187" i="12"/>
  <c r="A683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20" i="12"/>
  <c r="A818" i="12"/>
  <c r="A585" i="12"/>
  <c r="A290" i="12"/>
  <c r="A337" i="12"/>
  <c r="A689" i="12"/>
  <c r="A640" i="12"/>
  <c r="A682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10" i="12"/>
  <c r="A298" i="12"/>
  <c r="A730" i="12"/>
  <c r="A991" i="12"/>
  <c r="A357" i="12"/>
  <c r="A270" i="12"/>
  <c r="A452" i="12"/>
  <c r="A95" i="12"/>
  <c r="A798" i="12"/>
  <c r="A685" i="12"/>
  <c r="A219" i="12"/>
  <c r="A69" i="12"/>
  <c r="A910" i="12"/>
  <c r="A964" i="12"/>
  <c r="A551" i="12"/>
  <c r="A416" i="12"/>
  <c r="A229" i="12"/>
  <c r="A328" i="12"/>
  <c r="A392" i="12"/>
  <c r="A136" i="12"/>
  <c r="A41" i="12"/>
  <c r="A162" i="12"/>
  <c r="A667" i="12"/>
  <c r="I417" i="12"/>
  <c r="K417" i="12" s="1"/>
  <c r="I507" i="12"/>
  <c r="K507" i="12" s="1"/>
  <c r="I20" i="12"/>
  <c r="J20" i="12" s="1"/>
  <c r="I369" i="12"/>
  <c r="L369" i="12" s="1"/>
  <c r="I884" i="12"/>
  <c r="I868" i="12"/>
  <c r="M868" i="12" s="1"/>
  <c r="N868" i="12" s="1"/>
  <c r="I791" i="12"/>
  <c r="L791" i="12" s="1"/>
  <c r="I1001" i="12"/>
  <c r="L1001" i="12" s="1"/>
  <c r="I30" i="12"/>
  <c r="I429" i="12"/>
  <c r="K429" i="12" s="1"/>
  <c r="I670" i="12"/>
  <c r="J670" i="12" s="1"/>
  <c r="I556" i="12"/>
  <c r="J556" i="12" s="1"/>
  <c r="I322" i="12"/>
  <c r="M322" i="12" s="1"/>
  <c r="N322" i="12" s="1"/>
  <c r="I103" i="12"/>
  <c r="M103" i="12" s="1"/>
  <c r="N103" i="12" s="1"/>
  <c r="I194" i="12"/>
  <c r="J194" i="12" s="1"/>
  <c r="I657" i="12"/>
  <c r="J657" i="12" s="1"/>
  <c r="I179" i="12"/>
  <c r="M179" i="12" s="1"/>
  <c r="N179" i="12" s="1"/>
  <c r="I795" i="12"/>
  <c r="J795" i="12" s="1"/>
  <c r="I299" i="12"/>
  <c r="K299" i="12" s="1"/>
  <c r="I715" i="12"/>
  <c r="M715" i="12" s="1"/>
  <c r="N715" i="12" s="1"/>
  <c r="I66" i="12"/>
  <c r="I847" i="12"/>
  <c r="L847" i="12" s="1"/>
  <c r="I907" i="12"/>
  <c r="I412" i="12"/>
  <c r="L412" i="12" s="1"/>
  <c r="I628" i="12"/>
  <c r="I716" i="12"/>
  <c r="K716" i="12" s="1"/>
  <c r="I476" i="12"/>
  <c r="J476" i="12" s="1"/>
  <c r="I913" i="12"/>
  <c r="K913" i="12" s="1"/>
  <c r="I631" i="12"/>
  <c r="K631" i="12" s="1"/>
  <c r="I849" i="12"/>
  <c r="K849" i="12" s="1"/>
  <c r="I760" i="12"/>
  <c r="J760" i="12" s="1"/>
  <c r="I605" i="12"/>
  <c r="J605" i="12" s="1"/>
  <c r="I89" i="12"/>
  <c r="M89" i="12" s="1"/>
  <c r="N89" i="12" s="1"/>
  <c r="I350" i="12"/>
  <c r="J350" i="12" s="1"/>
  <c r="I998" i="12"/>
  <c r="J998" i="12" s="1"/>
  <c r="I213" i="12"/>
  <c r="M213" i="12" s="1"/>
  <c r="N213" i="12" s="1"/>
  <c r="I941" i="12"/>
  <c r="I878" i="12"/>
  <c r="J878" i="12" s="1"/>
  <c r="I838" i="12"/>
  <c r="J838" i="12" s="1"/>
  <c r="I96" i="12"/>
  <c r="I871" i="12"/>
  <c r="I543" i="12"/>
  <c r="K543" i="12" s="1"/>
  <c r="I516" i="12"/>
  <c r="J516" i="12" s="1"/>
  <c r="I480" i="12"/>
  <c r="K480" i="12" s="1"/>
  <c r="I436" i="12"/>
  <c r="I742" i="12"/>
  <c r="J742" i="12" s="1"/>
  <c r="I669" i="12"/>
  <c r="J669" i="12" s="1"/>
  <c r="I882" i="12"/>
  <c r="M882" i="12" s="1"/>
  <c r="N882" i="12" s="1"/>
  <c r="I154" i="12"/>
  <c r="I306" i="12"/>
  <c r="K306" i="12" s="1"/>
  <c r="I885" i="12"/>
  <c r="K885" i="12" s="1"/>
  <c r="I688" i="12"/>
  <c r="L688" i="12" s="1"/>
  <c r="I921" i="12"/>
  <c r="I362" i="12"/>
  <c r="J362" i="12" s="1"/>
  <c r="I394" i="12"/>
  <c r="K394" i="12" s="1"/>
  <c r="I224" i="12"/>
  <c r="L224" i="12" s="1"/>
  <c r="I923" i="12"/>
  <c r="I673" i="12"/>
  <c r="K673" i="12" s="1"/>
  <c r="I165" i="12"/>
  <c r="I573" i="12"/>
  <c r="I335" i="12"/>
  <c r="K335" i="12" s="1"/>
  <c r="I448" i="12"/>
  <c r="L448" i="12" s="1"/>
  <c r="I464" i="12"/>
  <c r="I958" i="12"/>
  <c r="K958" i="12" s="1"/>
  <c r="I377" i="12"/>
  <c r="J377" i="12" s="1"/>
  <c r="I655" i="12"/>
  <c r="I460" i="12"/>
  <c r="K460" i="12" s="1"/>
  <c r="I78" i="12"/>
  <c r="J78" i="12" s="1"/>
  <c r="I942" i="12"/>
  <c r="J942" i="12" s="1"/>
  <c r="I836" i="12"/>
  <c r="I403" i="12"/>
  <c r="K403" i="12" s="1"/>
  <c r="I758" i="12"/>
  <c r="J758" i="12" s="1"/>
  <c r="I967" i="12"/>
  <c r="J967" i="12" s="1"/>
  <c r="I525" i="12"/>
  <c r="K525" i="12" s="1"/>
  <c r="I233" i="12"/>
  <c r="K233" i="12" s="1"/>
  <c r="I924" i="12"/>
  <c r="L924" i="12" s="1"/>
  <c r="I899" i="12"/>
  <c r="I532" i="12"/>
  <c r="K532" i="12" s="1"/>
  <c r="I691" i="12"/>
  <c r="K691" i="12" s="1"/>
  <c r="I842" i="12"/>
  <c r="J842" i="12" s="1"/>
  <c r="I779" i="12"/>
  <c r="J779" i="12" s="1"/>
  <c r="I706" i="12"/>
  <c r="K706" i="12" s="1"/>
  <c r="I132" i="12"/>
  <c r="K132" i="12" s="1"/>
  <c r="I81" i="12"/>
  <c r="M81" i="12" s="1"/>
  <c r="N81" i="12" s="1"/>
  <c r="I485" i="12"/>
  <c r="J485" i="12" s="1"/>
  <c r="I796" i="12"/>
  <c r="K796" i="12" s="1"/>
  <c r="I441" i="12"/>
  <c r="I98" i="12"/>
  <c r="L98" i="12" s="1"/>
  <c r="I953" i="12"/>
  <c r="L953" i="12" s="1"/>
  <c r="I347" i="12"/>
  <c r="M347" i="12" s="1"/>
  <c r="N347" i="12" s="1"/>
  <c r="I75" i="12"/>
  <c r="I163" i="12"/>
  <c r="M163" i="12" s="1"/>
  <c r="N163" i="12" s="1"/>
  <c r="I720" i="12"/>
  <c r="I582" i="12"/>
  <c r="M582" i="12" s="1"/>
  <c r="N582" i="12" s="1"/>
  <c r="I989" i="12"/>
  <c r="K989" i="12" s="1"/>
  <c r="I301" i="12"/>
  <c r="M301" i="12" s="1"/>
  <c r="N301" i="12" s="1"/>
  <c r="I161" i="12"/>
  <c r="J161" i="12" s="1"/>
  <c r="I763" i="12"/>
  <c r="I206" i="12"/>
  <c r="I832" i="12"/>
  <c r="J832" i="12" s="1"/>
  <c r="I564" i="12"/>
  <c r="J564" i="12" s="1"/>
  <c r="I351" i="12"/>
  <c r="L351" i="12" s="1"/>
  <c r="I46" i="12"/>
  <c r="L46" i="12" s="1"/>
  <c r="I762" i="12"/>
  <c r="M762" i="12" s="1"/>
  <c r="N762" i="12" s="1"/>
  <c r="I898" i="12"/>
  <c r="L898" i="12" s="1"/>
  <c r="I806" i="12"/>
  <c r="L806" i="12" s="1"/>
  <c r="I995" i="12"/>
  <c r="I340" i="12"/>
  <c r="K340" i="12" s="1"/>
  <c r="I360" i="12"/>
  <c r="I900" i="12"/>
  <c r="M900" i="12" s="1"/>
  <c r="N900" i="12" s="1"/>
  <c r="I230" i="12"/>
  <c r="K230" i="12" s="1"/>
  <c r="I426" i="12"/>
  <c r="K426" i="12" s="1"/>
  <c r="I281" i="12"/>
  <c r="J281" i="12" s="1"/>
  <c r="I726" i="12"/>
  <c r="J726" i="12" s="1"/>
  <c r="I751" i="12"/>
  <c r="L751" i="12" s="1"/>
  <c r="I295" i="12"/>
  <c r="M295" i="12" s="1"/>
  <c r="N295" i="12" s="1"/>
  <c r="I134" i="12"/>
  <c r="K134" i="12" s="1"/>
  <c r="I949" i="12"/>
  <c r="J949" i="12" s="1"/>
  <c r="I925" i="12"/>
  <c r="K925" i="12" s="1"/>
  <c r="I196" i="12"/>
  <c r="K196" i="12" s="1"/>
  <c r="I68" i="12"/>
  <c r="J68" i="12" s="1"/>
  <c r="I569" i="12"/>
  <c r="J569" i="12" s="1"/>
  <c r="I5" i="12"/>
  <c r="K5" i="12" s="1"/>
  <c r="I327" i="12"/>
  <c r="M327" i="12" s="1"/>
  <c r="N327" i="12" s="1"/>
  <c r="I218" i="12"/>
  <c r="L218" i="12" s="1"/>
  <c r="I276" i="12"/>
  <c r="K276" i="12" s="1"/>
  <c r="I342" i="12"/>
  <c r="K342" i="12" s="1"/>
  <c r="I214" i="12"/>
  <c r="M214" i="12" s="1"/>
  <c r="N214" i="12" s="1"/>
  <c r="I365" i="12"/>
  <c r="J365" i="12" s="1"/>
  <c r="I535" i="12"/>
  <c r="J535" i="12" s="1"/>
  <c r="I612" i="12"/>
  <c r="K612" i="12" s="1"/>
  <c r="I277" i="12"/>
  <c r="K277" i="12" s="1"/>
  <c r="I378" i="12"/>
  <c r="J378" i="12" s="1"/>
  <c r="I901" i="12"/>
  <c r="M901" i="12" s="1"/>
  <c r="N901" i="12" s="1"/>
  <c r="I642" i="12"/>
  <c r="J642" i="12" s="1"/>
  <c r="I418" i="12"/>
  <c r="M418" i="12" s="1"/>
  <c r="N418" i="12" s="1"/>
  <c r="I160" i="12"/>
  <c r="I415" i="12"/>
  <c r="M415" i="12" s="1"/>
  <c r="N415" i="12" s="1"/>
  <c r="I102" i="12"/>
  <c r="L102" i="12" s="1"/>
  <c r="I579" i="12"/>
  <c r="M579" i="12" s="1"/>
  <c r="N579" i="12" s="1"/>
  <c r="I865" i="12"/>
  <c r="I363" i="12"/>
  <c r="M363" i="12" s="1"/>
  <c r="N363" i="12" s="1"/>
  <c r="I679" i="12"/>
  <c r="J679" i="12" s="1"/>
  <c r="I801" i="12"/>
  <c r="K801" i="12" s="1"/>
  <c r="I182" i="12"/>
  <c r="L182" i="12" s="1"/>
  <c r="I870" i="12"/>
  <c r="I171" i="12"/>
  <c r="L171" i="12" s="1"/>
  <c r="I359" i="12"/>
  <c r="I25" i="12"/>
  <c r="K25" i="12" s="1"/>
  <c r="I803" i="12"/>
  <c r="K803" i="12" s="1"/>
  <c r="I917" i="12"/>
  <c r="K917" i="12" s="1"/>
  <c r="I709" i="12"/>
  <c r="J709" i="12" s="1"/>
  <c r="I725" i="12"/>
  <c r="I181" i="12"/>
  <c r="K181" i="12" s="1"/>
  <c r="I222" i="12"/>
  <c r="J222" i="12" s="1"/>
  <c r="I897" i="12"/>
  <c r="J897" i="12" s="1"/>
  <c r="I889" i="12"/>
  <c r="K889" i="12" s="1"/>
  <c r="I6" i="12"/>
  <c r="K6" i="12" s="1"/>
  <c r="I65" i="12"/>
  <c r="K65" i="12" s="1"/>
  <c r="I345" i="12"/>
  <c r="K345" i="12" s="1"/>
  <c r="I697" i="12"/>
  <c r="I266" i="12"/>
  <c r="I802" i="12"/>
  <c r="K802" i="12" s="1"/>
  <c r="I738" i="12"/>
  <c r="K738" i="12" s="1"/>
  <c r="I653" i="12"/>
  <c r="K653" i="12" s="1"/>
  <c r="I343" i="12"/>
  <c r="J343" i="12" s="1"/>
  <c r="I531" i="12"/>
  <c r="J531" i="12" s="1"/>
  <c r="I654" i="12"/>
  <c r="I138" i="12"/>
  <c r="J138" i="12" s="1"/>
  <c r="I743" i="12"/>
  <c r="J743" i="12" s="1"/>
  <c r="I610" i="12"/>
  <c r="J610" i="12" s="1"/>
  <c r="I421" i="12"/>
  <c r="K421" i="12" s="1"/>
  <c r="I814" i="12"/>
  <c r="K814" i="12" s="1"/>
  <c r="I280" i="12"/>
  <c r="J280" i="12" s="1"/>
  <c r="I471" i="12"/>
  <c r="K471" i="12" s="1"/>
  <c r="I498" i="12"/>
  <c r="I137" i="12"/>
  <c r="J137" i="12" s="1"/>
  <c r="I93" i="12"/>
  <c r="I221" i="12"/>
  <c r="K221" i="12" s="1"/>
  <c r="I800" i="12"/>
  <c r="I771" i="12"/>
  <c r="I140" i="12"/>
  <c r="J140" i="12" s="1"/>
  <c r="I291" i="12"/>
  <c r="K291" i="12" s="1"/>
  <c r="I950" i="12"/>
  <c r="K950" i="12" s="1"/>
  <c r="I735" i="12"/>
  <c r="I733" i="12"/>
  <c r="J733" i="12" s="1"/>
  <c r="I141" i="12"/>
  <c r="J141" i="12" s="1"/>
  <c r="I620" i="12"/>
  <c r="J620" i="12" s="1"/>
  <c r="I919" i="12"/>
  <c r="I70" i="12"/>
  <c r="J70" i="12" s="1"/>
  <c r="I576" i="12"/>
  <c r="I853" i="12"/>
  <c r="I752" i="12"/>
  <c r="K752" i="12" s="1"/>
  <c r="I548" i="12"/>
  <c r="J548" i="12" s="1"/>
  <c r="I254" i="12"/>
  <c r="I355" i="12"/>
  <c r="K355" i="12" s="1"/>
  <c r="I227" i="12"/>
  <c r="K227" i="12" s="1"/>
  <c r="I664" i="12"/>
  <c r="M664" i="12" s="1"/>
  <c r="N664" i="12" s="1"/>
  <c r="I807" i="12"/>
  <c r="L807" i="12" s="1"/>
  <c r="I661" i="12"/>
  <c r="K661" i="12" s="1"/>
  <c r="I437" i="12"/>
  <c r="K437" i="12" s="1"/>
  <c r="I684" i="12"/>
  <c r="M684" i="12" s="1"/>
  <c r="N684" i="12" s="1"/>
  <c r="I272" i="12"/>
  <c r="L272" i="12" s="1"/>
  <c r="I904" i="12"/>
  <c r="K904" i="12" s="1"/>
  <c r="I891" i="12"/>
  <c r="K891" i="12" s="1"/>
  <c r="I63" i="12"/>
  <c r="I866" i="12"/>
  <c r="I185" i="12"/>
  <c r="K185" i="12" s="1"/>
  <c r="I821" i="12"/>
  <c r="K821" i="12" s="1"/>
  <c r="I225" i="12"/>
  <c r="M225" i="12" s="1"/>
  <c r="N225" i="12" s="1"/>
  <c r="I918" i="12"/>
  <c r="I727" i="12"/>
  <c r="M727" i="12" s="1"/>
  <c r="N727" i="12" s="1"/>
  <c r="I212" i="12"/>
  <c r="K212" i="12" s="1"/>
  <c r="I506" i="12"/>
  <c r="J506" i="12" s="1"/>
  <c r="I150" i="12"/>
  <c r="J150" i="12" s="1"/>
  <c r="I890" i="12"/>
  <c r="M890" i="12" s="1"/>
  <c r="N890" i="12" s="1"/>
  <c r="I14" i="12"/>
  <c r="K14" i="12" s="1"/>
  <c r="I82" i="12"/>
  <c r="I146" i="12"/>
  <c r="L146" i="12" s="1"/>
  <c r="I324" i="12"/>
  <c r="M324" i="12" s="1"/>
  <c r="N324" i="12" s="1"/>
  <c r="I815" i="12"/>
  <c r="K815" i="12" s="1"/>
  <c r="I902" i="12"/>
  <c r="K902" i="12" s="1"/>
  <c r="I526" i="12"/>
  <c r="L526" i="12" s="1"/>
  <c r="I271" i="12"/>
  <c r="L271" i="12" s="1"/>
  <c r="I456" i="12"/>
  <c r="K456" i="12" s="1"/>
  <c r="I124" i="12"/>
  <c r="J124" i="12" s="1"/>
  <c r="I123" i="12"/>
  <c r="J123" i="12" s="1"/>
  <c r="I523" i="12"/>
  <c r="K523" i="12" s="1"/>
  <c r="I887" i="12"/>
  <c r="K887" i="12" s="1"/>
  <c r="I31" i="12"/>
  <c r="J31" i="12" s="1"/>
  <c r="I956" i="12"/>
  <c r="I927" i="12"/>
  <c r="K927" i="12" s="1"/>
  <c r="I926" i="12"/>
  <c r="J926" i="12" s="1"/>
  <c r="I309" i="12"/>
  <c r="M309" i="12" s="1"/>
  <c r="N309" i="12" s="1"/>
  <c r="I7" i="12"/>
  <c r="L7" i="12" s="1"/>
  <c r="I166" i="12"/>
  <c r="J166" i="12" s="1"/>
  <c r="I305" i="12"/>
  <c r="I390" i="12"/>
  <c r="K390" i="12" s="1"/>
  <c r="I71" i="12"/>
  <c r="I906" i="12"/>
  <c r="K906" i="12" s="1"/>
  <c r="I314" i="12"/>
  <c r="K314" i="12" s="1"/>
  <c r="I677" i="12"/>
  <c r="M677" i="12" s="1"/>
  <c r="N677" i="12" s="1"/>
  <c r="I331" i="12"/>
  <c r="K331" i="12" s="1"/>
  <c r="I399" i="12"/>
  <c r="J399" i="12" s="1"/>
  <c r="I382" i="12"/>
  <c r="I231" i="12"/>
  <c r="I178" i="12"/>
  <c r="K178" i="12" s="1"/>
  <c r="I125" i="12"/>
  <c r="M125" i="12" s="1"/>
  <c r="N125" i="12" s="1"/>
  <c r="I114" i="12"/>
  <c r="J114" i="12" s="1"/>
  <c r="I505" i="12"/>
  <c r="M505" i="12" s="1"/>
  <c r="N505" i="12" s="1"/>
  <c r="I632" i="12"/>
  <c r="K632" i="12" s="1"/>
  <c r="I376" i="12"/>
  <c r="J376" i="12" s="1"/>
  <c r="I703" i="12"/>
  <c r="J703" i="12" s="1"/>
  <c r="I235" i="12"/>
  <c r="K235" i="12" s="1"/>
  <c r="I711" i="12"/>
  <c r="K711" i="12" s="1"/>
  <c r="I722" i="12"/>
  <c r="K722" i="12" s="1"/>
  <c r="I978" i="12"/>
  <c r="I2" i="12"/>
  <c r="I671" i="12"/>
  <c r="K671" i="12" s="1"/>
  <c r="I346" i="12"/>
  <c r="K346" i="12" s="1"/>
  <c r="I122" i="12"/>
  <c r="J122" i="12" s="1"/>
  <c r="I486" i="12"/>
  <c r="M486" i="12" s="1"/>
  <c r="N486" i="12" s="1"/>
  <c r="I595" i="12"/>
  <c r="K595" i="12" s="1"/>
  <c r="I797" i="12"/>
  <c r="K797" i="12" s="1"/>
  <c r="I106" i="12"/>
  <c r="I155" i="12"/>
  <c r="I990" i="12"/>
  <c r="K990" i="12" s="1"/>
  <c r="I77" i="12"/>
  <c r="K77" i="12" s="1"/>
  <c r="I273" i="12"/>
  <c r="K273" i="12" s="1"/>
  <c r="I979" i="12"/>
  <c r="I812" i="12"/>
  <c r="K812" i="12" s="1"/>
  <c r="I209" i="12"/>
  <c r="M209" i="12" s="1"/>
  <c r="N209" i="12" s="1"/>
  <c r="I313" i="12"/>
  <c r="L313" i="12" s="1"/>
  <c r="I930" i="12"/>
  <c r="M930" i="12" s="1"/>
  <c r="N930" i="12" s="1"/>
  <c r="I719" i="12"/>
  <c r="I602" i="12"/>
  <c r="J602" i="12" s="1"/>
  <c r="I101" i="12"/>
  <c r="J101" i="12" s="1"/>
  <c r="I333" i="12"/>
  <c r="I288" i="12"/>
  <c r="I872" i="12"/>
  <c r="K872" i="12" s="1"/>
  <c r="I176" i="12"/>
  <c r="I204" i="12"/>
  <c r="M204" i="12" s="1"/>
  <c r="N204" i="12" s="1"/>
  <c r="I636" i="12"/>
  <c r="I952" i="12"/>
  <c r="J952" i="12" s="1"/>
  <c r="I993" i="12"/>
  <c r="J993" i="12" s="1"/>
  <c r="I538" i="12"/>
  <c r="M538" i="12" s="1"/>
  <c r="N538" i="12" s="1"/>
  <c r="I72" i="12"/>
  <c r="I756" i="12"/>
  <c r="M756" i="12" s="1"/>
  <c r="N756" i="12" s="1"/>
  <c r="I961" i="12"/>
  <c r="K961" i="12" s="1"/>
  <c r="I406" i="12"/>
  <c r="L406" i="12" s="1"/>
  <c r="I35" i="12"/>
  <c r="K35" i="12" s="1"/>
  <c r="I955" i="12"/>
  <c r="K955" i="12" s="1"/>
  <c r="I665" i="12"/>
  <c r="K665" i="12" s="1"/>
  <c r="I275" i="12"/>
  <c r="L275" i="12" s="1"/>
  <c r="I574" i="12"/>
  <c r="K574" i="12" s="1"/>
  <c r="I748" i="12"/>
  <c r="K748" i="12" s="1"/>
  <c r="I385" i="12"/>
  <c r="I453" i="12"/>
  <c r="M453" i="12" s="1"/>
  <c r="N453" i="12" s="1"/>
  <c r="I268" i="12"/>
  <c r="K268" i="12" s="1"/>
  <c r="I721" i="12"/>
  <c r="J721" i="12" s="1"/>
  <c r="I570" i="12"/>
  <c r="J570" i="12" s="1"/>
  <c r="I474" i="12"/>
  <c r="L474" i="12" s="1"/>
  <c r="I686" i="12"/>
  <c r="I307" i="12"/>
  <c r="L307" i="12" s="1"/>
  <c r="I776" i="12"/>
  <c r="I477" i="12"/>
  <c r="L477" i="12" s="1"/>
  <c r="I463" i="12"/>
  <c r="K463" i="12" s="1"/>
  <c r="I383" i="12"/>
  <c r="M383" i="12" s="1"/>
  <c r="N383" i="12" s="1"/>
  <c r="I739" i="12"/>
  <c r="K739" i="12" s="1"/>
  <c r="I937" i="12"/>
  <c r="M937" i="12" s="1"/>
  <c r="N937" i="12" s="1"/>
  <c r="I199" i="12"/>
  <c r="K199" i="12" s="1"/>
  <c r="I501" i="12"/>
  <c r="J501" i="12" s="1"/>
  <c r="I948" i="12"/>
  <c r="J948" i="12" s="1"/>
  <c r="I965" i="12"/>
  <c r="L965" i="12" s="1"/>
  <c r="I681" i="12"/>
  <c r="I975" i="12"/>
  <c r="L975" i="12" s="1"/>
  <c r="I491" i="12"/>
  <c r="I674" i="12"/>
  <c r="K674" i="12" s="1"/>
  <c r="I984" i="12"/>
  <c r="K984" i="12" s="1"/>
  <c r="I339" i="12"/>
  <c r="M339" i="12" s="1"/>
  <c r="N339" i="12" s="1"/>
  <c r="I639" i="12"/>
  <c r="I705" i="12"/>
  <c r="M705" i="12" s="1"/>
  <c r="N705" i="12" s="1"/>
  <c r="I144" i="12"/>
  <c r="K144" i="12" s="1"/>
  <c r="I980" i="12"/>
  <c r="J980" i="12" s="1"/>
  <c r="I348" i="12"/>
  <c r="J348" i="12" s="1"/>
  <c r="I380" i="12"/>
  <c r="K380" i="12" s="1"/>
  <c r="I945" i="12"/>
  <c r="I405" i="12"/>
  <c r="J405" i="12" s="1"/>
  <c r="I216" i="12"/>
  <c r="J216" i="12" s="1"/>
  <c r="I38" i="12"/>
  <c r="M38" i="12" s="1"/>
  <c r="N38" i="12" s="1"/>
  <c r="I936" i="12"/>
  <c r="I334" i="12"/>
  <c r="K334" i="12" s="1"/>
  <c r="I315" i="12"/>
  <c r="I749" i="12"/>
  <c r="L749" i="12" s="1"/>
  <c r="I876" i="12"/>
  <c r="K876" i="12" s="1"/>
  <c r="I472" i="12"/>
  <c r="M472" i="12" s="1"/>
  <c r="N472" i="12" s="1"/>
  <c r="I257" i="12"/>
  <c r="L257" i="12" s="1"/>
  <c r="I202" i="12"/>
  <c r="M202" i="12" s="1"/>
  <c r="N202" i="12" s="1"/>
  <c r="I234" i="12"/>
  <c r="K234" i="12" s="1"/>
  <c r="I547" i="12"/>
  <c r="J547" i="12" s="1"/>
  <c r="I97" i="12"/>
  <c r="J97" i="12" s="1"/>
  <c r="I613" i="12"/>
  <c r="M613" i="12" s="1"/>
  <c r="N613" i="12" s="1"/>
  <c r="I186" i="12"/>
  <c r="I420" i="12"/>
  <c r="K420" i="12" s="1"/>
  <c r="I50" i="12"/>
  <c r="L50" i="12" s="1"/>
  <c r="I259" i="12"/>
  <c r="K259" i="12" s="1"/>
  <c r="I578" i="12"/>
  <c r="I167" i="12"/>
  <c r="I521" i="12"/>
  <c r="J521" i="12" s="1"/>
  <c r="I283" i="12"/>
  <c r="I728" i="12"/>
  <c r="I323" i="12"/>
  <c r="I789" i="12"/>
  <c r="J789" i="12" s="1"/>
  <c r="I236" i="12"/>
  <c r="K236" i="12" s="1"/>
  <c r="I135" i="12"/>
  <c r="I475" i="12"/>
  <c r="I997" i="12"/>
  <c r="J997" i="12" s="1"/>
  <c r="I386" i="12"/>
  <c r="L386" i="12" s="1"/>
  <c r="I458" i="12"/>
  <c r="K458" i="12" s="1"/>
  <c r="I88" i="12"/>
  <c r="L88" i="12" s="1"/>
  <c r="I626" i="12"/>
  <c r="J626" i="12" s="1"/>
  <c r="I932" i="12"/>
  <c r="L932" i="12" s="1"/>
  <c r="I745" i="12"/>
  <c r="I428" i="12"/>
  <c r="M428" i="12" s="1"/>
  <c r="N428" i="12" s="1"/>
  <c r="I438" i="12"/>
  <c r="I36" i="12"/>
  <c r="L36" i="12" s="1"/>
  <c r="I584" i="12"/>
  <c r="I895" i="12"/>
  <c r="K895" i="12" s="1"/>
  <c r="I567" i="12"/>
  <c r="I373" i="12"/>
  <c r="M373" i="12" s="1"/>
  <c r="N373" i="12" s="1"/>
  <c r="I285" i="12"/>
  <c r="K285" i="12" s="1"/>
  <c r="I238" i="12"/>
  <c r="M238" i="12" s="1"/>
  <c r="N238" i="12" s="1"/>
  <c r="I754" i="12"/>
  <c r="J754" i="12" s="1"/>
  <c r="I780" i="12"/>
  <c r="M780" i="12" s="1"/>
  <c r="N780" i="12" s="1"/>
  <c r="I731" i="12"/>
  <c r="K731" i="12" s="1"/>
  <c r="I269" i="12"/>
  <c r="K269" i="12" s="1"/>
  <c r="I714" i="12"/>
  <c r="I504" i="12"/>
  <c r="J504" i="12" s="1"/>
  <c r="I28" i="12"/>
  <c r="I534" i="12"/>
  <c r="J534" i="12" s="1"/>
  <c r="I413" i="12"/>
  <c r="J413" i="12" s="1"/>
  <c r="I400" i="12"/>
  <c r="K400" i="12" s="1"/>
  <c r="I500" i="12"/>
  <c r="I969" i="12"/>
  <c r="J969" i="12" s="1"/>
  <c r="I256" i="12"/>
  <c r="J256" i="12" s="1"/>
  <c r="I787" i="12"/>
  <c r="J787" i="12" s="1"/>
  <c r="I483" i="12"/>
  <c r="I215" i="12"/>
  <c r="J215" i="12" s="1"/>
  <c r="I310" i="12"/>
  <c r="J310" i="12" s="1"/>
  <c r="I790" i="12"/>
  <c r="L790" i="12" s="1"/>
  <c r="I542" i="12"/>
  <c r="K542" i="12" s="1"/>
  <c r="I957" i="12"/>
  <c r="L957" i="12" s="1"/>
  <c r="I553" i="12"/>
  <c r="I591" i="12"/>
  <c r="I778" i="12"/>
  <c r="J778" i="12" s="1"/>
  <c r="I519" i="12"/>
  <c r="J519" i="12" s="1"/>
  <c r="I857" i="12"/>
  <c r="I544" i="12"/>
  <c r="K544" i="12" s="1"/>
  <c r="I864" i="12"/>
  <c r="J864" i="12" s="1"/>
  <c r="I241" i="12"/>
  <c r="J241" i="12" s="1"/>
  <c r="I508" i="12"/>
  <c r="I51" i="12"/>
  <c r="K51" i="12" s="1"/>
  <c r="I3" i="12"/>
  <c r="K3" i="12" s="1"/>
  <c r="I424" i="12"/>
  <c r="J424" i="12" s="1"/>
  <c r="I60" i="12"/>
  <c r="J60" i="12" s="1"/>
  <c r="I886" i="12"/>
  <c r="L886" i="12" s="1"/>
  <c r="I449" i="12"/>
  <c r="I881" i="12"/>
  <c r="M881" i="12" s="1"/>
  <c r="N881" i="12" s="1"/>
  <c r="I840" i="12"/>
  <c r="I192" i="12"/>
  <c r="K192" i="12" s="1"/>
  <c r="I592" i="12"/>
  <c r="J592" i="12" s="1"/>
  <c r="I9" i="12"/>
  <c r="M9" i="12" s="1"/>
  <c r="N9" i="12" s="1"/>
  <c r="I805" i="12"/>
  <c r="I190" i="12"/>
  <c r="K190" i="12" s="1"/>
  <c r="I850" i="12"/>
  <c r="K850" i="12" s="1"/>
  <c r="I16" i="12"/>
  <c r="J16" i="12" s="1"/>
  <c r="I352" i="12"/>
  <c r="K352" i="12" s="1"/>
  <c r="I195" i="12"/>
  <c r="M195" i="12" s="1"/>
  <c r="N195" i="12" s="1"/>
  <c r="I422" i="12"/>
  <c r="J422" i="12" s="1"/>
  <c r="I922" i="12"/>
  <c r="J922" i="12" s="1"/>
  <c r="I32" i="12"/>
  <c r="L32" i="12" s="1"/>
  <c r="I708" i="12"/>
  <c r="M708" i="12" s="1"/>
  <c r="N708" i="12" s="1"/>
  <c r="I80" i="12"/>
  <c r="K80" i="12" s="1"/>
  <c r="I52" i="12"/>
  <c r="J52" i="12" s="1"/>
  <c r="I589" i="12"/>
  <c r="K589" i="12" s="1"/>
  <c r="I788" i="12"/>
  <c r="K788" i="12" s="1"/>
  <c r="I502" i="12"/>
  <c r="K502" i="12" s="1"/>
  <c r="I939" i="12"/>
  <c r="J939" i="12" s="1"/>
  <c r="I833" i="12"/>
  <c r="L833" i="12" s="1"/>
  <c r="I407" i="12"/>
  <c r="K407" i="12" s="1"/>
  <c r="I284" i="12"/>
  <c r="I757" i="12"/>
  <c r="L757" i="12" s="1"/>
  <c r="I384" i="12"/>
  <c r="J384" i="12" s="1"/>
  <c r="I23" i="12"/>
  <c r="J23" i="12" s="1"/>
  <c r="I537" i="12"/>
  <c r="I855" i="12"/>
  <c r="M855" i="12" s="1"/>
  <c r="N855" i="12" s="1"/>
  <c r="I85" i="12"/>
  <c r="J85" i="12" s="1"/>
  <c r="I87" i="12"/>
  <c r="L87" i="12" s="1"/>
  <c r="I223" i="12"/>
  <c r="I905" i="12"/>
  <c r="K905" i="12" s="1"/>
  <c r="I170" i="12"/>
  <c r="L170" i="12" s="1"/>
  <c r="I484" i="12"/>
  <c r="I325" i="12"/>
  <c r="K325" i="12" s="1"/>
  <c r="I37" i="12"/>
  <c r="L37" i="12" s="1"/>
  <c r="I606" i="12"/>
  <c r="L606" i="12" s="1"/>
  <c r="I466" i="12"/>
  <c r="K466" i="12" s="1"/>
  <c r="I127" i="12"/>
  <c r="K127" i="12" s="1"/>
  <c r="I629" i="12"/>
  <c r="J629" i="12" s="1"/>
  <c r="I820" i="12"/>
  <c r="J820" i="12" s="1"/>
  <c r="I8" i="12"/>
  <c r="K8" i="12" s="1"/>
  <c r="I861" i="12"/>
  <c r="I822" i="12"/>
  <c r="J822" i="12" s="1"/>
  <c r="I457" i="12"/>
  <c r="J457" i="12" s="1"/>
  <c r="I698" i="12"/>
  <c r="K698" i="12" s="1"/>
  <c r="I609" i="12"/>
  <c r="K609" i="12" s="1"/>
  <c r="I374" i="12"/>
  <c r="I74" i="12"/>
  <c r="J74" i="12" s="1"/>
  <c r="I203" i="12"/>
  <c r="J203" i="12" s="1"/>
  <c r="I782" i="12"/>
  <c r="M782" i="12" s="1"/>
  <c r="N782" i="12" s="1"/>
  <c r="I304" i="12"/>
  <c r="J304" i="12" s="1"/>
  <c r="I497" i="12"/>
  <c r="J497" i="12" s="1"/>
  <c r="I180" i="12"/>
  <c r="J180" i="12" s="1"/>
  <c r="I442" i="12"/>
  <c r="K442" i="12" s="1"/>
  <c r="I62" i="12"/>
  <c r="J62" i="12" s="1"/>
  <c r="I774" i="12"/>
  <c r="J774" i="12" s="1"/>
  <c r="I189" i="12"/>
  <c r="K189" i="12" s="1"/>
  <c r="I435" i="12"/>
  <c r="I713" i="12"/>
  <c r="K713" i="12" s="1"/>
  <c r="I316" i="12"/>
  <c r="K316" i="12" s="1"/>
  <c r="I47" i="12"/>
  <c r="L47" i="12" s="1"/>
  <c r="I94" i="12"/>
  <c r="I40" i="12"/>
  <c r="K40" i="12" s="1"/>
  <c r="I12" i="12"/>
  <c r="K12" i="12" s="1"/>
  <c r="I4" i="12"/>
  <c r="L4" i="12" s="1"/>
  <c r="I388" i="12"/>
  <c r="L388" i="12" s="1"/>
  <c r="I499" i="12"/>
  <c r="M499" i="12" s="1"/>
  <c r="N499" i="12" s="1"/>
  <c r="I59" i="12"/>
  <c r="K59" i="12" s="1"/>
  <c r="I994" i="12"/>
  <c r="J994" i="12" s="1"/>
  <c r="I368" i="12"/>
  <c r="K368" i="12" s="1"/>
  <c r="I183" i="12"/>
  <c r="K183" i="12" s="1"/>
  <c r="I601" i="12"/>
  <c r="K601" i="12" s="1"/>
  <c r="I228" i="12"/>
  <c r="I248" i="12"/>
  <c r="K248" i="12" s="1"/>
  <c r="I672" i="12"/>
  <c r="J672" i="12" s="1"/>
  <c r="I201" i="12"/>
  <c r="K201" i="12" s="1"/>
  <c r="I22" i="12"/>
  <c r="K22" i="12" s="1"/>
  <c r="I966" i="12"/>
  <c r="J966" i="12" s="1"/>
  <c r="I53" i="12"/>
  <c r="J53" i="12" s="1"/>
  <c r="I560" i="12"/>
  <c r="I302" i="12"/>
  <c r="J302" i="12" s="1"/>
  <c r="I764" i="12"/>
  <c r="J764" i="12" s="1"/>
  <c r="I676" i="12"/>
  <c r="J676" i="12" s="1"/>
  <c r="I58" i="12"/>
  <c r="K58" i="12" s="1"/>
  <c r="I888" i="12"/>
  <c r="M888" i="12" s="1"/>
  <c r="N888" i="12" s="1"/>
  <c r="I562" i="12"/>
  <c r="I366" i="12"/>
  <c r="M366" i="12" s="1"/>
  <c r="N366" i="12" s="1"/>
  <c r="I446" i="12"/>
  <c r="I943" i="12"/>
  <c r="I960" i="12"/>
  <c r="I482" i="12"/>
  <c r="K482" i="12" s="1"/>
  <c r="I513" i="12"/>
  <c r="K513" i="12" s="1"/>
  <c r="I264" i="12"/>
  <c r="I242" i="12"/>
  <c r="I300" i="12"/>
  <c r="K300" i="12" s="1"/>
  <c r="I455" i="12"/>
  <c r="I379" i="12"/>
  <c r="I546" i="12"/>
  <c r="I282" i="12"/>
  <c r="K282" i="12" s="1"/>
  <c r="I828" i="12"/>
  <c r="J828" i="12" s="1"/>
  <c r="I243" i="12"/>
  <c r="M243" i="12" s="1"/>
  <c r="N243" i="12" s="1"/>
  <c r="I509" i="12"/>
  <c r="I395" i="12"/>
  <c r="K395" i="12" s="1"/>
  <c r="I808" i="12"/>
  <c r="K808" i="12" s="1"/>
  <c r="I555" i="12"/>
  <c r="L555" i="12" s="1"/>
  <c r="I699" i="12"/>
  <c r="I528" i="12"/>
  <c r="K528" i="12" s="1"/>
  <c r="I39" i="12"/>
  <c r="K39" i="12" s="1"/>
  <c r="I147" i="12"/>
  <c r="K147" i="12" s="1"/>
  <c r="I678" i="12"/>
  <c r="K678" i="12" s="1"/>
  <c r="I27" i="12"/>
  <c r="K27" i="12" s="1"/>
  <c r="I175" i="12"/>
  <c r="L175" i="12" s="1"/>
  <c r="I933" i="12"/>
  <c r="J933" i="12" s="1"/>
  <c r="I263" i="12"/>
  <c r="I575" i="12"/>
  <c r="K575" i="12" s="1"/>
  <c r="I527" i="12"/>
  <c r="J527" i="12" s="1"/>
  <c r="I992" i="12"/>
  <c r="K992" i="12" s="1"/>
  <c r="I198" i="12"/>
  <c r="K198" i="12" s="1"/>
  <c r="I255" i="12"/>
  <c r="J255" i="12" s="1"/>
  <c r="I1000" i="12"/>
  <c r="K1000" i="12" s="1"/>
  <c r="I262" i="12"/>
  <c r="M262" i="12" s="1"/>
  <c r="N262" i="12" s="1"/>
  <c r="I834" i="12"/>
  <c r="K834" i="12" s="1"/>
  <c r="I454" i="12"/>
  <c r="L454" i="12" s="1"/>
  <c r="I237" i="12"/>
  <c r="L237" i="12" s="1"/>
  <c r="I116" i="12"/>
  <c r="L116" i="12" s="1"/>
  <c r="I503" i="12"/>
  <c r="I488" i="12"/>
  <c r="K488" i="12" s="1"/>
  <c r="I465" i="12"/>
  <c r="J465" i="12" s="1"/>
  <c r="I341" i="12"/>
  <c r="K341" i="12" s="1"/>
  <c r="I24" i="12"/>
  <c r="I208" i="12"/>
  <c r="J208" i="12" s="1"/>
  <c r="I701" i="12"/>
  <c r="J701" i="12" s="1"/>
  <c r="I648" i="12"/>
  <c r="K648" i="12" s="1"/>
  <c r="I844" i="12"/>
  <c r="M844" i="12" s="1"/>
  <c r="N844" i="12" s="1"/>
  <c r="I920" i="12"/>
  <c r="J920" i="12" s="1"/>
  <c r="I425" i="12"/>
  <c r="J425" i="12" s="1"/>
  <c r="I641" i="12"/>
  <c r="L641" i="12" s="1"/>
  <c r="I867" i="12"/>
  <c r="I111" i="12"/>
  <c r="I914" i="12"/>
  <c r="I49" i="12"/>
  <c r="J49" i="12" s="1"/>
  <c r="I490" i="12"/>
  <c r="I637" i="12"/>
  <c r="L637" i="12" s="1"/>
  <c r="I723" i="12"/>
  <c r="I893" i="12"/>
  <c r="K893" i="12" s="1"/>
  <c r="I643" i="12"/>
  <c r="K643" i="12" s="1"/>
  <c r="I371" i="12"/>
  <c r="I651" i="12"/>
  <c r="I663" i="12"/>
  <c r="I869" i="12"/>
  <c r="I545" i="12"/>
  <c r="M545" i="12" s="1"/>
  <c r="N545" i="12" s="1"/>
  <c r="I117" i="12"/>
  <c r="L117" i="12" s="1"/>
  <c r="I652" i="12"/>
  <c r="K652" i="12" s="1"/>
  <c r="I292" i="12"/>
  <c r="I517" i="12"/>
  <c r="L517" i="12" s="1"/>
  <c r="I318" i="12"/>
  <c r="L318" i="12" s="1"/>
  <c r="I372" i="12"/>
  <c r="K372" i="12" s="1"/>
  <c r="I656" i="12"/>
  <c r="J656" i="12" s="1"/>
  <c r="I48" i="12"/>
  <c r="J48" i="12" s="1"/>
  <c r="I370" i="12"/>
  <c r="L370" i="12" s="1"/>
  <c r="I718" i="12"/>
  <c r="K718" i="12" s="1"/>
  <c r="I794" i="12"/>
  <c r="I599" i="12"/>
  <c r="M599" i="12" s="1"/>
  <c r="N599" i="12" s="1"/>
  <c r="I439" i="12"/>
  <c r="I76" i="12"/>
  <c r="L76" i="12" s="1"/>
  <c r="I970" i="12"/>
  <c r="K970" i="12" s="1"/>
  <c r="I916" i="12"/>
  <c r="K916" i="12" s="1"/>
  <c r="I126" i="12"/>
  <c r="L126" i="12" s="1"/>
  <c r="I289" i="12"/>
  <c r="J289" i="12" s="1"/>
  <c r="I839" i="12"/>
  <c r="K839" i="12" s="1"/>
  <c r="I894" i="12"/>
  <c r="K894" i="12" s="1"/>
  <c r="I398" i="12"/>
  <c r="K398" i="12" s="1"/>
  <c r="I396" i="12"/>
  <c r="K396" i="12" s="1"/>
  <c r="I740" i="12"/>
  <c r="J740" i="12" s="1"/>
  <c r="I358" i="12"/>
  <c r="K358" i="12" s="1"/>
  <c r="I249" i="12"/>
  <c r="J249" i="12" s="1"/>
  <c r="I539" i="12"/>
  <c r="M539" i="12" s="1"/>
  <c r="N539" i="12" s="1"/>
  <c r="I638" i="12"/>
  <c r="J638" i="12" s="1"/>
  <c r="I877" i="12"/>
  <c r="K877" i="12" s="1"/>
  <c r="I459" i="12"/>
  <c r="M459" i="12" s="1"/>
  <c r="N459" i="12" s="1"/>
  <c r="I524" i="12"/>
  <c r="K524" i="12" s="1"/>
  <c r="I761" i="12"/>
  <c r="K761" i="12" s="1"/>
  <c r="I935" i="12"/>
  <c r="M935" i="12" s="1"/>
  <c r="N935" i="12" s="1"/>
  <c r="I600" i="12"/>
  <c r="L600" i="12" s="1"/>
  <c r="I875" i="12"/>
  <c r="K875" i="12" s="1"/>
  <c r="I971" i="12"/>
  <c r="K971" i="12" s="1"/>
  <c r="I258" i="12"/>
  <c r="L258" i="12" s="1"/>
  <c r="I108" i="12"/>
  <c r="I86" i="12"/>
  <c r="K86" i="12" s="1"/>
  <c r="I159" i="12"/>
  <c r="J159" i="12" s="1"/>
  <c r="I734" i="12"/>
  <c r="J734" i="12" s="1"/>
  <c r="I432" i="12"/>
  <c r="I61" i="12"/>
  <c r="K61" i="12" s="1"/>
  <c r="I29" i="12"/>
  <c r="I954" i="12"/>
  <c r="L954" i="12" s="1"/>
  <c r="I879" i="12"/>
  <c r="I479" i="12"/>
  <c r="K479" i="12" s="1"/>
  <c r="I157" i="12"/>
  <c r="K157" i="12" s="1"/>
  <c r="I938" i="12"/>
  <c r="K938" i="12" s="1"/>
  <c r="I409" i="12"/>
  <c r="I596" i="12"/>
  <c r="J596" i="12" s="1"/>
  <c r="I633" i="12"/>
  <c r="I729" i="12"/>
  <c r="J729" i="12" s="1"/>
  <c r="I811" i="12"/>
  <c r="I13" i="12"/>
  <c r="K13" i="12" s="1"/>
  <c r="I825" i="12"/>
  <c r="J825" i="12" s="1"/>
  <c r="I988" i="12"/>
  <c r="J988" i="12" s="1"/>
  <c r="I381" i="12"/>
  <c r="K381" i="12" s="1"/>
  <c r="I630" i="12"/>
  <c r="K630" i="12" s="1"/>
  <c r="I45" i="12"/>
  <c r="J45" i="12" s="1"/>
  <c r="I156" i="12"/>
  <c r="L156" i="12" s="1"/>
  <c r="I493" i="12"/>
  <c r="L493" i="12" s="1"/>
  <c r="I158" i="12"/>
  <c r="M158" i="12" s="1"/>
  <c r="N158" i="12" s="1"/>
  <c r="I737" i="12"/>
  <c r="J737" i="12" s="1"/>
  <c r="I835" i="12"/>
  <c r="J835" i="12" s="1"/>
  <c r="I419" i="12"/>
  <c r="K419" i="12" s="1"/>
  <c r="I443" i="12"/>
  <c r="K443" i="12" s="1"/>
  <c r="I174" i="12"/>
  <c r="L174" i="12" s="1"/>
  <c r="I319" i="12"/>
  <c r="J319" i="12" s="1"/>
  <c r="I858" i="12"/>
  <c r="K858" i="12" s="1"/>
  <c r="I831" i="12"/>
  <c r="L831" i="12" s="1"/>
  <c r="I18" i="12"/>
  <c r="K18" i="12" s="1"/>
  <c r="I896" i="12"/>
  <c r="K896" i="12" s="1"/>
  <c r="I603" i="12"/>
  <c r="I321" i="12"/>
  <c r="K321" i="12" s="1"/>
  <c r="I843" i="12"/>
  <c r="K843" i="12" s="1"/>
  <c r="I287" i="12"/>
  <c r="J287" i="12" s="1"/>
  <c r="I461" i="12"/>
  <c r="J461" i="12" s="1"/>
  <c r="I809" i="12"/>
  <c r="K809" i="12" s="1"/>
  <c r="I44" i="12"/>
  <c r="I54" i="12"/>
  <c r="L54" i="12" s="1"/>
  <c r="I624" i="12"/>
  <c r="L624" i="12" s="1"/>
  <c r="I813" i="12"/>
  <c r="M813" i="12" s="1"/>
  <c r="N813" i="12" s="1"/>
  <c r="I947" i="12"/>
  <c r="K947" i="12" s="1"/>
  <c r="I645" i="12"/>
  <c r="J645" i="12" s="1"/>
  <c r="I26" i="12"/>
  <c r="K26" i="12" s="1"/>
  <c r="I100" i="12"/>
  <c r="I707" i="12"/>
  <c r="K707" i="12" s="1"/>
  <c r="I614" i="12"/>
  <c r="M614" i="12" s="1"/>
  <c r="N614" i="12" s="1"/>
  <c r="I391" i="12"/>
  <c r="L391" i="12" s="1"/>
  <c r="I841" i="12"/>
  <c r="K841" i="12" s="1"/>
  <c r="I644" i="12"/>
  <c r="K644" i="12" s="1"/>
  <c r="I522" i="12"/>
  <c r="K522" i="12" s="1"/>
  <c r="I561" i="12"/>
  <c r="L561" i="12" s="1"/>
  <c r="I695" i="12"/>
  <c r="K695" i="12" s="1"/>
  <c r="I387" i="12"/>
  <c r="J387" i="12" s="1"/>
  <c r="I824" i="12"/>
  <c r="I826" i="12"/>
  <c r="L826" i="12" s="1"/>
  <c r="I133" i="12"/>
  <c r="K133" i="12" s="1"/>
  <c r="I200" i="12"/>
  <c r="M200" i="12" s="1"/>
  <c r="N200" i="12" s="1"/>
  <c r="I852" i="12"/>
  <c r="J852" i="12" s="1"/>
  <c r="I799" i="12"/>
  <c r="J799" i="12" s="1"/>
  <c r="I750" i="12"/>
  <c r="K750" i="12" s="1"/>
  <c r="I540" i="12"/>
  <c r="I447" i="12"/>
  <c r="K447" i="12" s="1"/>
  <c r="I549" i="12"/>
  <c r="L549" i="12" s="1"/>
  <c r="I819" i="12"/>
  <c r="L819" i="12" s="1"/>
  <c r="I929" i="12"/>
  <c r="K929" i="12" s="1"/>
  <c r="I431" i="12"/>
  <c r="K431" i="12" s="1"/>
  <c r="I142" i="12"/>
  <c r="L142" i="12" s="1"/>
  <c r="I468" i="12"/>
  <c r="I15" i="12"/>
  <c r="K15" i="12" s="1"/>
  <c r="I294" i="12"/>
  <c r="J294" i="12" s="1"/>
  <c r="I680" i="12"/>
  <c r="K680" i="12" s="1"/>
  <c r="I586" i="12"/>
  <c r="M586" i="12" s="1"/>
  <c r="N586" i="12" s="1"/>
  <c r="I73" i="12"/>
  <c r="K73" i="12" s="1"/>
  <c r="I659" i="12"/>
  <c r="K659" i="12" s="1"/>
  <c r="I972" i="12"/>
  <c r="J972" i="12" s="1"/>
  <c r="I598" i="12"/>
  <c r="K598" i="12" s="1"/>
  <c r="I153" i="12"/>
  <c r="M153" i="12" s="1"/>
  <c r="N153" i="12" s="1"/>
  <c r="I173" i="12"/>
  <c r="J173" i="12" s="1"/>
  <c r="I467" i="12"/>
  <c r="K467" i="12" s="1"/>
  <c r="I139" i="12"/>
  <c r="L139" i="12" s="1"/>
  <c r="I773" i="12"/>
  <c r="K773" i="12" s="1"/>
  <c r="I481" i="12"/>
  <c r="K481" i="12" s="1"/>
  <c r="I110" i="12"/>
  <c r="L110" i="12" s="1"/>
  <c r="I408" i="12"/>
  <c r="M408" i="12" s="1"/>
  <c r="N408" i="12" s="1"/>
  <c r="I767" i="12"/>
  <c r="K767" i="12" s="1"/>
  <c r="I668" i="12"/>
  <c r="K668" i="12" s="1"/>
  <c r="I113" i="12"/>
  <c r="I741" i="12"/>
  <c r="K741" i="12" s="1"/>
  <c r="I344" i="12"/>
  <c r="K344" i="12" s="1"/>
  <c r="I623" i="12"/>
  <c r="K623" i="12" s="1"/>
  <c r="I903" i="12"/>
  <c r="K903" i="12" s="1"/>
  <c r="I823" i="12"/>
  <c r="M823" i="12" s="1"/>
  <c r="N823" i="12" s="1"/>
  <c r="I511" i="12"/>
  <c r="K511" i="12" s="1"/>
  <c r="I296" i="12"/>
  <c r="J296" i="12" s="1"/>
  <c r="I191" i="12"/>
  <c r="L191" i="12" s="1"/>
  <c r="I260" i="12"/>
  <c r="K260" i="12" s="1"/>
  <c r="I188" i="12"/>
  <c r="K188" i="12" s="1"/>
  <c r="I565" i="12"/>
  <c r="L565" i="12" s="1"/>
  <c r="I338" i="12"/>
  <c r="K338" i="12" s="1"/>
  <c r="I11" i="12"/>
  <c r="M11" i="12" s="1"/>
  <c r="N11" i="12" s="1"/>
  <c r="I245" i="12"/>
  <c r="M245" i="12" s="1"/>
  <c r="N245" i="12" s="1"/>
  <c r="I118" i="12"/>
  <c r="K118" i="12" s="1"/>
  <c r="I320" i="12"/>
  <c r="J320" i="12" s="1"/>
  <c r="I541" i="12"/>
  <c r="K541" i="12" s="1"/>
  <c r="I115" i="12"/>
  <c r="M115" i="12" s="1"/>
  <c r="N115" i="12" s="1"/>
  <c r="I766" i="12"/>
  <c r="J766" i="12" s="1"/>
  <c r="I597" i="12"/>
  <c r="K597" i="12" s="1"/>
  <c r="I793" i="12"/>
  <c r="L793" i="12" s="1"/>
  <c r="I361" i="12"/>
  <c r="K361" i="12" s="1"/>
  <c r="I851" i="12"/>
  <c r="J851" i="12" s="1"/>
  <c r="I34" i="12"/>
  <c r="I777" i="12"/>
  <c r="K777" i="12" s="1"/>
  <c r="I172" i="12"/>
  <c r="M172" i="12" s="1"/>
  <c r="N172" i="12" s="1"/>
  <c r="I617" i="12"/>
  <c r="J617" i="12" s="1"/>
  <c r="I732" i="12"/>
  <c r="I765" i="12"/>
  <c r="M765" i="12" s="1"/>
  <c r="N765" i="12" s="1"/>
  <c r="I755" i="12"/>
  <c r="M755" i="12" s="1"/>
  <c r="N755" i="12" s="1"/>
  <c r="I104" i="12"/>
  <c r="I566" i="12"/>
  <c r="J566" i="12" s="1"/>
  <c r="I250" i="12"/>
  <c r="K250" i="12" s="1"/>
  <c r="I389" i="12"/>
  <c r="M389" i="12" s="1"/>
  <c r="N389" i="12" s="1"/>
  <c r="I128" i="12"/>
  <c r="K128" i="12" s="1"/>
  <c r="I580" i="12"/>
  <c r="L580" i="12" s="1"/>
  <c r="I784" i="12"/>
  <c r="L784" i="12" s="1"/>
  <c r="I267" i="12"/>
  <c r="M267" i="12" s="1"/>
  <c r="N267" i="12" s="1"/>
  <c r="I404" i="12"/>
  <c r="K404" i="12" s="1"/>
  <c r="I987" i="12"/>
  <c r="J987" i="12" s="1"/>
  <c r="I332" i="12"/>
  <c r="K332" i="12" s="1"/>
  <c r="I56" i="12"/>
  <c r="K56" i="12" s="1"/>
  <c r="I724" i="12"/>
  <c r="J724" i="12" s="1"/>
  <c r="I959" i="12"/>
  <c r="L959" i="12" s="1"/>
  <c r="I207" i="12"/>
  <c r="I349" i="12"/>
  <c r="K349" i="12" s="1"/>
  <c r="I145" i="12"/>
  <c r="J145" i="12" s="1"/>
  <c r="I985" i="12"/>
  <c r="J985" i="12" s="1"/>
  <c r="I286" i="12"/>
  <c r="M286" i="12" s="1"/>
  <c r="N286" i="12" s="1"/>
  <c r="I112" i="12"/>
  <c r="K112" i="12" s="1"/>
  <c r="I279" i="12"/>
  <c r="J279" i="12" s="1"/>
  <c r="I687" i="12"/>
  <c r="L687" i="12" s="1"/>
  <c r="I297" i="12"/>
  <c r="M297" i="12" s="1"/>
  <c r="N297" i="12" s="1"/>
  <c r="I619" i="12"/>
  <c r="I963" i="12"/>
  <c r="I197" i="12"/>
  <c r="J197" i="12" s="1"/>
  <c r="I353" i="12"/>
  <c r="M353" i="12" s="1"/>
  <c r="N353" i="12" s="1"/>
  <c r="I184" i="12"/>
  <c r="K184" i="12" s="1"/>
  <c r="I558" i="12"/>
  <c r="K558" i="12" s="1"/>
  <c r="I496" i="12"/>
  <c r="L496" i="12" s="1"/>
  <c r="I982" i="12"/>
  <c r="M982" i="12" s="1"/>
  <c r="N982" i="12" s="1"/>
  <c r="I55" i="12"/>
  <c r="K55" i="12" s="1"/>
  <c r="I690" i="12"/>
  <c r="K690" i="12" s="1"/>
  <c r="I873" i="12"/>
  <c r="J873" i="12" s="1"/>
  <c r="I217" i="12"/>
  <c r="M217" i="12" s="1"/>
  <c r="N217" i="12" s="1"/>
  <c r="I650" i="12"/>
  <c r="K650" i="12" s="1"/>
  <c r="I634" i="12"/>
  <c r="K634" i="12" s="1"/>
  <c r="I783" i="12"/>
  <c r="J783" i="12" s="1"/>
  <c r="I744" i="12"/>
  <c r="K744" i="12" s="1"/>
  <c r="I660" i="12"/>
  <c r="K660" i="12" s="1"/>
  <c r="I646" i="12"/>
  <c r="J646" i="12" s="1"/>
  <c r="I131" i="12"/>
  <c r="J131" i="12" s="1"/>
  <c r="I694" i="12"/>
  <c r="K694" i="12" s="1"/>
  <c r="I616" i="12"/>
  <c r="K616" i="12" s="1"/>
  <c r="I414" i="12"/>
  <c r="J414" i="12" s="1"/>
  <c r="I326" i="12"/>
  <c r="L326" i="12" s="1"/>
  <c r="I736" i="12"/>
  <c r="K736" i="12" s="1"/>
  <c r="I692" i="12"/>
  <c r="K692" i="12" s="1"/>
  <c r="I604" i="12"/>
  <c r="K604" i="12" s="1"/>
  <c r="I845" i="12"/>
  <c r="I973" i="12"/>
  <c r="M973" i="12" s="1"/>
  <c r="N973" i="12" s="1"/>
  <c r="I759" i="12"/>
  <c r="K759" i="12" s="1"/>
  <c r="I91" i="12"/>
  <c r="J91" i="12" s="1"/>
  <c r="I67" i="12"/>
  <c r="I354" i="12"/>
  <c r="J354" i="12" s="1"/>
  <c r="I696" i="12"/>
  <c r="K696" i="12" s="1"/>
  <c r="I810" i="12"/>
  <c r="J810" i="12" s="1"/>
  <c r="I700" i="12"/>
  <c r="I846" i="12"/>
  <c r="K846" i="12" s="1"/>
  <c r="I829" i="12"/>
  <c r="M829" i="12" s="1"/>
  <c r="N829" i="12" s="1"/>
  <c r="I860" i="12"/>
  <c r="I494" i="12"/>
  <c r="L494" i="12" s="1"/>
  <c r="I781" i="12"/>
  <c r="I702" i="12"/>
  <c r="M702" i="12" s="1"/>
  <c r="N702" i="12" s="1"/>
  <c r="I529" i="12"/>
  <c r="K529" i="12" s="1"/>
  <c r="I785" i="12"/>
  <c r="J785" i="12" s="1"/>
  <c r="I770" i="12"/>
  <c r="M770" i="12" s="1"/>
  <c r="N770" i="12" s="1"/>
  <c r="I445" i="12"/>
  <c r="K445" i="12" s="1"/>
  <c r="I336" i="12"/>
  <c r="J336" i="12" s="1"/>
  <c r="I239" i="12"/>
  <c r="J239" i="12" s="1"/>
  <c r="I568" i="12"/>
  <c r="I514" i="12"/>
  <c r="K514" i="12" s="1"/>
  <c r="I423" i="12"/>
  <c r="J423" i="12" s="1"/>
  <c r="I397" i="12"/>
  <c r="I311" i="12"/>
  <c r="M311" i="12" s="1"/>
  <c r="N311" i="12" s="1"/>
  <c r="I253" i="12"/>
  <c r="K253" i="12" s="1"/>
  <c r="I410" i="12"/>
  <c r="K410" i="12" s="1"/>
  <c r="I786" i="12"/>
  <c r="I635" i="12"/>
  <c r="K635" i="12" s="1"/>
  <c r="I205" i="12"/>
  <c r="K205" i="12" s="1"/>
  <c r="I168" i="12"/>
  <c r="I462" i="12"/>
  <c r="K462" i="12" s="1"/>
  <c r="I312" i="12"/>
  <c r="K312" i="12" s="1"/>
  <c r="I261" i="12"/>
  <c r="L261" i="12" s="1"/>
  <c r="I121" i="12"/>
  <c r="K121" i="12" s="1"/>
  <c r="I149" i="12"/>
  <c r="K149" i="12" s="1"/>
  <c r="I976" i="12"/>
  <c r="J976" i="12" s="1"/>
  <c r="I666" i="12"/>
  <c r="J666" i="12" s="1"/>
  <c r="I587" i="12"/>
  <c r="I520" i="12"/>
  <c r="K520" i="12" s="1"/>
  <c r="I293" i="12"/>
  <c r="M293" i="12" s="1"/>
  <c r="N293" i="12" s="1"/>
  <c r="I308" i="12"/>
  <c r="L308" i="12" s="1"/>
  <c r="I983" i="12"/>
  <c r="I863" i="12"/>
  <c r="K863" i="12" s="1"/>
  <c r="I211" i="12"/>
  <c r="J211" i="12" s="1"/>
  <c r="I550" i="12"/>
  <c r="L550" i="12" s="1"/>
  <c r="I996" i="12"/>
  <c r="I625" i="12"/>
  <c r="J625" i="12" s="1"/>
  <c r="I934" i="12"/>
  <c r="J934" i="12" s="1"/>
  <c r="I164" i="12"/>
  <c r="L164" i="12" s="1"/>
  <c r="I143" i="12"/>
  <c r="I246" i="12"/>
  <c r="K246" i="12" s="1"/>
  <c r="I792" i="12"/>
  <c r="L792" i="12" s="1"/>
  <c r="I854" i="12"/>
  <c r="L854" i="12" s="1"/>
  <c r="I450" i="12"/>
  <c r="I594" i="12"/>
  <c r="K594" i="12" s="1"/>
  <c r="I753" i="12"/>
  <c r="J753" i="12" s="1"/>
  <c r="I862" i="12"/>
  <c r="L862" i="12" s="1"/>
  <c r="I912" i="12"/>
  <c r="K912" i="12" s="1"/>
  <c r="I226" i="12"/>
  <c r="J226" i="12" s="1"/>
  <c r="I968" i="12"/>
  <c r="J968" i="12" s="1"/>
  <c r="I84" i="12"/>
  <c r="L84" i="12" s="1"/>
  <c r="I557" i="12"/>
  <c r="K557" i="12" s="1"/>
  <c r="I775" i="12"/>
  <c r="I944" i="12"/>
  <c r="M944" i="12" s="1"/>
  <c r="N944" i="12" s="1"/>
  <c r="I977" i="12"/>
  <c r="K977" i="12" s="1"/>
  <c r="I999" i="12"/>
  <c r="K999" i="12" s="1"/>
  <c r="I317" i="12"/>
  <c r="L317" i="12" s="1"/>
  <c r="I747" i="12"/>
  <c r="J747" i="12" s="1"/>
  <c r="I148" i="12"/>
  <c r="K148" i="12" s="1"/>
  <c r="I193" i="12"/>
  <c r="K193" i="12" s="1"/>
  <c r="I232" i="12"/>
  <c r="I427" i="12"/>
  <c r="J427" i="12" s="1"/>
  <c r="I712" i="12"/>
  <c r="L712" i="12" s="1"/>
  <c r="I816" i="12"/>
  <c r="I330" i="12"/>
  <c r="J330" i="12" s="1"/>
  <c r="I986" i="12"/>
  <c r="J986" i="12" s="1"/>
  <c r="I563" i="12"/>
  <c r="K563" i="12" s="1"/>
  <c r="I693" i="12"/>
  <c r="I17" i="12"/>
  <c r="J17" i="12" s="1"/>
  <c r="I909" i="12"/>
  <c r="J909" i="12" s="1"/>
  <c r="I772" i="12"/>
  <c r="K772" i="12" s="1"/>
  <c r="I444" i="12"/>
  <c r="I512" i="12"/>
  <c r="J512" i="12" s="1"/>
  <c r="I615" i="12"/>
  <c r="J615" i="12" s="1"/>
  <c r="I478" i="12"/>
  <c r="L478" i="12" s="1"/>
  <c r="I356" i="12"/>
  <c r="K356" i="12" s="1"/>
  <c r="I837" i="12"/>
  <c r="J837" i="12" s="1"/>
  <c r="I552" i="12"/>
  <c r="J552" i="12" s="1"/>
  <c r="I43" i="12"/>
  <c r="K43" i="12" s="1"/>
  <c r="I375" i="12"/>
  <c r="I99" i="12"/>
  <c r="K99" i="12" s="1"/>
  <c r="I21" i="12"/>
  <c r="I607" i="12"/>
  <c r="L607" i="12" s="1"/>
  <c r="I430" i="12"/>
  <c r="K430" i="12" s="1"/>
  <c r="I252" i="12"/>
  <c r="J252" i="12" s="1"/>
  <c r="I848" i="12"/>
  <c r="J848" i="12" s="1"/>
  <c r="I827" i="12"/>
  <c r="K827" i="12" s="1"/>
  <c r="I647" i="12"/>
  <c r="I510" i="12"/>
  <c r="K510" i="12" s="1"/>
  <c r="I662" i="12"/>
  <c r="K662" i="12" s="1"/>
  <c r="I411" i="12"/>
  <c r="K411" i="12" s="1"/>
  <c r="I169" i="12"/>
  <c r="I536" i="12"/>
  <c r="L536" i="12" s="1"/>
  <c r="I402" i="12"/>
  <c r="K402" i="12" s="1"/>
  <c r="I274" i="12"/>
  <c r="J274" i="12" s="1"/>
  <c r="I57" i="12"/>
  <c r="I590" i="12"/>
  <c r="J590" i="12" s="1"/>
  <c r="I64" i="12"/>
  <c r="M64" i="12" s="1"/>
  <c r="N64" i="12" s="1"/>
  <c r="I717" i="12"/>
  <c r="J717" i="12" s="1"/>
  <c r="I581" i="12"/>
  <c r="I451" i="12"/>
  <c r="L451" i="12" s="1"/>
  <c r="I675" i="12"/>
  <c r="M675" i="12" s="1"/>
  <c r="N675" i="12" s="1"/>
  <c r="I830" i="12"/>
  <c r="K830" i="12" s="1"/>
  <c r="I109" i="12"/>
  <c r="I489" i="12"/>
  <c r="J489" i="12" s="1"/>
  <c r="I915" i="12"/>
  <c r="K915" i="12" s="1"/>
  <c r="I244" i="12"/>
  <c r="L244" i="12" s="1"/>
  <c r="I518" i="12"/>
  <c r="J518" i="12" s="1"/>
  <c r="I618" i="12"/>
  <c r="J618" i="12" s="1"/>
  <c r="I278" i="12"/>
  <c r="K278" i="12" s="1"/>
  <c r="I804" i="12"/>
  <c r="M804" i="12" s="1"/>
  <c r="N804" i="12" s="1"/>
  <c r="I974" i="12"/>
  <c r="K974" i="12" s="1"/>
  <c r="I177" i="12"/>
  <c r="J177" i="12" s="1"/>
  <c r="I962" i="12"/>
  <c r="L962" i="12" s="1"/>
  <c r="I530" i="12"/>
  <c r="M530" i="12" s="1"/>
  <c r="N530" i="12" s="1"/>
  <c r="I577" i="12"/>
  <c r="J577" i="12" s="1"/>
  <c r="I492" i="12"/>
  <c r="J492" i="12" s="1"/>
  <c r="I393" i="12"/>
  <c r="J393" i="12" s="1"/>
  <c r="I746" i="12"/>
  <c r="M746" i="12" s="1"/>
  <c r="N746" i="12" s="1"/>
  <c r="I364" i="12"/>
  <c r="J364" i="12" s="1"/>
  <c r="I515" i="12"/>
  <c r="L515" i="12" s="1"/>
  <c r="I329" i="12"/>
  <c r="L329" i="12" s="1"/>
  <c r="I130" i="12"/>
  <c r="L130" i="12" s="1"/>
  <c r="I187" i="12"/>
  <c r="I683" i="12"/>
  <c r="J683" i="12" s="1"/>
  <c r="I611" i="12"/>
  <c r="J611" i="12" s="1"/>
  <c r="I105" i="12"/>
  <c r="J105" i="12" s="1"/>
  <c r="I559" i="12"/>
  <c r="I33" i="12"/>
  <c r="J33" i="12" s="1"/>
  <c r="I940" i="12"/>
  <c r="J940" i="12" s="1"/>
  <c r="I119" i="12"/>
  <c r="K119" i="12" s="1"/>
  <c r="I880" i="12"/>
  <c r="I92" i="12"/>
  <c r="L92" i="12" s="1"/>
  <c r="I240" i="12"/>
  <c r="L240" i="12" s="1"/>
  <c r="I487" i="12"/>
  <c r="L487" i="12" s="1"/>
  <c r="I19" i="12"/>
  <c r="I946" i="12"/>
  <c r="I908" i="12"/>
  <c r="M908" i="12" s="1"/>
  <c r="N908" i="12" s="1"/>
  <c r="I928" i="12"/>
  <c r="I107" i="12"/>
  <c r="K107" i="12" s="1"/>
  <c r="I588" i="12"/>
  <c r="J588" i="12" s="1"/>
  <c r="I433" i="12"/>
  <c r="K433" i="12" s="1"/>
  <c r="I220" i="12"/>
  <c r="J220" i="12" s="1"/>
  <c r="I818" i="12"/>
  <c r="K818" i="12" s="1"/>
  <c r="I585" i="12"/>
  <c r="L585" i="12" s="1"/>
  <c r="I290" i="12"/>
  <c r="I337" i="12"/>
  <c r="K337" i="12" s="1"/>
  <c r="I689" i="12"/>
  <c r="J689" i="12" s="1"/>
  <c r="I640" i="12"/>
  <c r="J640" i="12" s="1"/>
  <c r="I682" i="12"/>
  <c r="M682" i="12" s="1"/>
  <c r="N682" i="12" s="1"/>
  <c r="I911" i="12"/>
  <c r="K911" i="12" s="1"/>
  <c r="I129" i="12"/>
  <c r="K129" i="12" s="1"/>
  <c r="I981" i="12"/>
  <c r="J981" i="12" s="1"/>
  <c r="I704" i="12"/>
  <c r="M704" i="12" s="1"/>
  <c r="N704" i="12" s="1"/>
  <c r="I649" i="12"/>
  <c r="K649" i="12" s="1"/>
  <c r="I621" i="12"/>
  <c r="J621" i="12" s="1"/>
  <c r="I554" i="12"/>
  <c r="J554" i="12" s="1"/>
  <c r="I152" i="12"/>
  <c r="K152" i="12" s="1"/>
  <c r="I627" i="12"/>
  <c r="K627" i="12" s="1"/>
  <c r="I401" i="12"/>
  <c r="I434" i="12"/>
  <c r="I951" i="12"/>
  <c r="M951" i="12" s="1"/>
  <c r="N951" i="12" s="1"/>
  <c r="I571" i="12"/>
  <c r="I817" i="12"/>
  <c r="O817" i="12" s="1"/>
  <c r="I658" i="12"/>
  <c r="I79" i="12"/>
  <c r="M79" i="12" s="1"/>
  <c r="N79" i="12" s="1"/>
  <c r="I10" i="12"/>
  <c r="K10" i="12" s="1"/>
  <c r="I768" i="12"/>
  <c r="I83" i="12"/>
  <c r="J83" i="12" s="1"/>
  <c r="I583" i="12"/>
  <c r="M583" i="12" s="1"/>
  <c r="N583" i="12" s="1"/>
  <c r="I265" i="12"/>
  <c r="L265" i="12" s="1"/>
  <c r="I303" i="12"/>
  <c r="J303" i="12" s="1"/>
  <c r="I495" i="12"/>
  <c r="L495" i="12" s="1"/>
  <c r="I859" i="12"/>
  <c r="M859" i="12" s="1"/>
  <c r="N859" i="12" s="1"/>
  <c r="I593" i="12"/>
  <c r="J593" i="12" s="1"/>
  <c r="I874" i="12"/>
  <c r="I247" i="12"/>
  <c r="J247" i="12" s="1"/>
  <c r="I120" i="12"/>
  <c r="M120" i="12" s="1"/>
  <c r="N120" i="12" s="1"/>
  <c r="I469" i="12"/>
  <c r="M469" i="12" s="1"/>
  <c r="N469" i="12" s="1"/>
  <c r="I42" i="12"/>
  <c r="L42" i="12" s="1"/>
  <c r="I572" i="12"/>
  <c r="L572" i="12" s="1"/>
  <c r="I473" i="12"/>
  <c r="M473" i="12" s="1"/>
  <c r="N473" i="12" s="1"/>
  <c r="I892" i="12"/>
  <c r="W892" i="12" s="1"/>
  <c r="I608" i="12"/>
  <c r="I440" i="12"/>
  <c r="J440" i="12" s="1"/>
  <c r="I367" i="12"/>
  <c r="K367" i="12" s="1"/>
  <c r="I856" i="12"/>
  <c r="J856" i="12" s="1"/>
  <c r="I710" i="12"/>
  <c r="I769" i="12"/>
  <c r="L769" i="12" s="1"/>
  <c r="I883" i="12"/>
  <c r="K883" i="12" s="1"/>
  <c r="R883" i="12" s="1"/>
  <c r="I622" i="12"/>
  <c r="J622" i="12" s="1"/>
  <c r="I90" i="12"/>
  <c r="J90" i="12" s="1"/>
  <c r="I251" i="12"/>
  <c r="J251" i="12" s="1"/>
  <c r="I151" i="12"/>
  <c r="M151" i="12" s="1"/>
  <c r="N151" i="12" s="1"/>
  <c r="I470" i="12"/>
  <c r="J470" i="12" s="1"/>
  <c r="I533" i="12"/>
  <c r="J533" i="12" s="1"/>
  <c r="I210" i="12"/>
  <c r="L210" i="12" s="1"/>
  <c r="S210" i="12" s="1"/>
  <c r="I298" i="12"/>
  <c r="K298" i="12" s="1"/>
  <c r="I730" i="12"/>
  <c r="W730" i="12" s="1"/>
  <c r="I991" i="12"/>
  <c r="J991" i="12" s="1"/>
  <c r="I357" i="12"/>
  <c r="K357" i="12" s="1"/>
  <c r="I270" i="12"/>
  <c r="K270" i="12" s="1"/>
  <c r="I452" i="12"/>
  <c r="J452" i="12" s="1"/>
  <c r="I95" i="12"/>
  <c r="J95" i="12" s="1"/>
  <c r="I798" i="12"/>
  <c r="L798" i="12" s="1"/>
  <c r="I685" i="12"/>
  <c r="K685" i="12" s="1"/>
  <c r="I219" i="12"/>
  <c r="J219" i="12" s="1"/>
  <c r="Q219" i="12" s="1"/>
  <c r="I69" i="12"/>
  <c r="I910" i="12"/>
  <c r="J910" i="12" s="1"/>
  <c r="I964" i="12"/>
  <c r="K964" i="12" s="1"/>
  <c r="I551" i="12"/>
  <c r="M551" i="12" s="1"/>
  <c r="N551" i="12" s="1"/>
  <c r="I416" i="12"/>
  <c r="V416" i="12" s="1"/>
  <c r="I229" i="12"/>
  <c r="J229" i="12" s="1"/>
  <c r="I328" i="12"/>
  <c r="M328" i="12" s="1"/>
  <c r="N328" i="12" s="1"/>
  <c r="I392" i="12"/>
  <c r="L392" i="12" s="1"/>
  <c r="Z392" i="12" s="1"/>
  <c r="I136" i="12"/>
  <c r="J136" i="12" s="1"/>
  <c r="I41" i="12"/>
  <c r="O41" i="12" s="1"/>
  <c r="I162" i="12"/>
  <c r="O162" i="12" s="1"/>
  <c r="I667" i="12"/>
  <c r="V667" i="12" s="1"/>
  <c r="M17" i="3"/>
  <c r="O17" i="3" s="1"/>
  <c r="M14" i="3"/>
  <c r="N14" i="3" s="1"/>
  <c r="M12" i="3"/>
  <c r="O12" i="3" s="1"/>
  <c r="P12" i="3"/>
  <c r="Q12" i="3" s="1"/>
  <c r="M21" i="3"/>
  <c r="O21" i="3" s="1"/>
  <c r="M14" i="17"/>
  <c r="M12" i="17"/>
  <c r="O12" i="17" s="1"/>
  <c r="M21" i="17"/>
  <c r="N21" i="17" s="1"/>
  <c r="P15" i="17"/>
  <c r="P12" i="17"/>
  <c r="P15" i="3"/>
  <c r="J22" i="17"/>
  <c r="J23" i="17"/>
  <c r="J24" i="17"/>
  <c r="Q15" i="3"/>
  <c r="N21" i="3"/>
  <c r="J22" i="3"/>
  <c r="J23" i="3"/>
  <c r="J24" i="3"/>
  <c r="M4" i="16"/>
  <c r="M11" i="16"/>
  <c r="M2" i="16"/>
  <c r="H1001" i="5"/>
  <c r="K1001" i="5" s="1"/>
  <c r="H1000" i="5"/>
  <c r="K1000" i="5" s="1"/>
  <c r="H999" i="5"/>
  <c r="K999" i="5"/>
  <c r="H998" i="5"/>
  <c r="K998" i="5"/>
  <c r="H997" i="5"/>
  <c r="K997" i="5"/>
  <c r="H996" i="5"/>
  <c r="K996" i="5" s="1"/>
  <c r="H995" i="5"/>
  <c r="K995" i="5"/>
  <c r="H994" i="5"/>
  <c r="K994" i="5" s="1"/>
  <c r="H993" i="5"/>
  <c r="K993" i="5"/>
  <c r="H992" i="5"/>
  <c r="K992" i="5" s="1"/>
  <c r="H991" i="5"/>
  <c r="H990" i="5"/>
  <c r="K990" i="5"/>
  <c r="H989" i="5"/>
  <c r="K989" i="5" s="1"/>
  <c r="H988" i="5"/>
  <c r="K988" i="5" s="1"/>
  <c r="H987" i="5"/>
  <c r="K987" i="5"/>
  <c r="H986" i="5"/>
  <c r="H985" i="5"/>
  <c r="K985" i="5"/>
  <c r="H984" i="5"/>
  <c r="K984" i="5" s="1"/>
  <c r="H983" i="5"/>
  <c r="K983" i="5"/>
  <c r="H982" i="5"/>
  <c r="K982" i="5"/>
  <c r="H981" i="5"/>
  <c r="K981" i="5"/>
  <c r="H980" i="5"/>
  <c r="K980" i="5" s="1"/>
  <c r="H979" i="5"/>
  <c r="K979" i="5" s="1"/>
  <c r="H978" i="5"/>
  <c r="K978" i="5"/>
  <c r="H977" i="5"/>
  <c r="K977" i="5" s="1"/>
  <c r="H976" i="5"/>
  <c r="K976" i="5" s="1"/>
  <c r="H975" i="5"/>
  <c r="H974" i="5"/>
  <c r="K974" i="5" s="1"/>
  <c r="H973" i="5"/>
  <c r="K973" i="5"/>
  <c r="H972" i="5"/>
  <c r="K972" i="5" s="1"/>
  <c r="H971" i="5"/>
  <c r="K971" i="5"/>
  <c r="H970" i="5"/>
  <c r="K970" i="5" s="1"/>
  <c r="H969" i="5"/>
  <c r="K969" i="5" s="1"/>
  <c r="H968" i="5"/>
  <c r="K968" i="5" s="1"/>
  <c r="H967" i="5"/>
  <c r="K967" i="5"/>
  <c r="H966" i="5"/>
  <c r="K966" i="5"/>
  <c r="H965" i="5"/>
  <c r="K965" i="5"/>
  <c r="H964" i="5"/>
  <c r="K964" i="5" s="1"/>
  <c r="H963" i="5"/>
  <c r="K963" i="5"/>
  <c r="H962" i="5"/>
  <c r="K962" i="5" s="1"/>
  <c r="H961" i="5"/>
  <c r="K961" i="5"/>
  <c r="H960" i="5"/>
  <c r="K960" i="5" s="1"/>
  <c r="H959" i="5"/>
  <c r="H958" i="5"/>
  <c r="K958" i="5"/>
  <c r="H957" i="5"/>
  <c r="K957" i="5" s="1"/>
  <c r="H956" i="5"/>
  <c r="H955" i="5"/>
  <c r="K955" i="5"/>
  <c r="H954" i="5"/>
  <c r="K954" i="5" s="1"/>
  <c r="H953" i="5"/>
  <c r="K953" i="5"/>
  <c r="H952" i="5"/>
  <c r="K952" i="5" s="1"/>
  <c r="H951" i="5"/>
  <c r="K951" i="5"/>
  <c r="H950" i="5"/>
  <c r="K950" i="5"/>
  <c r="H949" i="5"/>
  <c r="K949" i="5"/>
  <c r="H948" i="5"/>
  <c r="K948" i="5" s="1"/>
  <c r="H947" i="5"/>
  <c r="K947" i="5" s="1"/>
  <c r="H946" i="5"/>
  <c r="K946" i="5"/>
  <c r="H945" i="5"/>
  <c r="K945" i="5" s="1"/>
  <c r="H944" i="5"/>
  <c r="K944" i="5" s="1"/>
  <c r="H943" i="5"/>
  <c r="K943" i="5" s="1"/>
  <c r="H942" i="5"/>
  <c r="K942" i="5" s="1"/>
  <c r="H941" i="5"/>
  <c r="K941" i="5"/>
  <c r="H940" i="5"/>
  <c r="K940" i="5" s="1"/>
  <c r="H939" i="5"/>
  <c r="K939" i="5"/>
  <c r="H938" i="5"/>
  <c r="K938" i="5" s="1"/>
  <c r="H937" i="5"/>
  <c r="K937" i="5" s="1"/>
  <c r="H936" i="5"/>
  <c r="K936" i="5" s="1"/>
  <c r="H935" i="5"/>
  <c r="K935" i="5"/>
  <c r="H934" i="5"/>
  <c r="K934" i="5"/>
  <c r="H933" i="5"/>
  <c r="K933" i="5"/>
  <c r="H932" i="5"/>
  <c r="K932" i="5" s="1"/>
  <c r="H931" i="5"/>
  <c r="K931" i="5"/>
  <c r="H930" i="5"/>
  <c r="K930" i="5" s="1"/>
  <c r="H929" i="5"/>
  <c r="K929" i="5"/>
  <c r="H928" i="5"/>
  <c r="K928" i="5" s="1"/>
  <c r="H927" i="5"/>
  <c r="K927" i="5" s="1"/>
  <c r="H926" i="5"/>
  <c r="K926" i="5"/>
  <c r="H925" i="5"/>
  <c r="K925" i="5" s="1"/>
  <c r="H924" i="5"/>
  <c r="K924" i="5" s="1"/>
  <c r="H923" i="5"/>
  <c r="K923" i="5"/>
  <c r="H922" i="5"/>
  <c r="H921" i="5"/>
  <c r="K921" i="5"/>
  <c r="H920" i="5"/>
  <c r="K920" i="5" s="1"/>
  <c r="H919" i="5"/>
  <c r="K919" i="5"/>
  <c r="H918" i="5"/>
  <c r="K918" i="5"/>
  <c r="H917" i="5"/>
  <c r="K917" i="5"/>
  <c r="H916" i="5"/>
  <c r="K916" i="5" s="1"/>
  <c r="H915" i="5"/>
  <c r="K915" i="5" s="1"/>
  <c r="H914" i="5"/>
  <c r="K914" i="5"/>
  <c r="H913" i="5"/>
  <c r="K913" i="5" s="1"/>
  <c r="H912" i="5"/>
  <c r="K912" i="5" s="1"/>
  <c r="H911" i="5"/>
  <c r="K911" i="5" s="1"/>
  <c r="H910" i="5"/>
  <c r="K910" i="5" s="1"/>
  <c r="H909" i="5"/>
  <c r="K909" i="5"/>
  <c r="H908" i="5"/>
  <c r="K908" i="5" s="1"/>
  <c r="H907" i="5"/>
  <c r="K907" i="5"/>
  <c r="H906" i="5"/>
  <c r="H905" i="5"/>
  <c r="K905" i="5" s="1"/>
  <c r="H904" i="5"/>
  <c r="K904" i="5" s="1"/>
  <c r="H903" i="5"/>
  <c r="K903" i="5"/>
  <c r="H902" i="5"/>
  <c r="K902" i="5"/>
  <c r="H901" i="5"/>
  <c r="K901" i="5"/>
  <c r="H900" i="5"/>
  <c r="K900" i="5" s="1"/>
  <c r="H899" i="5"/>
  <c r="K899" i="5"/>
  <c r="H898" i="5"/>
  <c r="K898" i="5" s="1"/>
  <c r="H897" i="5"/>
  <c r="K897" i="5"/>
  <c r="H896" i="5"/>
  <c r="K896" i="5" s="1"/>
  <c r="H895" i="5"/>
  <c r="K895" i="5" s="1"/>
  <c r="H894" i="5"/>
  <c r="K894" i="5"/>
  <c r="H893" i="5"/>
  <c r="K893" i="5" s="1"/>
  <c r="H892" i="5"/>
  <c r="K892" i="5" s="1"/>
  <c r="H891" i="5"/>
  <c r="K891" i="5"/>
  <c r="H890" i="5"/>
  <c r="K890" i="5" s="1"/>
  <c r="H889" i="5"/>
  <c r="K889" i="5"/>
  <c r="H888" i="5"/>
  <c r="K888" i="5" s="1"/>
  <c r="H887" i="5"/>
  <c r="K887" i="5"/>
  <c r="H886" i="5"/>
  <c r="K886" i="5"/>
  <c r="H885" i="5"/>
  <c r="K885" i="5"/>
  <c r="H884" i="5"/>
  <c r="K884" i="5" s="1"/>
  <c r="H883" i="5"/>
  <c r="K883" i="5" s="1"/>
  <c r="H882" i="5"/>
  <c r="K882" i="5"/>
  <c r="H881" i="5"/>
  <c r="K881" i="5" s="1"/>
  <c r="H880" i="5"/>
  <c r="K880" i="5" s="1"/>
  <c r="H879" i="5"/>
  <c r="K879" i="5" s="1"/>
  <c r="H878" i="5"/>
  <c r="K878" i="5" s="1"/>
  <c r="H877" i="5"/>
  <c r="K877" i="5"/>
  <c r="H876" i="5"/>
  <c r="K876" i="5" s="1"/>
  <c r="H875" i="5"/>
  <c r="K875" i="5"/>
  <c r="H874" i="5"/>
  <c r="K874" i="5" s="1"/>
  <c r="H873" i="5"/>
  <c r="K873" i="5" s="1"/>
  <c r="H872" i="5"/>
  <c r="K872" i="5" s="1"/>
  <c r="H871" i="5"/>
  <c r="K871" i="5"/>
  <c r="H870" i="5"/>
  <c r="K870" i="5"/>
  <c r="H869" i="5"/>
  <c r="K869" i="5"/>
  <c r="H868" i="5"/>
  <c r="K868" i="5" s="1"/>
  <c r="H867" i="5"/>
  <c r="K867" i="5"/>
  <c r="H866" i="5"/>
  <c r="K866" i="5" s="1"/>
  <c r="H865" i="5"/>
  <c r="K865" i="5"/>
  <c r="H864" i="5"/>
  <c r="K864" i="5" s="1"/>
  <c r="H863" i="5"/>
  <c r="K863" i="5" s="1"/>
  <c r="H862" i="5"/>
  <c r="K862" i="5"/>
  <c r="H861" i="5"/>
  <c r="K861" i="5" s="1"/>
  <c r="H860" i="5"/>
  <c r="K860" i="5" s="1"/>
  <c r="H859" i="5"/>
  <c r="K859" i="5"/>
  <c r="H858" i="5"/>
  <c r="K858" i="5" s="1"/>
  <c r="H857" i="5"/>
  <c r="K857" i="5"/>
  <c r="H856" i="5"/>
  <c r="K856" i="5" s="1"/>
  <c r="H855" i="5"/>
  <c r="K855" i="5"/>
  <c r="H854" i="5"/>
  <c r="K854" i="5"/>
  <c r="H853" i="5"/>
  <c r="K853" i="5"/>
  <c r="H852" i="5"/>
  <c r="K852" i="5" s="1"/>
  <c r="H851" i="5"/>
  <c r="K851" i="5" s="1"/>
  <c r="H850" i="5"/>
  <c r="K850" i="5"/>
  <c r="H849" i="5"/>
  <c r="K849" i="5" s="1"/>
  <c r="H848" i="5"/>
  <c r="K848" i="5" s="1"/>
  <c r="H847" i="5"/>
  <c r="H846" i="5"/>
  <c r="K846" i="5" s="1"/>
  <c r="H845" i="5"/>
  <c r="K845" i="5"/>
  <c r="H844" i="5"/>
  <c r="K844" i="5" s="1"/>
  <c r="H843" i="5"/>
  <c r="K843" i="5"/>
  <c r="H842" i="5"/>
  <c r="K842" i="5" s="1"/>
  <c r="H841" i="5"/>
  <c r="K841" i="5" s="1"/>
  <c r="H840" i="5"/>
  <c r="K840" i="5" s="1"/>
  <c r="H839" i="5"/>
  <c r="K839" i="5"/>
  <c r="H838" i="5"/>
  <c r="K838" i="5"/>
  <c r="H837" i="5"/>
  <c r="K837" i="5"/>
  <c r="H836" i="5"/>
  <c r="K836" i="5" s="1"/>
  <c r="H835" i="5"/>
  <c r="K835" i="5"/>
  <c r="H834" i="5"/>
  <c r="K834" i="5" s="1"/>
  <c r="H833" i="5"/>
  <c r="K833" i="5"/>
  <c r="H832" i="5"/>
  <c r="K832" i="5" s="1"/>
  <c r="H831" i="5"/>
  <c r="K831" i="5" s="1"/>
  <c r="H830" i="5"/>
  <c r="K830" i="5"/>
  <c r="H829" i="5"/>
  <c r="K829" i="5" s="1"/>
  <c r="H828" i="5"/>
  <c r="K828" i="5" s="1"/>
  <c r="H827" i="5"/>
  <c r="K827" i="5"/>
  <c r="H826" i="5"/>
  <c r="K826" i="5" s="1"/>
  <c r="H825" i="5"/>
  <c r="K825" i="5"/>
  <c r="H824" i="5"/>
  <c r="K824" i="5" s="1"/>
  <c r="H823" i="5"/>
  <c r="K823" i="5"/>
  <c r="H822" i="5"/>
  <c r="K822" i="5"/>
  <c r="H821" i="5"/>
  <c r="K821" i="5"/>
  <c r="H820" i="5"/>
  <c r="K820" i="5" s="1"/>
  <c r="H819" i="5"/>
  <c r="K819" i="5" s="1"/>
  <c r="H818" i="5"/>
  <c r="K818" i="5"/>
  <c r="H817" i="5"/>
  <c r="K817" i="5" s="1"/>
  <c r="H816" i="5"/>
  <c r="K816" i="5" s="1"/>
  <c r="H815" i="5"/>
  <c r="H814" i="5"/>
  <c r="K814" i="5" s="1"/>
  <c r="H813" i="5"/>
  <c r="K813" i="5"/>
  <c r="H812" i="5"/>
  <c r="K812" i="5" s="1"/>
  <c r="H811" i="5"/>
  <c r="K811" i="5"/>
  <c r="H810" i="5"/>
  <c r="H809" i="5"/>
  <c r="K809" i="5" s="1"/>
  <c r="H808" i="5"/>
  <c r="K808" i="5" s="1"/>
  <c r="H807" i="5"/>
  <c r="K807" i="5"/>
  <c r="H806" i="5"/>
  <c r="K806" i="5"/>
  <c r="H805" i="5"/>
  <c r="K805" i="5"/>
  <c r="H804" i="5"/>
  <c r="K804" i="5" s="1"/>
  <c r="H803" i="5"/>
  <c r="K803" i="5"/>
  <c r="H802" i="5"/>
  <c r="K802" i="5" s="1"/>
  <c r="H801" i="5"/>
  <c r="K801" i="5"/>
  <c r="H800" i="5"/>
  <c r="K800" i="5" s="1"/>
  <c r="H799" i="5"/>
  <c r="K799" i="5" s="1"/>
  <c r="H798" i="5"/>
  <c r="K798" i="5"/>
  <c r="H797" i="5"/>
  <c r="K797" i="5" s="1"/>
  <c r="H796" i="5"/>
  <c r="H795" i="5"/>
  <c r="K795" i="5"/>
  <c r="H794" i="5"/>
  <c r="K794" i="5" s="1"/>
  <c r="H793" i="5"/>
  <c r="K793" i="5"/>
  <c r="H792" i="5"/>
  <c r="K792" i="5" s="1"/>
  <c r="H791" i="5"/>
  <c r="K791" i="5"/>
  <c r="H790" i="5"/>
  <c r="K790" i="5"/>
  <c r="H789" i="5"/>
  <c r="K789" i="5"/>
  <c r="H788" i="5"/>
  <c r="K788" i="5" s="1"/>
  <c r="H787" i="5"/>
  <c r="K787" i="5" s="1"/>
  <c r="H786" i="5"/>
  <c r="K786" i="5"/>
  <c r="H785" i="5"/>
  <c r="K785" i="5" s="1"/>
  <c r="H784" i="5"/>
  <c r="K784" i="5" s="1"/>
  <c r="H783" i="5"/>
  <c r="K783" i="5" s="1"/>
  <c r="H782" i="5"/>
  <c r="K782" i="5" s="1"/>
  <c r="H781" i="5"/>
  <c r="K781" i="5"/>
  <c r="H780" i="5"/>
  <c r="K780" i="5" s="1"/>
  <c r="H779" i="5"/>
  <c r="K779" i="5"/>
  <c r="H778" i="5"/>
  <c r="K778" i="5" s="1"/>
  <c r="H777" i="5"/>
  <c r="K777" i="5" s="1"/>
  <c r="H776" i="5"/>
  <c r="K776" i="5" s="1"/>
  <c r="H775" i="5"/>
  <c r="K775" i="5"/>
  <c r="H774" i="5"/>
  <c r="K774" i="5"/>
  <c r="H773" i="5"/>
  <c r="K773" i="5"/>
  <c r="H772" i="5"/>
  <c r="K772" i="5" s="1"/>
  <c r="H771" i="5"/>
  <c r="K771" i="5"/>
  <c r="H770" i="5"/>
  <c r="K770" i="5" s="1"/>
  <c r="H769" i="5"/>
  <c r="K769" i="5"/>
  <c r="H768" i="5"/>
  <c r="K768" i="5" s="1"/>
  <c r="H767" i="5"/>
  <c r="H766" i="5"/>
  <c r="K766" i="5"/>
  <c r="H765" i="5"/>
  <c r="K765" i="5" s="1"/>
  <c r="H764" i="5"/>
  <c r="K764" i="5" s="1"/>
  <c r="H763" i="5"/>
  <c r="K763" i="5"/>
  <c r="H762" i="5"/>
  <c r="K762" i="5" s="1"/>
  <c r="H761" i="5"/>
  <c r="K761" i="5"/>
  <c r="H760" i="5"/>
  <c r="K760" i="5" s="1"/>
  <c r="H759" i="5"/>
  <c r="K759" i="5"/>
  <c r="H758" i="5"/>
  <c r="K758" i="5"/>
  <c r="H757" i="5"/>
  <c r="K757" i="5"/>
  <c r="H756" i="5"/>
  <c r="K756" i="5" s="1"/>
  <c r="H755" i="5"/>
  <c r="K755" i="5" s="1"/>
  <c r="H754" i="5"/>
  <c r="K754" i="5"/>
  <c r="H753" i="5"/>
  <c r="K753" i="5" s="1"/>
  <c r="H752" i="5"/>
  <c r="K752" i="5" s="1"/>
  <c r="H751" i="5"/>
  <c r="K751" i="5" s="1"/>
  <c r="H750" i="5"/>
  <c r="K750" i="5" s="1"/>
  <c r="H749" i="5"/>
  <c r="K749" i="5"/>
  <c r="H748" i="5"/>
  <c r="K748" i="5" s="1"/>
  <c r="H747" i="5"/>
  <c r="K747" i="5"/>
  <c r="H746" i="5"/>
  <c r="K746" i="5" s="1"/>
  <c r="H745" i="5"/>
  <c r="K745" i="5" s="1"/>
  <c r="H744" i="5"/>
  <c r="K744" i="5" s="1"/>
  <c r="H743" i="5"/>
  <c r="K743" i="5"/>
  <c r="H742" i="5"/>
  <c r="K742" i="5"/>
  <c r="H741" i="5"/>
  <c r="K741" i="5"/>
  <c r="H740" i="5"/>
  <c r="K740" i="5" s="1"/>
  <c r="H739" i="5"/>
  <c r="K739" i="5"/>
  <c r="H738" i="5"/>
  <c r="K738" i="5" s="1"/>
  <c r="H737" i="5"/>
  <c r="K737" i="5"/>
  <c r="H736" i="5"/>
  <c r="K736" i="5" s="1"/>
  <c r="H735" i="5"/>
  <c r="K735" i="5" s="1"/>
  <c r="H734" i="5"/>
  <c r="K734" i="5"/>
  <c r="H733" i="5"/>
  <c r="K733" i="5" s="1"/>
  <c r="H732" i="5"/>
  <c r="K732" i="5" s="1"/>
  <c r="H731" i="5"/>
  <c r="K731" i="5"/>
  <c r="H730" i="5"/>
  <c r="H729" i="5"/>
  <c r="K729" i="5"/>
  <c r="H728" i="5"/>
  <c r="K728" i="5" s="1"/>
  <c r="H727" i="5"/>
  <c r="K727" i="5"/>
  <c r="H726" i="5"/>
  <c r="K726" i="5"/>
  <c r="H725" i="5"/>
  <c r="K725" i="5"/>
  <c r="H724" i="5"/>
  <c r="K724" i="5" s="1"/>
  <c r="H723" i="5"/>
  <c r="K723" i="5" s="1"/>
  <c r="H722" i="5"/>
  <c r="K722" i="5"/>
  <c r="H721" i="5"/>
  <c r="K721" i="5" s="1"/>
  <c r="H720" i="5"/>
  <c r="K720" i="5" s="1"/>
  <c r="H719" i="5"/>
  <c r="K719" i="5" s="1"/>
  <c r="H718" i="5"/>
  <c r="K718" i="5" s="1"/>
  <c r="H717" i="5"/>
  <c r="K717" i="5"/>
  <c r="H716" i="5"/>
  <c r="K716" i="5" s="1"/>
  <c r="H715" i="5"/>
  <c r="K715" i="5"/>
  <c r="H714" i="5"/>
  <c r="K714" i="5" s="1"/>
  <c r="H713" i="5"/>
  <c r="K713" i="5" s="1"/>
  <c r="Q713" i="5" s="1"/>
  <c r="H712" i="5"/>
  <c r="K712" i="5" s="1"/>
  <c r="H711" i="5"/>
  <c r="K711" i="5"/>
  <c r="H710" i="5"/>
  <c r="K710" i="5"/>
  <c r="H709" i="5"/>
  <c r="K709" i="5"/>
  <c r="H708" i="5"/>
  <c r="K708" i="5" s="1"/>
  <c r="H707" i="5"/>
  <c r="K707" i="5"/>
  <c r="H706" i="5"/>
  <c r="K706" i="5" s="1"/>
  <c r="H705" i="5"/>
  <c r="K705" i="5"/>
  <c r="H704" i="5"/>
  <c r="K704" i="5" s="1"/>
  <c r="H703" i="5"/>
  <c r="K703" i="5" s="1"/>
  <c r="H702" i="5"/>
  <c r="K702" i="5"/>
  <c r="H701" i="5"/>
  <c r="K701" i="5" s="1"/>
  <c r="H700" i="5"/>
  <c r="K700" i="5" s="1"/>
  <c r="H699" i="5"/>
  <c r="K699" i="5"/>
  <c r="H698" i="5"/>
  <c r="K698" i="5" s="1"/>
  <c r="H697" i="5"/>
  <c r="K697" i="5"/>
  <c r="H696" i="5"/>
  <c r="K696" i="5" s="1"/>
  <c r="H695" i="5"/>
  <c r="K695" i="5"/>
  <c r="H694" i="5"/>
  <c r="K694" i="5"/>
  <c r="H693" i="5"/>
  <c r="K693" i="5"/>
  <c r="H692" i="5"/>
  <c r="K692" i="5" s="1"/>
  <c r="H691" i="5"/>
  <c r="K691" i="5" s="1"/>
  <c r="H690" i="5"/>
  <c r="K690" i="5"/>
  <c r="H689" i="5"/>
  <c r="K689" i="5" s="1"/>
  <c r="H688" i="5"/>
  <c r="K688" i="5" s="1"/>
  <c r="H687" i="5"/>
  <c r="H686" i="5"/>
  <c r="K686" i="5" s="1"/>
  <c r="H685" i="5"/>
  <c r="K685" i="5"/>
  <c r="H684" i="5"/>
  <c r="K684" i="5" s="1"/>
  <c r="H683" i="5"/>
  <c r="K683" i="5"/>
  <c r="H682" i="5"/>
  <c r="K682" i="5" s="1"/>
  <c r="H681" i="5"/>
  <c r="K681" i="5" s="1"/>
  <c r="H680" i="5"/>
  <c r="K680" i="5" s="1"/>
  <c r="H679" i="5"/>
  <c r="K679" i="5"/>
  <c r="H678" i="5"/>
  <c r="K678" i="5"/>
  <c r="H677" i="5"/>
  <c r="K677" i="5"/>
  <c r="H676" i="5"/>
  <c r="K676" i="5" s="1"/>
  <c r="H675" i="5"/>
  <c r="K675" i="5"/>
  <c r="H674" i="5"/>
  <c r="K674" i="5" s="1"/>
  <c r="H673" i="5"/>
  <c r="K673" i="5"/>
  <c r="H672" i="5"/>
  <c r="K672" i="5" s="1"/>
  <c r="H671" i="5"/>
  <c r="H670" i="5"/>
  <c r="K670" i="5"/>
  <c r="H669" i="5"/>
  <c r="K669" i="5" s="1"/>
  <c r="H668" i="5"/>
  <c r="K668" i="5" s="1"/>
  <c r="H667" i="5"/>
  <c r="K667" i="5"/>
  <c r="H666" i="5"/>
  <c r="H665" i="5"/>
  <c r="K665" i="5"/>
  <c r="H664" i="5"/>
  <c r="K664" i="5" s="1"/>
  <c r="H663" i="5"/>
  <c r="K663" i="5"/>
  <c r="H662" i="5"/>
  <c r="K662" i="5"/>
  <c r="H661" i="5"/>
  <c r="K661" i="5"/>
  <c r="H660" i="5"/>
  <c r="K660" i="5" s="1"/>
  <c r="H659" i="5"/>
  <c r="K659" i="5" s="1"/>
  <c r="H658" i="5"/>
  <c r="K658" i="5"/>
  <c r="H657" i="5"/>
  <c r="K657" i="5" s="1"/>
  <c r="H656" i="5"/>
  <c r="K656" i="5" s="1"/>
  <c r="H655" i="5"/>
  <c r="K655" i="5" s="1"/>
  <c r="H654" i="5"/>
  <c r="K654" i="5" s="1"/>
  <c r="H653" i="5"/>
  <c r="K653" i="5"/>
  <c r="H652" i="5"/>
  <c r="K652" i="5" s="1"/>
  <c r="H651" i="5"/>
  <c r="K651" i="5"/>
  <c r="H650" i="5"/>
  <c r="K650" i="5" s="1"/>
  <c r="H649" i="5"/>
  <c r="K649" i="5" s="1"/>
  <c r="H648" i="5"/>
  <c r="K648" i="5" s="1"/>
  <c r="H647" i="5"/>
  <c r="K647" i="5"/>
  <c r="H646" i="5"/>
  <c r="K646" i="5"/>
  <c r="H645" i="5"/>
  <c r="K645" i="5"/>
  <c r="H644" i="5"/>
  <c r="K644" i="5" s="1"/>
  <c r="H643" i="5"/>
  <c r="K643" i="5"/>
  <c r="H642" i="5"/>
  <c r="K642" i="5" s="1"/>
  <c r="H641" i="5"/>
  <c r="K641" i="5"/>
  <c r="H640" i="5"/>
  <c r="K640" i="5" s="1"/>
  <c r="H639" i="5"/>
  <c r="K639" i="5" s="1"/>
  <c r="H638" i="5"/>
  <c r="K638" i="5"/>
  <c r="H637" i="5"/>
  <c r="K637" i="5"/>
  <c r="H636" i="5"/>
  <c r="K636" i="5"/>
  <c r="H635" i="5"/>
  <c r="K635" i="5" s="1"/>
  <c r="H634" i="5"/>
  <c r="K634" i="5"/>
  <c r="H633" i="5"/>
  <c r="K633" i="5" s="1"/>
  <c r="H632" i="5"/>
  <c r="K632" i="5"/>
  <c r="H631" i="5"/>
  <c r="K631" i="5" s="1"/>
  <c r="H630" i="5"/>
  <c r="K630" i="5"/>
  <c r="H629" i="5"/>
  <c r="K629" i="5"/>
  <c r="H628" i="5"/>
  <c r="K628" i="5"/>
  <c r="H627" i="5"/>
  <c r="K627" i="5" s="1"/>
  <c r="H626" i="5"/>
  <c r="K626" i="5" s="1"/>
  <c r="H625" i="5"/>
  <c r="K625" i="5"/>
  <c r="H624" i="5"/>
  <c r="K624" i="5" s="1"/>
  <c r="H623" i="5"/>
  <c r="K623" i="5" s="1"/>
  <c r="H622" i="5"/>
  <c r="K622" i="5"/>
  <c r="H621" i="5"/>
  <c r="K621" i="5"/>
  <c r="H620" i="5"/>
  <c r="K620" i="5"/>
  <c r="H619" i="5"/>
  <c r="K619" i="5" s="1"/>
  <c r="H618" i="5"/>
  <c r="K618" i="5"/>
  <c r="H617" i="5"/>
  <c r="K617" i="5" s="1"/>
  <c r="H616" i="5"/>
  <c r="K616" i="5"/>
  <c r="H615" i="5"/>
  <c r="K615" i="5" s="1"/>
  <c r="H614" i="5"/>
  <c r="K614" i="5"/>
  <c r="H613" i="5"/>
  <c r="K613" i="5"/>
  <c r="H612" i="5"/>
  <c r="K612" i="5"/>
  <c r="H611" i="5"/>
  <c r="K611" i="5" s="1"/>
  <c r="H610" i="5"/>
  <c r="K610" i="5" s="1"/>
  <c r="H609" i="5"/>
  <c r="K609" i="5"/>
  <c r="H608" i="5"/>
  <c r="K608" i="5" s="1"/>
  <c r="H607" i="5"/>
  <c r="K607" i="5" s="1"/>
  <c r="H606" i="5"/>
  <c r="K606" i="5"/>
  <c r="H605" i="5"/>
  <c r="K605" i="5"/>
  <c r="H604" i="5"/>
  <c r="K604" i="5"/>
  <c r="H603" i="5"/>
  <c r="K603" i="5" s="1"/>
  <c r="H602" i="5"/>
  <c r="K602" i="5"/>
  <c r="H601" i="5"/>
  <c r="K601" i="5" s="1"/>
  <c r="H600" i="5"/>
  <c r="K600" i="5"/>
  <c r="H599" i="5"/>
  <c r="K599" i="5" s="1"/>
  <c r="H598" i="5"/>
  <c r="K598" i="5"/>
  <c r="H597" i="5"/>
  <c r="K597" i="5"/>
  <c r="H596" i="5"/>
  <c r="K596" i="5"/>
  <c r="H595" i="5"/>
  <c r="K595" i="5" s="1"/>
  <c r="H594" i="5"/>
  <c r="K594" i="5" s="1"/>
  <c r="H593" i="5"/>
  <c r="K593" i="5"/>
  <c r="H592" i="5"/>
  <c r="K592" i="5" s="1"/>
  <c r="H591" i="5"/>
  <c r="K591" i="5" s="1"/>
  <c r="H590" i="5"/>
  <c r="K590" i="5"/>
  <c r="H589" i="5"/>
  <c r="K589" i="5"/>
  <c r="H588" i="5"/>
  <c r="K588" i="5"/>
  <c r="H587" i="5"/>
  <c r="K587" i="5" s="1"/>
  <c r="H586" i="5"/>
  <c r="K586" i="5"/>
  <c r="H585" i="5"/>
  <c r="K585" i="5" s="1"/>
  <c r="H584" i="5"/>
  <c r="K584" i="5"/>
  <c r="H583" i="5"/>
  <c r="K583" i="5" s="1"/>
  <c r="H582" i="5"/>
  <c r="K582" i="5"/>
  <c r="H581" i="5"/>
  <c r="K581" i="5"/>
  <c r="H580" i="5"/>
  <c r="K580" i="5"/>
  <c r="H579" i="5"/>
  <c r="K579" i="5" s="1"/>
  <c r="H578" i="5"/>
  <c r="K578" i="5" s="1"/>
  <c r="H577" i="5"/>
  <c r="K577" i="5"/>
  <c r="H576" i="5"/>
  <c r="K576" i="5" s="1"/>
  <c r="H575" i="5"/>
  <c r="K575" i="5" s="1"/>
  <c r="H574" i="5"/>
  <c r="K574" i="5"/>
  <c r="H573" i="5"/>
  <c r="K573" i="5"/>
  <c r="H572" i="5"/>
  <c r="K572" i="5"/>
  <c r="H571" i="5"/>
  <c r="K571" i="5" s="1"/>
  <c r="H570" i="5"/>
  <c r="K570" i="5"/>
  <c r="H569" i="5"/>
  <c r="K569" i="5" s="1"/>
  <c r="H568" i="5"/>
  <c r="K568" i="5"/>
  <c r="H567" i="5"/>
  <c r="K567" i="5" s="1"/>
  <c r="H566" i="5"/>
  <c r="K566" i="5"/>
  <c r="H565" i="5"/>
  <c r="K565" i="5"/>
  <c r="H564" i="5"/>
  <c r="K564" i="5"/>
  <c r="H563" i="5"/>
  <c r="K563" i="5" s="1"/>
  <c r="H562" i="5"/>
  <c r="K562" i="5" s="1"/>
  <c r="H561" i="5"/>
  <c r="K561" i="5"/>
  <c r="H560" i="5"/>
  <c r="K560" i="5" s="1"/>
  <c r="H559" i="5"/>
  <c r="K559" i="5" s="1"/>
  <c r="H558" i="5"/>
  <c r="K558" i="5"/>
  <c r="H557" i="5"/>
  <c r="K557" i="5"/>
  <c r="H556" i="5"/>
  <c r="K556" i="5"/>
  <c r="H555" i="5"/>
  <c r="K555" i="5" s="1"/>
  <c r="H554" i="5"/>
  <c r="K554" i="5"/>
  <c r="H553" i="5"/>
  <c r="K553" i="5" s="1"/>
  <c r="H552" i="5"/>
  <c r="K552" i="5"/>
  <c r="H551" i="5"/>
  <c r="K551" i="5" s="1"/>
  <c r="H550" i="5"/>
  <c r="K550" i="5"/>
  <c r="H549" i="5"/>
  <c r="K549" i="5"/>
  <c r="H548" i="5"/>
  <c r="K548" i="5"/>
  <c r="H547" i="5"/>
  <c r="K547" i="5" s="1"/>
  <c r="H546" i="5"/>
  <c r="K546" i="5" s="1"/>
  <c r="H545" i="5"/>
  <c r="K545" i="5"/>
  <c r="H544" i="5"/>
  <c r="K544" i="5" s="1"/>
  <c r="H543" i="5"/>
  <c r="K543" i="5" s="1"/>
  <c r="H542" i="5"/>
  <c r="K542" i="5"/>
  <c r="H541" i="5"/>
  <c r="K541" i="5"/>
  <c r="H540" i="5"/>
  <c r="K540" i="5"/>
  <c r="H539" i="5"/>
  <c r="K539" i="5" s="1"/>
  <c r="H538" i="5"/>
  <c r="K538" i="5"/>
  <c r="H537" i="5"/>
  <c r="K537" i="5" s="1"/>
  <c r="H536" i="5"/>
  <c r="K536" i="5"/>
  <c r="H535" i="5"/>
  <c r="K535" i="5" s="1"/>
  <c r="H534" i="5"/>
  <c r="K534" i="5"/>
  <c r="H533" i="5"/>
  <c r="K533" i="5"/>
  <c r="H532" i="5"/>
  <c r="K532" i="5"/>
  <c r="H531" i="5"/>
  <c r="K531" i="5" s="1"/>
  <c r="H530" i="5"/>
  <c r="K530" i="5" s="1"/>
  <c r="H529" i="5"/>
  <c r="K529" i="5"/>
  <c r="H528" i="5"/>
  <c r="K528" i="5" s="1"/>
  <c r="H527" i="5"/>
  <c r="K527" i="5" s="1"/>
  <c r="H526" i="5"/>
  <c r="K526" i="5"/>
  <c r="H525" i="5"/>
  <c r="K525" i="5"/>
  <c r="H524" i="5"/>
  <c r="K524" i="5"/>
  <c r="H523" i="5"/>
  <c r="K523" i="5" s="1"/>
  <c r="H522" i="5"/>
  <c r="K522" i="5"/>
  <c r="H521" i="5"/>
  <c r="K521" i="5" s="1"/>
  <c r="H520" i="5"/>
  <c r="K520" i="5"/>
  <c r="H519" i="5"/>
  <c r="K519" i="5" s="1"/>
  <c r="H518" i="5"/>
  <c r="K518" i="5"/>
  <c r="H517" i="5"/>
  <c r="K517" i="5"/>
  <c r="H516" i="5"/>
  <c r="K516" i="5"/>
  <c r="H515" i="5"/>
  <c r="K515" i="5" s="1"/>
  <c r="H514" i="5"/>
  <c r="K514" i="5" s="1"/>
  <c r="Q514" i="5" s="1"/>
  <c r="H513" i="5"/>
  <c r="K513" i="5"/>
  <c r="H512" i="5"/>
  <c r="K512" i="5" s="1"/>
  <c r="H511" i="5"/>
  <c r="K511" i="5" s="1"/>
  <c r="H510" i="5"/>
  <c r="K510" i="5"/>
  <c r="H509" i="5"/>
  <c r="K509" i="5"/>
  <c r="H508" i="5"/>
  <c r="K508" i="5"/>
  <c r="H507" i="5"/>
  <c r="K507" i="5" s="1"/>
  <c r="H506" i="5"/>
  <c r="K506" i="5"/>
  <c r="H505" i="5"/>
  <c r="K505" i="5" s="1"/>
  <c r="H504" i="5"/>
  <c r="K504" i="5"/>
  <c r="H503" i="5"/>
  <c r="K503" i="5" s="1"/>
  <c r="H502" i="5"/>
  <c r="K502" i="5"/>
  <c r="H501" i="5"/>
  <c r="K501" i="5"/>
  <c r="H500" i="5"/>
  <c r="K500" i="5"/>
  <c r="H499" i="5"/>
  <c r="K499" i="5" s="1"/>
  <c r="H498" i="5"/>
  <c r="K498" i="5" s="1"/>
  <c r="H497" i="5"/>
  <c r="K497" i="5"/>
  <c r="H496" i="5"/>
  <c r="K496" i="5" s="1"/>
  <c r="H495" i="5"/>
  <c r="K495" i="5" s="1"/>
  <c r="H494" i="5"/>
  <c r="K494" i="5"/>
  <c r="H493" i="5"/>
  <c r="K493" i="5"/>
  <c r="H492" i="5"/>
  <c r="K492" i="5"/>
  <c r="H491" i="5"/>
  <c r="K491" i="5" s="1"/>
  <c r="H490" i="5"/>
  <c r="K490" i="5"/>
  <c r="H489" i="5"/>
  <c r="K489" i="5" s="1"/>
  <c r="H488" i="5"/>
  <c r="K488" i="5"/>
  <c r="H487" i="5"/>
  <c r="K487" i="5" s="1"/>
  <c r="H486" i="5"/>
  <c r="K486" i="5"/>
  <c r="H485" i="5"/>
  <c r="K485" i="5"/>
  <c r="H484" i="5"/>
  <c r="K484" i="5"/>
  <c r="H483" i="5"/>
  <c r="K483" i="5" s="1"/>
  <c r="H482" i="5"/>
  <c r="K482" i="5" s="1"/>
  <c r="H481" i="5"/>
  <c r="K481" i="5"/>
  <c r="H480" i="5"/>
  <c r="K480" i="5" s="1"/>
  <c r="H479" i="5"/>
  <c r="K479" i="5" s="1"/>
  <c r="H478" i="5"/>
  <c r="K478" i="5"/>
  <c r="H477" i="5"/>
  <c r="K477" i="5"/>
  <c r="H476" i="5"/>
  <c r="K476" i="5"/>
  <c r="H475" i="5"/>
  <c r="K475" i="5" s="1"/>
  <c r="H474" i="5"/>
  <c r="K474" i="5"/>
  <c r="H473" i="5"/>
  <c r="K473" i="5" s="1"/>
  <c r="H472" i="5"/>
  <c r="K472" i="5"/>
  <c r="H471" i="5"/>
  <c r="K471" i="5" s="1"/>
  <c r="H470" i="5"/>
  <c r="K470" i="5"/>
  <c r="H469" i="5"/>
  <c r="K469" i="5"/>
  <c r="H468" i="5"/>
  <c r="K468" i="5"/>
  <c r="H467" i="5"/>
  <c r="K467" i="5" s="1"/>
  <c r="H466" i="5"/>
  <c r="K466" i="5" s="1"/>
  <c r="H465" i="5"/>
  <c r="K465" i="5"/>
  <c r="H464" i="5"/>
  <c r="K464" i="5" s="1"/>
  <c r="H463" i="5"/>
  <c r="K463" i="5" s="1"/>
  <c r="H462" i="5"/>
  <c r="K462" i="5"/>
  <c r="H461" i="5"/>
  <c r="K461" i="5"/>
  <c r="H460" i="5"/>
  <c r="K460" i="5"/>
  <c r="H459" i="5"/>
  <c r="K459" i="5" s="1"/>
  <c r="H458" i="5"/>
  <c r="K458" i="5"/>
  <c r="H457" i="5"/>
  <c r="K457" i="5" s="1"/>
  <c r="H456" i="5"/>
  <c r="K456" i="5"/>
  <c r="H455" i="5"/>
  <c r="K455" i="5" s="1"/>
  <c r="H454" i="5"/>
  <c r="K454" i="5"/>
  <c r="H453" i="5"/>
  <c r="K453" i="5"/>
  <c r="H452" i="5"/>
  <c r="K452" i="5"/>
  <c r="H451" i="5"/>
  <c r="K451" i="5" s="1"/>
  <c r="H450" i="5"/>
  <c r="K450" i="5" s="1"/>
  <c r="H449" i="5"/>
  <c r="K449" i="5"/>
  <c r="H448" i="5"/>
  <c r="K448" i="5" s="1"/>
  <c r="H447" i="5"/>
  <c r="K447" i="5" s="1"/>
  <c r="H446" i="5"/>
  <c r="K446" i="5"/>
  <c r="H445" i="5"/>
  <c r="K445" i="5"/>
  <c r="H444" i="5"/>
  <c r="K444" i="5"/>
  <c r="H443" i="5"/>
  <c r="K443" i="5" s="1"/>
  <c r="H442" i="5"/>
  <c r="K442" i="5"/>
  <c r="H441" i="5"/>
  <c r="K441" i="5" s="1"/>
  <c r="H440" i="5"/>
  <c r="K440" i="5"/>
  <c r="H439" i="5"/>
  <c r="K439" i="5" s="1"/>
  <c r="H438" i="5"/>
  <c r="K438" i="5"/>
  <c r="H437" i="5"/>
  <c r="I437" i="5" s="1"/>
  <c r="K437" i="5"/>
  <c r="H436" i="5"/>
  <c r="K436" i="5"/>
  <c r="H435" i="5"/>
  <c r="K435" i="5" s="1"/>
  <c r="H434" i="5"/>
  <c r="K434" i="5" s="1"/>
  <c r="H433" i="5"/>
  <c r="K433" i="5"/>
  <c r="H432" i="5"/>
  <c r="K432" i="5" s="1"/>
  <c r="H431" i="5"/>
  <c r="K431" i="5" s="1"/>
  <c r="H430" i="5"/>
  <c r="K430" i="5"/>
  <c r="H429" i="5"/>
  <c r="K429" i="5"/>
  <c r="H428" i="5"/>
  <c r="K428" i="5"/>
  <c r="H427" i="5"/>
  <c r="K427" i="5" s="1"/>
  <c r="H426" i="5"/>
  <c r="K426" i="5"/>
  <c r="H425" i="5"/>
  <c r="K425" i="5" s="1"/>
  <c r="H424" i="5"/>
  <c r="K424" i="5"/>
  <c r="H423" i="5"/>
  <c r="K423" i="5" s="1"/>
  <c r="H422" i="5"/>
  <c r="K422" i="5"/>
  <c r="H421" i="5"/>
  <c r="K421" i="5"/>
  <c r="H420" i="5"/>
  <c r="K420" i="5"/>
  <c r="H419" i="5"/>
  <c r="K419" i="5" s="1"/>
  <c r="H418" i="5"/>
  <c r="I418" i="5" s="1"/>
  <c r="H417" i="5"/>
  <c r="K417" i="5"/>
  <c r="H416" i="5"/>
  <c r="K416" i="5" s="1"/>
  <c r="H415" i="5"/>
  <c r="K415" i="5" s="1"/>
  <c r="H414" i="5"/>
  <c r="K414" i="5"/>
  <c r="H413" i="5"/>
  <c r="K413" i="5"/>
  <c r="H412" i="5"/>
  <c r="K412" i="5"/>
  <c r="H411" i="5"/>
  <c r="K411" i="5" s="1"/>
  <c r="H410" i="5"/>
  <c r="I410" i="5" s="1"/>
  <c r="K410" i="5"/>
  <c r="H409" i="5"/>
  <c r="K409" i="5" s="1"/>
  <c r="H408" i="5"/>
  <c r="K408" i="5"/>
  <c r="H407" i="5"/>
  <c r="K407" i="5" s="1"/>
  <c r="H406" i="5"/>
  <c r="K406" i="5"/>
  <c r="H405" i="5"/>
  <c r="K405" i="5"/>
  <c r="H404" i="5"/>
  <c r="K404" i="5"/>
  <c r="H403" i="5"/>
  <c r="K403" i="5" s="1"/>
  <c r="H402" i="5"/>
  <c r="I402" i="5" s="1"/>
  <c r="H401" i="5"/>
  <c r="K401" i="5"/>
  <c r="H400" i="5"/>
  <c r="K400" i="5" s="1"/>
  <c r="H399" i="5"/>
  <c r="K399" i="5" s="1"/>
  <c r="H398" i="5"/>
  <c r="K398" i="5"/>
  <c r="H397" i="5"/>
  <c r="K397" i="5"/>
  <c r="H396" i="5"/>
  <c r="K396" i="5"/>
  <c r="H395" i="5"/>
  <c r="K395" i="5" s="1"/>
  <c r="H394" i="5"/>
  <c r="K394" i="5"/>
  <c r="H393" i="5"/>
  <c r="K393" i="5" s="1"/>
  <c r="H392" i="5"/>
  <c r="K392" i="5"/>
  <c r="H391" i="5"/>
  <c r="K391" i="5" s="1"/>
  <c r="H390" i="5"/>
  <c r="K390" i="5"/>
  <c r="H389" i="5"/>
  <c r="I389" i="5" s="1"/>
  <c r="K389" i="5"/>
  <c r="H388" i="5"/>
  <c r="K388" i="5"/>
  <c r="H387" i="5"/>
  <c r="K387" i="5" s="1"/>
  <c r="H386" i="5"/>
  <c r="I386" i="5" s="1"/>
  <c r="H385" i="5"/>
  <c r="K385" i="5"/>
  <c r="H384" i="5"/>
  <c r="K384" i="5" s="1"/>
  <c r="H383" i="5"/>
  <c r="K383" i="5" s="1"/>
  <c r="H382" i="5"/>
  <c r="K382" i="5"/>
  <c r="H381" i="5"/>
  <c r="I381" i="5" s="1"/>
  <c r="K381" i="5"/>
  <c r="H380" i="5"/>
  <c r="K380" i="5"/>
  <c r="H379" i="5"/>
  <c r="K379" i="5" s="1"/>
  <c r="H378" i="5"/>
  <c r="K378" i="5"/>
  <c r="H377" i="5"/>
  <c r="K377" i="5" s="1"/>
  <c r="H376" i="5"/>
  <c r="K376" i="5"/>
  <c r="H375" i="5"/>
  <c r="K375" i="5" s="1"/>
  <c r="H374" i="5"/>
  <c r="K374" i="5"/>
  <c r="H373" i="5"/>
  <c r="K373" i="5"/>
  <c r="H372" i="5"/>
  <c r="K372" i="5"/>
  <c r="H371" i="5"/>
  <c r="K371" i="5" s="1"/>
  <c r="H370" i="5"/>
  <c r="I370" i="5" s="1"/>
  <c r="H369" i="5"/>
  <c r="K369" i="5"/>
  <c r="H368" i="5"/>
  <c r="K368" i="5" s="1"/>
  <c r="H367" i="5"/>
  <c r="K367" i="5" s="1"/>
  <c r="H366" i="5"/>
  <c r="K366" i="5"/>
  <c r="H365" i="5"/>
  <c r="I365" i="5" s="1"/>
  <c r="K365" i="5"/>
  <c r="H364" i="5"/>
  <c r="K364" i="5"/>
  <c r="H363" i="5"/>
  <c r="K363" i="5" s="1"/>
  <c r="H362" i="5"/>
  <c r="I362" i="5" s="1"/>
  <c r="K362" i="5"/>
  <c r="H361" i="5"/>
  <c r="K361" i="5" s="1"/>
  <c r="H360" i="5"/>
  <c r="K360" i="5"/>
  <c r="H359" i="5"/>
  <c r="K359" i="5" s="1"/>
  <c r="H358" i="5"/>
  <c r="K358" i="5"/>
  <c r="H357" i="5"/>
  <c r="K357" i="5"/>
  <c r="H356" i="5"/>
  <c r="K356" i="5"/>
  <c r="H355" i="5"/>
  <c r="K355" i="5" s="1"/>
  <c r="H354" i="5"/>
  <c r="K354" i="5" s="1"/>
  <c r="H353" i="5"/>
  <c r="K353" i="5"/>
  <c r="H352" i="5"/>
  <c r="K352" i="5" s="1"/>
  <c r="H351" i="5"/>
  <c r="K351" i="5" s="1"/>
  <c r="H350" i="5"/>
  <c r="K350" i="5"/>
  <c r="H349" i="5"/>
  <c r="I349" i="5" s="1"/>
  <c r="K349" i="5"/>
  <c r="H348" i="5"/>
  <c r="K348" i="5"/>
  <c r="H347" i="5"/>
  <c r="K347" i="5" s="1"/>
  <c r="H346" i="5"/>
  <c r="K346" i="5"/>
  <c r="H345" i="5"/>
  <c r="K345" i="5" s="1"/>
  <c r="H344" i="5"/>
  <c r="K344" i="5"/>
  <c r="H343" i="5"/>
  <c r="K343" i="5" s="1"/>
  <c r="H342" i="5"/>
  <c r="K342" i="5"/>
  <c r="H341" i="5"/>
  <c r="K341" i="5"/>
  <c r="H340" i="5"/>
  <c r="K340" i="5"/>
  <c r="H339" i="5"/>
  <c r="K339" i="5" s="1"/>
  <c r="H338" i="5"/>
  <c r="I338" i="5" s="1"/>
  <c r="H337" i="5"/>
  <c r="K337" i="5"/>
  <c r="H336" i="5"/>
  <c r="K336" i="5" s="1"/>
  <c r="H335" i="5"/>
  <c r="K335" i="5" s="1"/>
  <c r="H334" i="5"/>
  <c r="K334" i="5"/>
  <c r="H333" i="5"/>
  <c r="K333" i="5"/>
  <c r="H332" i="5"/>
  <c r="K332" i="5"/>
  <c r="H331" i="5"/>
  <c r="K331" i="5" s="1"/>
  <c r="H330" i="5"/>
  <c r="K330" i="5"/>
  <c r="H329" i="5"/>
  <c r="K329" i="5" s="1"/>
  <c r="H328" i="5"/>
  <c r="K328" i="5"/>
  <c r="H327" i="5"/>
  <c r="K327" i="5" s="1"/>
  <c r="H326" i="5"/>
  <c r="K326" i="5"/>
  <c r="H325" i="5"/>
  <c r="I325" i="5" s="1"/>
  <c r="K325" i="5"/>
  <c r="H324" i="5"/>
  <c r="K324" i="5"/>
  <c r="H323" i="5"/>
  <c r="K323" i="5" s="1"/>
  <c r="H322" i="5"/>
  <c r="I322" i="5" s="1"/>
  <c r="H321" i="5"/>
  <c r="K321" i="5"/>
  <c r="H320" i="5"/>
  <c r="K320" i="5" s="1"/>
  <c r="H319" i="5"/>
  <c r="K319" i="5" s="1"/>
  <c r="H318" i="5"/>
  <c r="K318" i="5"/>
  <c r="H317" i="5"/>
  <c r="I317" i="5" s="1"/>
  <c r="K317" i="5"/>
  <c r="H316" i="5"/>
  <c r="K316" i="5"/>
  <c r="H315" i="5"/>
  <c r="K315" i="5" s="1"/>
  <c r="H314" i="5"/>
  <c r="K314" i="5"/>
  <c r="H313" i="5"/>
  <c r="K313" i="5" s="1"/>
  <c r="H312" i="5"/>
  <c r="K312" i="5"/>
  <c r="H311" i="5"/>
  <c r="K311" i="5" s="1"/>
  <c r="H310" i="5"/>
  <c r="K310" i="5"/>
  <c r="H309" i="5"/>
  <c r="K309" i="5"/>
  <c r="H308" i="5"/>
  <c r="K308" i="5"/>
  <c r="H307" i="5"/>
  <c r="K307" i="5" s="1"/>
  <c r="H306" i="5"/>
  <c r="K306" i="5" s="1"/>
  <c r="H305" i="5"/>
  <c r="K305" i="5"/>
  <c r="H304" i="5"/>
  <c r="K304" i="5" s="1"/>
  <c r="H303" i="5"/>
  <c r="K303" i="5" s="1"/>
  <c r="H302" i="5"/>
  <c r="K302" i="5"/>
  <c r="H301" i="5"/>
  <c r="K301" i="5"/>
  <c r="H300" i="5"/>
  <c r="K300" i="5"/>
  <c r="H299" i="5"/>
  <c r="K299" i="5" s="1"/>
  <c r="H298" i="5"/>
  <c r="I298" i="5" s="1"/>
  <c r="K298" i="5"/>
  <c r="H297" i="5"/>
  <c r="K297" i="5" s="1"/>
  <c r="H296" i="5"/>
  <c r="K296" i="5"/>
  <c r="H295" i="5"/>
  <c r="K295" i="5" s="1"/>
  <c r="H294" i="5"/>
  <c r="K294" i="5"/>
  <c r="H293" i="5"/>
  <c r="I293" i="5" s="1"/>
  <c r="K293" i="5"/>
  <c r="H292" i="5"/>
  <c r="K292" i="5"/>
  <c r="H291" i="5"/>
  <c r="K291" i="5" s="1"/>
  <c r="H290" i="5"/>
  <c r="K290" i="5" s="1"/>
  <c r="H289" i="5"/>
  <c r="K289" i="5"/>
  <c r="H288" i="5"/>
  <c r="K288" i="5" s="1"/>
  <c r="H287" i="5"/>
  <c r="K287" i="5" s="1"/>
  <c r="H286" i="5"/>
  <c r="K286" i="5"/>
  <c r="H285" i="5"/>
  <c r="I285" i="5" s="1"/>
  <c r="K285" i="5"/>
  <c r="H284" i="5"/>
  <c r="K284" i="5"/>
  <c r="H283" i="5"/>
  <c r="K283" i="5" s="1"/>
  <c r="H282" i="5"/>
  <c r="K282" i="5"/>
  <c r="H281" i="5"/>
  <c r="K281" i="5" s="1"/>
  <c r="H280" i="5"/>
  <c r="K280" i="5"/>
  <c r="H279" i="5"/>
  <c r="K279" i="5" s="1"/>
  <c r="H278" i="5"/>
  <c r="K278" i="5"/>
  <c r="H277" i="5"/>
  <c r="I277" i="5" s="1"/>
  <c r="K277" i="5"/>
  <c r="H276" i="5"/>
  <c r="K276" i="5"/>
  <c r="H275" i="5"/>
  <c r="K275" i="5" s="1"/>
  <c r="H274" i="5"/>
  <c r="K274" i="5" s="1"/>
  <c r="H273" i="5"/>
  <c r="K273" i="5"/>
  <c r="H272" i="5"/>
  <c r="K272" i="5" s="1"/>
  <c r="H271" i="5"/>
  <c r="K271" i="5" s="1"/>
  <c r="H270" i="5"/>
  <c r="K270" i="5"/>
  <c r="H269" i="5"/>
  <c r="K269" i="5"/>
  <c r="H268" i="5"/>
  <c r="K268" i="5"/>
  <c r="H267" i="5"/>
  <c r="K267" i="5" s="1"/>
  <c r="H266" i="5"/>
  <c r="I266" i="5" s="1"/>
  <c r="K266" i="5"/>
  <c r="H265" i="5"/>
  <c r="K265" i="5" s="1"/>
  <c r="H264" i="5"/>
  <c r="K264" i="5"/>
  <c r="H263" i="5"/>
  <c r="K263" i="5" s="1"/>
  <c r="H262" i="5"/>
  <c r="K262" i="5"/>
  <c r="H261" i="5"/>
  <c r="I261" i="5" s="1"/>
  <c r="K261" i="5"/>
  <c r="H260" i="5"/>
  <c r="K260" i="5"/>
  <c r="H259" i="5"/>
  <c r="K259" i="5" s="1"/>
  <c r="H258" i="5"/>
  <c r="I258" i="5" s="1"/>
  <c r="H257" i="5"/>
  <c r="K257" i="5"/>
  <c r="H256" i="5"/>
  <c r="K256" i="5" s="1"/>
  <c r="H255" i="5"/>
  <c r="K255" i="5" s="1"/>
  <c r="H254" i="5"/>
  <c r="K254" i="5"/>
  <c r="H253" i="5"/>
  <c r="I253" i="5" s="1"/>
  <c r="K253" i="5"/>
  <c r="H252" i="5"/>
  <c r="K252" i="5"/>
  <c r="H251" i="5"/>
  <c r="K251" i="5" s="1"/>
  <c r="H250" i="5"/>
  <c r="I250" i="5" s="1"/>
  <c r="K250" i="5"/>
  <c r="H249" i="5"/>
  <c r="K249" i="5" s="1"/>
  <c r="H248" i="5"/>
  <c r="K248" i="5"/>
  <c r="H247" i="5"/>
  <c r="K247" i="5" s="1"/>
  <c r="H246" i="5"/>
  <c r="K246" i="5"/>
  <c r="H245" i="5"/>
  <c r="K245" i="5"/>
  <c r="H244" i="5"/>
  <c r="K244" i="5"/>
  <c r="H243" i="5"/>
  <c r="K243" i="5" s="1"/>
  <c r="H242" i="5"/>
  <c r="K242" i="5" s="1"/>
  <c r="H241" i="5"/>
  <c r="K241" i="5"/>
  <c r="H240" i="5"/>
  <c r="K240" i="5" s="1"/>
  <c r="H239" i="5"/>
  <c r="K239" i="5" s="1"/>
  <c r="H238" i="5"/>
  <c r="K238" i="5"/>
  <c r="H237" i="5"/>
  <c r="K237" i="5"/>
  <c r="H236" i="5"/>
  <c r="K236" i="5"/>
  <c r="H235" i="5"/>
  <c r="K235" i="5" s="1"/>
  <c r="H234" i="5"/>
  <c r="I234" i="5" s="1"/>
  <c r="K234" i="5"/>
  <c r="H233" i="5"/>
  <c r="K233" i="5" s="1"/>
  <c r="H232" i="5"/>
  <c r="K232" i="5"/>
  <c r="H231" i="5"/>
  <c r="K231" i="5" s="1"/>
  <c r="H230" i="5"/>
  <c r="K230" i="5"/>
  <c r="H229" i="5"/>
  <c r="K229" i="5"/>
  <c r="H228" i="5"/>
  <c r="K228" i="5"/>
  <c r="H227" i="5"/>
  <c r="K227" i="5" s="1"/>
  <c r="H226" i="5"/>
  <c r="K226" i="5" s="1"/>
  <c r="H225" i="5"/>
  <c r="K225" i="5"/>
  <c r="H224" i="5"/>
  <c r="K224" i="5" s="1"/>
  <c r="H223" i="5"/>
  <c r="K223" i="5" s="1"/>
  <c r="H222" i="5"/>
  <c r="K222" i="5"/>
  <c r="H221" i="5"/>
  <c r="K221" i="5"/>
  <c r="H220" i="5"/>
  <c r="K220" i="5"/>
  <c r="H219" i="5"/>
  <c r="K219" i="5" s="1"/>
  <c r="H218" i="5"/>
  <c r="K218" i="5"/>
  <c r="H217" i="5"/>
  <c r="K217" i="5" s="1"/>
  <c r="H216" i="5"/>
  <c r="K216" i="5"/>
  <c r="H215" i="5"/>
  <c r="K215" i="5" s="1"/>
  <c r="H214" i="5"/>
  <c r="K214" i="5"/>
  <c r="H213" i="5"/>
  <c r="I213" i="5" s="1"/>
  <c r="K213" i="5"/>
  <c r="H212" i="5"/>
  <c r="K212" i="5"/>
  <c r="H211" i="5"/>
  <c r="K211" i="5" s="1"/>
  <c r="H210" i="5"/>
  <c r="K210" i="5" s="1"/>
  <c r="H209" i="5"/>
  <c r="K209" i="5"/>
  <c r="H208" i="5"/>
  <c r="K208" i="5" s="1"/>
  <c r="H207" i="5"/>
  <c r="K207" i="5" s="1"/>
  <c r="H206" i="5"/>
  <c r="K206" i="5"/>
  <c r="H205" i="5"/>
  <c r="K205" i="5"/>
  <c r="H204" i="5"/>
  <c r="K204" i="5"/>
  <c r="H203" i="5"/>
  <c r="K203" i="5" s="1"/>
  <c r="H202" i="5"/>
  <c r="K202" i="5"/>
  <c r="H201" i="5"/>
  <c r="K201" i="5" s="1"/>
  <c r="H200" i="5"/>
  <c r="K200" i="5"/>
  <c r="H199" i="5"/>
  <c r="K199" i="5" s="1"/>
  <c r="H198" i="5"/>
  <c r="K198" i="5"/>
  <c r="H197" i="5"/>
  <c r="K197" i="5"/>
  <c r="H196" i="5"/>
  <c r="K196" i="5"/>
  <c r="H195" i="5"/>
  <c r="K195" i="5" s="1"/>
  <c r="H194" i="5"/>
  <c r="I194" i="5" s="1"/>
  <c r="H193" i="5"/>
  <c r="K193" i="5"/>
  <c r="H192" i="5"/>
  <c r="K192" i="5" s="1"/>
  <c r="H191" i="5"/>
  <c r="K191" i="5" s="1"/>
  <c r="H190" i="5"/>
  <c r="K190" i="5"/>
  <c r="H189" i="5"/>
  <c r="K189" i="5"/>
  <c r="H188" i="5"/>
  <c r="K188" i="5"/>
  <c r="H187" i="5"/>
  <c r="K187" i="5" s="1"/>
  <c r="H186" i="5"/>
  <c r="K186" i="5"/>
  <c r="H185" i="5"/>
  <c r="K185" i="5" s="1"/>
  <c r="H184" i="5"/>
  <c r="K184" i="5"/>
  <c r="H183" i="5"/>
  <c r="K183" i="5" s="1"/>
  <c r="H182" i="5"/>
  <c r="K182" i="5"/>
  <c r="H181" i="5"/>
  <c r="K181" i="5"/>
  <c r="H180" i="5"/>
  <c r="K180" i="5"/>
  <c r="H179" i="5"/>
  <c r="K179" i="5" s="1"/>
  <c r="H178" i="5"/>
  <c r="K178" i="5" s="1"/>
  <c r="H177" i="5"/>
  <c r="K177" i="5"/>
  <c r="H176" i="5"/>
  <c r="K176" i="5" s="1"/>
  <c r="H175" i="5"/>
  <c r="K175" i="5" s="1"/>
  <c r="H174" i="5"/>
  <c r="K174" i="5"/>
  <c r="H173" i="5"/>
  <c r="I173" i="5" s="1"/>
  <c r="K173" i="5"/>
  <c r="H172" i="5"/>
  <c r="K172" i="5"/>
  <c r="H171" i="5"/>
  <c r="K171" i="5" s="1"/>
  <c r="H170" i="5"/>
  <c r="I170" i="5" s="1"/>
  <c r="K170" i="5"/>
  <c r="H169" i="5"/>
  <c r="K169" i="5" s="1"/>
  <c r="H168" i="5"/>
  <c r="K168" i="5"/>
  <c r="H167" i="5"/>
  <c r="K167" i="5" s="1"/>
  <c r="H166" i="5"/>
  <c r="K166" i="5"/>
  <c r="H165" i="5"/>
  <c r="K165" i="5"/>
  <c r="H164" i="5"/>
  <c r="K164" i="5"/>
  <c r="H163" i="5"/>
  <c r="K163" i="5" s="1"/>
  <c r="H162" i="5"/>
  <c r="K162" i="5" s="1"/>
  <c r="H161" i="5"/>
  <c r="K161" i="5"/>
  <c r="H160" i="5"/>
  <c r="K160" i="5" s="1"/>
  <c r="H159" i="5"/>
  <c r="K159" i="5" s="1"/>
  <c r="H158" i="5"/>
  <c r="K158" i="5" s="1"/>
  <c r="H157" i="5"/>
  <c r="K157" i="5"/>
  <c r="H156" i="5"/>
  <c r="K156" i="5" s="1"/>
  <c r="H155" i="5"/>
  <c r="K155" i="5" s="1"/>
  <c r="H154" i="5"/>
  <c r="K154" i="5"/>
  <c r="H153" i="5"/>
  <c r="K153" i="5"/>
  <c r="H152" i="5"/>
  <c r="K152" i="5"/>
  <c r="H151" i="5"/>
  <c r="K151" i="5" s="1"/>
  <c r="H150" i="5"/>
  <c r="K150" i="5"/>
  <c r="H149" i="5"/>
  <c r="I149" i="5" s="1"/>
  <c r="H148" i="5"/>
  <c r="K148" i="5"/>
  <c r="H147" i="5"/>
  <c r="K147" i="5" s="1"/>
  <c r="H146" i="5"/>
  <c r="K146" i="5"/>
  <c r="H145" i="5"/>
  <c r="K145" i="5"/>
  <c r="H144" i="5"/>
  <c r="K144" i="5"/>
  <c r="H143" i="5"/>
  <c r="K143" i="5" s="1"/>
  <c r="H142" i="5"/>
  <c r="K142" i="5" s="1"/>
  <c r="H141" i="5"/>
  <c r="K141" i="5"/>
  <c r="H140" i="5"/>
  <c r="K140" i="5" s="1"/>
  <c r="H139" i="5"/>
  <c r="K139" i="5" s="1"/>
  <c r="H138" i="5"/>
  <c r="K138" i="5"/>
  <c r="H137" i="5"/>
  <c r="K137" i="5"/>
  <c r="H136" i="5"/>
  <c r="K136" i="5"/>
  <c r="H135" i="5"/>
  <c r="K135" i="5" s="1"/>
  <c r="H134" i="5"/>
  <c r="K134" i="5"/>
  <c r="H133" i="5"/>
  <c r="K133" i="5"/>
  <c r="H132" i="5"/>
  <c r="K132" i="5"/>
  <c r="H131" i="5"/>
  <c r="K131" i="5" s="1"/>
  <c r="H130" i="5"/>
  <c r="I130" i="5" s="1"/>
  <c r="K130" i="5"/>
  <c r="H129" i="5"/>
  <c r="K129" i="5" s="1"/>
  <c r="H128" i="5"/>
  <c r="K128" i="5"/>
  <c r="H127" i="5"/>
  <c r="K127" i="5" s="1"/>
  <c r="H126" i="5"/>
  <c r="K126" i="5"/>
  <c r="H125" i="5"/>
  <c r="K125" i="5"/>
  <c r="H124" i="5"/>
  <c r="K124" i="5"/>
  <c r="H123" i="5"/>
  <c r="K123" i="5" s="1"/>
  <c r="H122" i="5"/>
  <c r="K122" i="5" s="1"/>
  <c r="H121" i="5"/>
  <c r="K121" i="5"/>
  <c r="H120" i="5"/>
  <c r="K120" i="5" s="1"/>
  <c r="H119" i="5"/>
  <c r="K119" i="5" s="1"/>
  <c r="H118" i="5"/>
  <c r="K118" i="5"/>
  <c r="H117" i="5"/>
  <c r="I117" i="5" s="1"/>
  <c r="K117" i="5"/>
  <c r="H116" i="5"/>
  <c r="K116" i="5"/>
  <c r="H115" i="5"/>
  <c r="K115" i="5" s="1"/>
  <c r="H114" i="5"/>
  <c r="I114" i="5" s="1"/>
  <c r="K114" i="5"/>
  <c r="H113" i="5"/>
  <c r="K113" i="5" s="1"/>
  <c r="H112" i="5"/>
  <c r="K112" i="5"/>
  <c r="H111" i="5"/>
  <c r="K111" i="5" s="1"/>
  <c r="H110" i="5"/>
  <c r="K110" i="5"/>
  <c r="H109" i="5"/>
  <c r="K109" i="5"/>
  <c r="H108" i="5"/>
  <c r="K108" i="5"/>
  <c r="H107" i="5"/>
  <c r="K107" i="5" s="1"/>
  <c r="H106" i="5"/>
  <c r="I106" i="5" s="1"/>
  <c r="H105" i="5"/>
  <c r="K105" i="5"/>
  <c r="H104" i="5"/>
  <c r="K104" i="5" s="1"/>
  <c r="H103" i="5"/>
  <c r="K103" i="5" s="1"/>
  <c r="H102" i="5"/>
  <c r="K102" i="5"/>
  <c r="H101" i="5"/>
  <c r="K101" i="5"/>
  <c r="H100" i="5"/>
  <c r="K100" i="5"/>
  <c r="H99" i="5"/>
  <c r="K99" i="5" s="1"/>
  <c r="H98" i="5"/>
  <c r="K98" i="5"/>
  <c r="H97" i="5"/>
  <c r="K97" i="5" s="1"/>
  <c r="H96" i="5"/>
  <c r="K96" i="5"/>
  <c r="H95" i="5"/>
  <c r="K95" i="5" s="1"/>
  <c r="H94" i="5"/>
  <c r="K94" i="5"/>
  <c r="H93" i="5"/>
  <c r="K93" i="5"/>
  <c r="H92" i="5"/>
  <c r="K92" i="5"/>
  <c r="H91" i="5"/>
  <c r="K91" i="5" s="1"/>
  <c r="H90" i="5"/>
  <c r="K90" i="5" s="1"/>
  <c r="H89" i="5"/>
  <c r="K89" i="5"/>
  <c r="H88" i="5"/>
  <c r="K88" i="5" s="1"/>
  <c r="H87" i="5"/>
  <c r="K87" i="5" s="1"/>
  <c r="H86" i="5"/>
  <c r="K86" i="5" s="1"/>
  <c r="H85" i="5"/>
  <c r="K85" i="5"/>
  <c r="H84" i="5"/>
  <c r="K84" i="5" s="1"/>
  <c r="H83" i="5"/>
  <c r="K83" i="5" s="1"/>
  <c r="H82" i="5"/>
  <c r="I82" i="5" s="1"/>
  <c r="K82" i="5"/>
  <c r="H81" i="5"/>
  <c r="K81" i="5"/>
  <c r="H80" i="5"/>
  <c r="K80" i="5"/>
  <c r="H79" i="5"/>
  <c r="K79" i="5" s="1"/>
  <c r="H78" i="5"/>
  <c r="K78" i="5"/>
  <c r="H77" i="5"/>
  <c r="K77" i="5" s="1"/>
  <c r="H76" i="5"/>
  <c r="K76" i="5"/>
  <c r="H75" i="5"/>
  <c r="K75" i="5" s="1"/>
  <c r="H74" i="5"/>
  <c r="I74" i="5" s="1"/>
  <c r="K74" i="5"/>
  <c r="H73" i="5"/>
  <c r="K73" i="5"/>
  <c r="H72" i="5"/>
  <c r="K72" i="5"/>
  <c r="H71" i="5"/>
  <c r="K71" i="5" s="1"/>
  <c r="H70" i="5"/>
  <c r="K70" i="5"/>
  <c r="H69" i="5"/>
  <c r="K69" i="5"/>
  <c r="H68" i="5"/>
  <c r="K68" i="5"/>
  <c r="H67" i="5"/>
  <c r="K67" i="5" s="1"/>
  <c r="H66" i="5"/>
  <c r="I66" i="5" s="1"/>
  <c r="H65" i="5"/>
  <c r="K65" i="5"/>
  <c r="H64" i="5"/>
  <c r="K64" i="5" s="1"/>
  <c r="H63" i="5"/>
  <c r="K63" i="5" s="1"/>
  <c r="H62" i="5"/>
  <c r="K62" i="5"/>
  <c r="H61" i="5"/>
  <c r="K61" i="5"/>
  <c r="H60" i="5"/>
  <c r="K60" i="5"/>
  <c r="H59" i="5"/>
  <c r="K59" i="5" s="1"/>
  <c r="H58" i="5"/>
  <c r="I58" i="5" s="1"/>
  <c r="H57" i="5"/>
  <c r="K57" i="5"/>
  <c r="H56" i="5"/>
  <c r="K56" i="5" s="1"/>
  <c r="H55" i="5"/>
  <c r="K55" i="5" s="1"/>
  <c r="H54" i="5"/>
  <c r="K54" i="5"/>
  <c r="H53" i="5"/>
  <c r="K53" i="5"/>
  <c r="H52" i="5"/>
  <c r="K52" i="5"/>
  <c r="H51" i="5"/>
  <c r="K51" i="5" s="1"/>
  <c r="H50" i="5"/>
  <c r="K50" i="5" s="1"/>
  <c r="H49" i="5"/>
  <c r="K49" i="5"/>
  <c r="H48" i="5"/>
  <c r="K48" i="5" s="1"/>
  <c r="H47" i="5"/>
  <c r="K47" i="5" s="1"/>
  <c r="H46" i="5"/>
  <c r="K46" i="5"/>
  <c r="H45" i="5"/>
  <c r="K45" i="5"/>
  <c r="H44" i="5"/>
  <c r="K44" i="5"/>
  <c r="H43" i="5"/>
  <c r="K43" i="5" s="1"/>
  <c r="H42" i="5"/>
  <c r="I42" i="5" s="1"/>
  <c r="H41" i="5"/>
  <c r="K41" i="5"/>
  <c r="H40" i="5"/>
  <c r="K40" i="5" s="1"/>
  <c r="H39" i="5"/>
  <c r="K39" i="5" s="1"/>
  <c r="H38" i="5"/>
  <c r="K38" i="5"/>
  <c r="H37" i="5"/>
  <c r="I37" i="5" s="1"/>
  <c r="K37" i="5"/>
  <c r="H36" i="5"/>
  <c r="K36" i="5"/>
  <c r="H35" i="5"/>
  <c r="K35" i="5" s="1"/>
  <c r="H34" i="5"/>
  <c r="I34" i="5" s="1"/>
  <c r="H33" i="5"/>
  <c r="K33" i="5"/>
  <c r="H32" i="5"/>
  <c r="K32" i="5" s="1"/>
  <c r="H31" i="5"/>
  <c r="K31" i="5" s="1"/>
  <c r="H30" i="5"/>
  <c r="K30" i="5"/>
  <c r="H29" i="5"/>
  <c r="K29" i="5"/>
  <c r="H28" i="5"/>
  <c r="K28" i="5"/>
  <c r="H27" i="5"/>
  <c r="K27" i="5" s="1"/>
  <c r="H26" i="5"/>
  <c r="I26" i="5" s="1"/>
  <c r="H25" i="5"/>
  <c r="K25" i="5"/>
  <c r="H24" i="5"/>
  <c r="I24" i="5" s="1"/>
  <c r="H23" i="5"/>
  <c r="K23" i="5" s="1"/>
  <c r="H22" i="5"/>
  <c r="K22" i="5" s="1"/>
  <c r="H21" i="5"/>
  <c r="K21" i="5"/>
  <c r="H20" i="5"/>
  <c r="K20" i="5" s="1"/>
  <c r="H19" i="5"/>
  <c r="K19" i="5" s="1"/>
  <c r="H18" i="5"/>
  <c r="I18" i="5" s="1"/>
  <c r="K18" i="5"/>
  <c r="H17" i="5"/>
  <c r="K17" i="5"/>
  <c r="H16" i="5"/>
  <c r="K16" i="5"/>
  <c r="H15" i="5"/>
  <c r="K15" i="5" s="1"/>
  <c r="H14" i="5"/>
  <c r="K14" i="5"/>
  <c r="H13" i="5"/>
  <c r="I13" i="5" s="1"/>
  <c r="P13" i="5" s="1"/>
  <c r="H12" i="5"/>
  <c r="K12" i="5"/>
  <c r="H11" i="5"/>
  <c r="K11" i="5" s="1"/>
  <c r="H10" i="5"/>
  <c r="I10" i="5" s="1"/>
  <c r="K10" i="5"/>
  <c r="H9" i="5"/>
  <c r="J9" i="5" s="1"/>
  <c r="K9" i="5"/>
  <c r="H8" i="5"/>
  <c r="K8" i="5"/>
  <c r="H7" i="5"/>
  <c r="K7" i="5" s="1"/>
  <c r="H6" i="5"/>
  <c r="K6" i="5"/>
  <c r="H5" i="5"/>
  <c r="J5" i="5" s="1"/>
  <c r="Q5" i="5" s="1"/>
  <c r="K5" i="5"/>
  <c r="H4" i="5"/>
  <c r="K4" i="5"/>
  <c r="H3" i="5"/>
  <c r="K3" i="5" s="1"/>
  <c r="H2" i="5"/>
  <c r="J2" i="5" s="1"/>
  <c r="M507" i="12"/>
  <c r="N507" i="12" s="1"/>
  <c r="M20" i="12"/>
  <c r="N20" i="12" s="1"/>
  <c r="M884" i="12"/>
  <c r="N884" i="12" s="1"/>
  <c r="M791" i="12"/>
  <c r="N791" i="12" s="1"/>
  <c r="M1001" i="12"/>
  <c r="N1001" i="12" s="1"/>
  <c r="M30" i="12"/>
  <c r="N30" i="12" s="1"/>
  <c r="M670" i="12"/>
  <c r="N670" i="12" s="1"/>
  <c r="M556" i="12"/>
  <c r="N556" i="12" s="1"/>
  <c r="M194" i="12"/>
  <c r="N194" i="12" s="1"/>
  <c r="M299" i="12"/>
  <c r="N299" i="12" s="1"/>
  <c r="M66" i="12"/>
  <c r="N66" i="12" s="1"/>
  <c r="M907" i="12"/>
  <c r="N907" i="12" s="1"/>
  <c r="M628" i="12"/>
  <c r="N628" i="12" s="1"/>
  <c r="M476" i="12"/>
  <c r="N476" i="12" s="1"/>
  <c r="M631" i="12"/>
  <c r="N631" i="12" s="1"/>
  <c r="M849" i="12"/>
  <c r="N849" i="12" s="1"/>
  <c r="M760" i="12"/>
  <c r="N760" i="12" s="1"/>
  <c r="M998" i="12"/>
  <c r="N998" i="12" s="1"/>
  <c r="M878" i="12"/>
  <c r="N878" i="12" s="1"/>
  <c r="M838" i="12"/>
  <c r="N838" i="12" s="1"/>
  <c r="M96" i="12"/>
  <c r="N96" i="12" s="1"/>
  <c r="M516" i="12"/>
  <c r="N516" i="12" s="1"/>
  <c r="M669" i="12"/>
  <c r="N669" i="12" s="1"/>
  <c r="M885" i="12"/>
  <c r="N885" i="12" s="1"/>
  <c r="M921" i="12"/>
  <c r="N921" i="12" s="1"/>
  <c r="M394" i="12"/>
  <c r="N394" i="12" s="1"/>
  <c r="M673" i="12"/>
  <c r="N673" i="12" s="1"/>
  <c r="M165" i="12"/>
  <c r="N165" i="12" s="1"/>
  <c r="M573" i="12"/>
  <c r="N573" i="12" s="1"/>
  <c r="M335" i="12"/>
  <c r="N335" i="12" s="1"/>
  <c r="M448" i="12"/>
  <c r="N448" i="12" s="1"/>
  <c r="M464" i="12"/>
  <c r="N464" i="12" s="1"/>
  <c r="M958" i="12"/>
  <c r="N958" i="12" s="1"/>
  <c r="M377" i="12"/>
  <c r="N377" i="12" s="1"/>
  <c r="M655" i="12"/>
  <c r="N655" i="12" s="1"/>
  <c r="M460" i="12"/>
  <c r="N460" i="12" s="1"/>
  <c r="M78" i="12"/>
  <c r="N78" i="12" s="1"/>
  <c r="M942" i="12"/>
  <c r="N942" i="12" s="1"/>
  <c r="M836" i="12"/>
  <c r="N836" i="12" s="1"/>
  <c r="M403" i="12"/>
  <c r="N403" i="12" s="1"/>
  <c r="M758" i="12"/>
  <c r="N758" i="12" s="1"/>
  <c r="M967" i="12"/>
  <c r="N967" i="12" s="1"/>
  <c r="M525" i="12"/>
  <c r="N525" i="12" s="1"/>
  <c r="M233" i="12"/>
  <c r="N233" i="12" s="1"/>
  <c r="M924" i="12"/>
  <c r="N924" i="12" s="1"/>
  <c r="M899" i="12"/>
  <c r="N899" i="12" s="1"/>
  <c r="M532" i="12"/>
  <c r="N532" i="12" s="1"/>
  <c r="M691" i="12"/>
  <c r="N691" i="12" s="1"/>
  <c r="M842" i="12"/>
  <c r="N842" i="12" s="1"/>
  <c r="M779" i="12"/>
  <c r="N779" i="12" s="1"/>
  <c r="M706" i="12"/>
  <c r="N706" i="12" s="1"/>
  <c r="M132" i="12"/>
  <c r="N132" i="12" s="1"/>
  <c r="M485" i="12"/>
  <c r="N485" i="12" s="1"/>
  <c r="M441" i="12"/>
  <c r="N441" i="12" s="1"/>
  <c r="M953" i="12"/>
  <c r="N953" i="12" s="1"/>
  <c r="M75" i="12"/>
  <c r="N75" i="12" s="1"/>
  <c r="M720" i="12"/>
  <c r="N720" i="12" s="1"/>
  <c r="M989" i="12"/>
  <c r="N989" i="12" s="1"/>
  <c r="M161" i="12"/>
  <c r="N161" i="12" s="1"/>
  <c r="M763" i="12"/>
  <c r="N763" i="12" s="1"/>
  <c r="M206" i="12"/>
  <c r="N206" i="12" s="1"/>
  <c r="M564" i="12"/>
  <c r="N564" i="12" s="1"/>
  <c r="M46" i="12"/>
  <c r="N46" i="12" s="1"/>
  <c r="M898" i="12"/>
  <c r="N898" i="12" s="1"/>
  <c r="M995" i="12"/>
  <c r="N995" i="12" s="1"/>
  <c r="M360" i="12"/>
  <c r="N360" i="12" s="1"/>
  <c r="M230" i="12"/>
  <c r="N230" i="12" s="1"/>
  <c r="M281" i="12"/>
  <c r="N281" i="12" s="1"/>
  <c r="M726" i="12"/>
  <c r="N726" i="12" s="1"/>
  <c r="M751" i="12"/>
  <c r="N751" i="12" s="1"/>
  <c r="M134" i="12"/>
  <c r="N134" i="12" s="1"/>
  <c r="M925" i="12"/>
  <c r="N925" i="12" s="1"/>
  <c r="M68" i="12"/>
  <c r="N68" i="12" s="1"/>
  <c r="M5" i="12"/>
  <c r="N5" i="12" s="1"/>
  <c r="M218" i="12"/>
  <c r="N218" i="12" s="1"/>
  <c r="M342" i="12"/>
  <c r="N342" i="12" s="1"/>
  <c r="M365" i="12"/>
  <c r="N365" i="12" s="1"/>
  <c r="M535" i="12"/>
  <c r="N535" i="12" s="1"/>
  <c r="M612" i="12"/>
  <c r="N612" i="12" s="1"/>
  <c r="M378" i="12"/>
  <c r="N378" i="12" s="1"/>
  <c r="M642" i="12"/>
  <c r="N642" i="12" s="1"/>
  <c r="M160" i="12"/>
  <c r="N160" i="12" s="1"/>
  <c r="M102" i="12"/>
  <c r="N102" i="12" s="1"/>
  <c r="M865" i="12"/>
  <c r="N865" i="12" s="1"/>
  <c r="M679" i="12"/>
  <c r="N679" i="12" s="1"/>
  <c r="M182" i="12"/>
  <c r="N182" i="12" s="1"/>
  <c r="M870" i="12"/>
  <c r="N870" i="12" s="1"/>
  <c r="M171" i="12"/>
  <c r="N171" i="12" s="1"/>
  <c r="M359" i="12"/>
  <c r="N359" i="12" s="1"/>
  <c r="M25" i="12"/>
  <c r="N25" i="12" s="1"/>
  <c r="M803" i="12"/>
  <c r="N803" i="12" s="1"/>
  <c r="M917" i="12"/>
  <c r="N917" i="12" s="1"/>
  <c r="M709" i="12"/>
  <c r="N709" i="12" s="1"/>
  <c r="M725" i="12"/>
  <c r="N725" i="12" s="1"/>
  <c r="M181" i="12"/>
  <c r="N181" i="12" s="1"/>
  <c r="M222" i="12"/>
  <c r="N222" i="12" s="1"/>
  <c r="M897" i="12"/>
  <c r="N897" i="12" s="1"/>
  <c r="M889" i="12"/>
  <c r="N889" i="12" s="1"/>
  <c r="M6" i="12"/>
  <c r="N6" i="12" s="1"/>
  <c r="M65" i="12"/>
  <c r="N65" i="12" s="1"/>
  <c r="M345" i="12"/>
  <c r="N345" i="12" s="1"/>
  <c r="M697" i="12"/>
  <c r="N697" i="12" s="1"/>
  <c r="M266" i="12"/>
  <c r="N266" i="12" s="1"/>
  <c r="M802" i="12"/>
  <c r="N802" i="12" s="1"/>
  <c r="M738" i="12"/>
  <c r="N738" i="12" s="1"/>
  <c r="M653" i="12"/>
  <c r="N653" i="12" s="1"/>
  <c r="M343" i="12"/>
  <c r="N343" i="12" s="1"/>
  <c r="M531" i="12"/>
  <c r="N531" i="12" s="1"/>
  <c r="M654" i="12"/>
  <c r="N654" i="12" s="1"/>
  <c r="M138" i="12"/>
  <c r="N138" i="12" s="1"/>
  <c r="M743" i="12"/>
  <c r="N743" i="12" s="1"/>
  <c r="M610" i="12"/>
  <c r="N610" i="12" s="1"/>
  <c r="M421" i="12"/>
  <c r="N421" i="12" s="1"/>
  <c r="M814" i="12"/>
  <c r="N814" i="12" s="1"/>
  <c r="M280" i="12"/>
  <c r="N280" i="12" s="1"/>
  <c r="M471" i="12"/>
  <c r="N471" i="12" s="1"/>
  <c r="M498" i="12"/>
  <c r="N498" i="12" s="1"/>
  <c r="M137" i="12"/>
  <c r="N137" i="12" s="1"/>
  <c r="M93" i="12"/>
  <c r="N93" i="12" s="1"/>
  <c r="M221" i="12"/>
  <c r="N221" i="12" s="1"/>
  <c r="M800" i="12"/>
  <c r="N800" i="12" s="1"/>
  <c r="M771" i="12"/>
  <c r="N771" i="12" s="1"/>
  <c r="M140" i="12"/>
  <c r="N140" i="12" s="1"/>
  <c r="M291" i="12"/>
  <c r="N291" i="12" s="1"/>
  <c r="M950" i="12"/>
  <c r="N950" i="12" s="1"/>
  <c r="M735" i="12"/>
  <c r="N735" i="12" s="1"/>
  <c r="M733" i="12"/>
  <c r="N733" i="12" s="1"/>
  <c r="M141" i="12"/>
  <c r="N141" i="12" s="1"/>
  <c r="M620" i="12"/>
  <c r="N620" i="12" s="1"/>
  <c r="M919" i="12"/>
  <c r="N919" i="12" s="1"/>
  <c r="M70" i="12"/>
  <c r="N70" i="12" s="1"/>
  <c r="M576" i="12"/>
  <c r="N576" i="12" s="1"/>
  <c r="M853" i="12"/>
  <c r="N853" i="12" s="1"/>
  <c r="M752" i="12"/>
  <c r="N752" i="12" s="1"/>
  <c r="M548" i="12"/>
  <c r="N548" i="12" s="1"/>
  <c r="M227" i="12"/>
  <c r="N227" i="12" s="1"/>
  <c r="M807" i="12"/>
  <c r="N807" i="12" s="1"/>
  <c r="M437" i="12"/>
  <c r="N437" i="12" s="1"/>
  <c r="M272" i="12"/>
  <c r="N272" i="12" s="1"/>
  <c r="M891" i="12"/>
  <c r="N891" i="12" s="1"/>
  <c r="M63" i="12"/>
  <c r="N63" i="12" s="1"/>
  <c r="M821" i="12"/>
  <c r="N821" i="12" s="1"/>
  <c r="M918" i="12"/>
  <c r="N918" i="12" s="1"/>
  <c r="M212" i="12"/>
  <c r="N212" i="12" s="1"/>
  <c r="M150" i="12"/>
  <c r="N150" i="12" s="1"/>
  <c r="M14" i="12"/>
  <c r="N14" i="12" s="1"/>
  <c r="M82" i="12"/>
  <c r="N82" i="12" s="1"/>
  <c r="M146" i="12"/>
  <c r="N146" i="12" s="1"/>
  <c r="M815" i="12"/>
  <c r="N815" i="12" s="1"/>
  <c r="M526" i="12"/>
  <c r="N526" i="12" s="1"/>
  <c r="M456" i="12"/>
  <c r="N456" i="12" s="1"/>
  <c r="M123" i="12"/>
  <c r="N123" i="12" s="1"/>
  <c r="M887" i="12"/>
  <c r="N887" i="12" s="1"/>
  <c r="M956" i="12"/>
  <c r="N956" i="12" s="1"/>
  <c r="M926" i="12"/>
  <c r="N926" i="12" s="1"/>
  <c r="M7" i="12"/>
  <c r="N7" i="12" s="1"/>
  <c r="M305" i="12"/>
  <c r="N305" i="12" s="1"/>
  <c r="M71" i="12"/>
  <c r="N71" i="12" s="1"/>
  <c r="M314" i="12"/>
  <c r="N314" i="12" s="1"/>
  <c r="M331" i="12"/>
  <c r="N331" i="12" s="1"/>
  <c r="M382" i="12"/>
  <c r="N382" i="12" s="1"/>
  <c r="M231" i="12"/>
  <c r="N231" i="12" s="1"/>
  <c r="M178" i="12"/>
  <c r="N178" i="12" s="1"/>
  <c r="M114" i="12"/>
  <c r="N114" i="12" s="1"/>
  <c r="M632" i="12"/>
  <c r="N632" i="12" s="1"/>
  <c r="M703" i="12"/>
  <c r="N703" i="12" s="1"/>
  <c r="M711" i="12"/>
  <c r="N711" i="12" s="1"/>
  <c r="M978" i="12"/>
  <c r="N978" i="12" s="1"/>
  <c r="M671" i="12"/>
  <c r="N671" i="12" s="1"/>
  <c r="M346" i="12"/>
  <c r="N346" i="12" s="1"/>
  <c r="M122" i="12"/>
  <c r="N122" i="12" s="1"/>
  <c r="M595" i="12"/>
  <c r="N595" i="12" s="1"/>
  <c r="M106" i="12"/>
  <c r="N106" i="12" s="1"/>
  <c r="M990" i="12"/>
  <c r="N990" i="12" s="1"/>
  <c r="M273" i="12"/>
  <c r="N273" i="12" s="1"/>
  <c r="M812" i="12"/>
  <c r="N812" i="12" s="1"/>
  <c r="M313" i="12"/>
  <c r="N313" i="12" s="1"/>
  <c r="M719" i="12"/>
  <c r="N719" i="12" s="1"/>
  <c r="M602" i="12"/>
  <c r="N602" i="12" s="1"/>
  <c r="M101" i="12"/>
  <c r="N101" i="12" s="1"/>
  <c r="M288" i="12"/>
  <c r="N288" i="12" s="1"/>
  <c r="M176" i="12"/>
  <c r="N176" i="12" s="1"/>
  <c r="M636" i="12"/>
  <c r="N636" i="12" s="1"/>
  <c r="M993" i="12"/>
  <c r="N993" i="12" s="1"/>
  <c r="M72" i="12"/>
  <c r="N72" i="12" s="1"/>
  <c r="M961" i="12"/>
  <c r="N961" i="12" s="1"/>
  <c r="M35" i="12"/>
  <c r="N35" i="12" s="1"/>
  <c r="M665" i="12"/>
  <c r="N665" i="12" s="1"/>
  <c r="M574" i="12"/>
  <c r="N574" i="12" s="1"/>
  <c r="M385" i="12"/>
  <c r="N385" i="12" s="1"/>
  <c r="M268" i="12"/>
  <c r="N268" i="12" s="1"/>
  <c r="M570" i="12"/>
  <c r="N570" i="12" s="1"/>
  <c r="M474" i="12"/>
  <c r="N474" i="12" s="1"/>
  <c r="M686" i="12"/>
  <c r="N686" i="12" s="1"/>
  <c r="M776" i="12"/>
  <c r="N776" i="12" s="1"/>
  <c r="M463" i="12"/>
  <c r="N463" i="12" s="1"/>
  <c r="M739" i="12"/>
  <c r="N739" i="12" s="1"/>
  <c r="M199" i="12"/>
  <c r="N199" i="12" s="1"/>
  <c r="M948" i="12"/>
  <c r="N948" i="12" s="1"/>
  <c r="M681" i="12"/>
  <c r="N681" i="12" s="1"/>
  <c r="M491" i="12"/>
  <c r="N491" i="12" s="1"/>
  <c r="M674" i="12"/>
  <c r="N674" i="12" s="1"/>
  <c r="M984" i="12"/>
  <c r="N984" i="12" s="1"/>
  <c r="M639" i="12"/>
  <c r="N639" i="12" s="1"/>
  <c r="M144" i="12"/>
  <c r="N144" i="12" s="1"/>
  <c r="M348" i="12"/>
  <c r="N348" i="12" s="1"/>
  <c r="M945" i="12"/>
  <c r="N945" i="12" s="1"/>
  <c r="M216" i="12"/>
  <c r="N216" i="12" s="1"/>
  <c r="M936" i="12"/>
  <c r="N936" i="12" s="1"/>
  <c r="M315" i="12"/>
  <c r="N315" i="12" s="1"/>
  <c r="M749" i="12"/>
  <c r="N749" i="12" s="1"/>
  <c r="M876" i="12"/>
  <c r="N876" i="12" s="1"/>
  <c r="M257" i="12"/>
  <c r="N257" i="12" s="1"/>
  <c r="M234" i="12"/>
  <c r="N234" i="12" s="1"/>
  <c r="M97" i="12"/>
  <c r="N97" i="12" s="1"/>
  <c r="M186" i="12"/>
  <c r="N186" i="12" s="1"/>
  <c r="M50" i="12"/>
  <c r="N50" i="12" s="1"/>
  <c r="M578" i="12"/>
  <c r="N578" i="12" s="1"/>
  <c r="M521" i="12"/>
  <c r="N521" i="12" s="1"/>
  <c r="M283" i="12"/>
  <c r="N283" i="12" s="1"/>
  <c r="M728" i="12"/>
  <c r="N728" i="12" s="1"/>
  <c r="M789" i="12"/>
  <c r="N789" i="12" s="1"/>
  <c r="M135" i="12"/>
  <c r="N135" i="12" s="1"/>
  <c r="M997" i="12"/>
  <c r="N997" i="12" s="1"/>
  <c r="M458" i="12"/>
  <c r="N458" i="12" s="1"/>
  <c r="M626" i="12"/>
  <c r="N626" i="12" s="1"/>
  <c r="M745" i="12"/>
  <c r="N745" i="12" s="1"/>
  <c r="M438" i="12"/>
  <c r="N438" i="12" s="1"/>
  <c r="M36" i="12"/>
  <c r="N36" i="12" s="1"/>
  <c r="M584" i="12"/>
  <c r="N584" i="12" s="1"/>
  <c r="M567" i="12"/>
  <c r="N567" i="12" s="1"/>
  <c r="M285" i="12"/>
  <c r="N285" i="12" s="1"/>
  <c r="M754" i="12"/>
  <c r="N754" i="12" s="1"/>
  <c r="M731" i="12"/>
  <c r="N731" i="12" s="1"/>
  <c r="M714" i="12"/>
  <c r="N714" i="12" s="1"/>
  <c r="M28" i="12"/>
  <c r="N28" i="12" s="1"/>
  <c r="M413" i="12"/>
  <c r="N413" i="12" s="1"/>
  <c r="M400" i="12"/>
  <c r="N400" i="12" s="1"/>
  <c r="M500" i="12"/>
  <c r="N500" i="12" s="1"/>
  <c r="M256" i="12"/>
  <c r="N256" i="12" s="1"/>
  <c r="M483" i="12"/>
  <c r="N483" i="12" s="1"/>
  <c r="M310" i="12"/>
  <c r="N310" i="12" s="1"/>
  <c r="M542" i="12"/>
  <c r="N542" i="12" s="1"/>
  <c r="M553" i="12"/>
  <c r="N553" i="12" s="1"/>
  <c r="M778" i="12"/>
  <c r="N778" i="12" s="1"/>
  <c r="M857" i="12"/>
  <c r="N857" i="12" s="1"/>
  <c r="M864" i="12"/>
  <c r="N864" i="12" s="1"/>
  <c r="M508" i="12"/>
  <c r="N508" i="12" s="1"/>
  <c r="M3" i="12"/>
  <c r="N3" i="12" s="1"/>
  <c r="M60" i="12"/>
  <c r="N60" i="12" s="1"/>
  <c r="M449" i="12"/>
  <c r="N449" i="12" s="1"/>
  <c r="M840" i="12"/>
  <c r="N840" i="12" s="1"/>
  <c r="M192" i="12"/>
  <c r="N192" i="12" s="1"/>
  <c r="M592" i="12"/>
  <c r="N592" i="12" s="1"/>
  <c r="M805" i="12"/>
  <c r="N805" i="12" s="1"/>
  <c r="M850" i="12"/>
  <c r="N850" i="12" s="1"/>
  <c r="M352" i="12"/>
  <c r="N352" i="12" s="1"/>
  <c r="M422" i="12"/>
  <c r="N422" i="12" s="1"/>
  <c r="M32" i="12"/>
  <c r="N32" i="12" s="1"/>
  <c r="M80" i="12"/>
  <c r="N80" i="12" s="1"/>
  <c r="M589" i="12"/>
  <c r="N589" i="12" s="1"/>
  <c r="M788" i="12"/>
  <c r="N788" i="12" s="1"/>
  <c r="M502" i="12"/>
  <c r="N502" i="12" s="1"/>
  <c r="M833" i="12"/>
  <c r="N833" i="12" s="1"/>
  <c r="M284" i="12"/>
  <c r="N284" i="12" s="1"/>
  <c r="M384" i="12"/>
  <c r="N384" i="12" s="1"/>
  <c r="M537" i="12"/>
  <c r="N537" i="12" s="1"/>
  <c r="M85" i="12"/>
  <c r="N85" i="12" s="1"/>
  <c r="M223" i="12"/>
  <c r="N223" i="12" s="1"/>
  <c r="M170" i="12"/>
  <c r="N170" i="12" s="1"/>
  <c r="M484" i="12"/>
  <c r="N484" i="12" s="1"/>
  <c r="M325" i="12"/>
  <c r="N325" i="12" s="1"/>
  <c r="M606" i="12"/>
  <c r="N606" i="12" s="1"/>
  <c r="M127" i="12"/>
  <c r="N127" i="12" s="1"/>
  <c r="M861" i="12"/>
  <c r="N861" i="12" s="1"/>
  <c r="M822" i="12"/>
  <c r="N822" i="12" s="1"/>
  <c r="M457" i="12"/>
  <c r="N457" i="12" s="1"/>
  <c r="M609" i="12"/>
  <c r="N609" i="12" s="1"/>
  <c r="M74" i="12"/>
  <c r="N74" i="12" s="1"/>
  <c r="M203" i="12"/>
  <c r="N203" i="12" s="1"/>
  <c r="M497" i="12"/>
  <c r="N497" i="12" s="1"/>
  <c r="M442" i="12"/>
  <c r="N442" i="12" s="1"/>
  <c r="M774" i="12"/>
  <c r="N774" i="12" s="1"/>
  <c r="M435" i="12"/>
  <c r="N435" i="12" s="1"/>
  <c r="M316" i="12"/>
  <c r="N316" i="12" s="1"/>
  <c r="M94" i="12"/>
  <c r="N94" i="12" s="1"/>
  <c r="M12" i="12"/>
  <c r="N12" i="12" s="1"/>
  <c r="M388" i="12"/>
  <c r="N388" i="12" s="1"/>
  <c r="M59" i="12"/>
  <c r="N59" i="12" s="1"/>
  <c r="M368" i="12"/>
  <c r="N368" i="12" s="1"/>
  <c r="M601" i="12"/>
  <c r="N601" i="12" s="1"/>
  <c r="M228" i="12"/>
  <c r="N228" i="12" s="1"/>
  <c r="M248" i="12"/>
  <c r="N248" i="12" s="1"/>
  <c r="M201" i="12"/>
  <c r="N201" i="12" s="1"/>
  <c r="M966" i="12"/>
  <c r="N966" i="12" s="1"/>
  <c r="M53" i="12"/>
  <c r="N53" i="12" s="1"/>
  <c r="M560" i="12"/>
  <c r="N560" i="12" s="1"/>
  <c r="M58" i="12"/>
  <c r="N58" i="12" s="1"/>
  <c r="M562" i="12"/>
  <c r="N562" i="12" s="1"/>
  <c r="M446" i="12"/>
  <c r="N446" i="12" s="1"/>
  <c r="M943" i="12"/>
  <c r="N943" i="12" s="1"/>
  <c r="M960" i="12"/>
  <c r="N960" i="12" s="1"/>
  <c r="M513" i="12"/>
  <c r="N513" i="12" s="1"/>
  <c r="M242" i="12"/>
  <c r="N242" i="12" s="1"/>
  <c r="M379" i="12"/>
  <c r="N379" i="12" s="1"/>
  <c r="M546" i="12"/>
  <c r="N546" i="12" s="1"/>
  <c r="M828" i="12"/>
  <c r="N828" i="12" s="1"/>
  <c r="M395" i="12"/>
  <c r="N395" i="12" s="1"/>
  <c r="M808" i="12"/>
  <c r="N808" i="12" s="1"/>
  <c r="M699" i="12"/>
  <c r="N699" i="12" s="1"/>
  <c r="M528" i="12"/>
  <c r="N528" i="12" s="1"/>
  <c r="M39" i="12"/>
  <c r="N39" i="12" s="1"/>
  <c r="M678" i="12"/>
  <c r="N678" i="12" s="1"/>
  <c r="M27" i="12"/>
  <c r="N27" i="12" s="1"/>
  <c r="M175" i="12"/>
  <c r="N175" i="12" s="1"/>
  <c r="M263" i="12"/>
  <c r="N263" i="12" s="1"/>
  <c r="M575" i="12"/>
  <c r="N575" i="12" s="1"/>
  <c r="M527" i="12"/>
  <c r="N527" i="12" s="1"/>
  <c r="M198" i="12"/>
  <c r="N198" i="12" s="1"/>
  <c r="M834" i="12"/>
  <c r="N834" i="12" s="1"/>
  <c r="M237" i="12"/>
  <c r="N237" i="12" s="1"/>
  <c r="M503" i="12"/>
  <c r="N503" i="12" s="1"/>
  <c r="M465" i="12"/>
  <c r="N465" i="12" s="1"/>
  <c r="M24" i="12"/>
  <c r="N24" i="12" s="1"/>
  <c r="M701" i="12"/>
  <c r="N701" i="12" s="1"/>
  <c r="M648" i="12"/>
  <c r="N648" i="12" s="1"/>
  <c r="M920" i="12"/>
  <c r="N920" i="12" s="1"/>
  <c r="M425" i="12"/>
  <c r="N425" i="12" s="1"/>
  <c r="M867" i="12"/>
  <c r="N867" i="12" s="1"/>
  <c r="M111" i="12"/>
  <c r="N111" i="12" s="1"/>
  <c r="M914" i="12"/>
  <c r="N914" i="12" s="1"/>
  <c r="M490" i="12"/>
  <c r="N490" i="12" s="1"/>
  <c r="M637" i="12"/>
  <c r="N637" i="12" s="1"/>
  <c r="M723" i="12"/>
  <c r="N723" i="12" s="1"/>
  <c r="M643" i="12"/>
  <c r="N643" i="12" s="1"/>
  <c r="M371" i="12"/>
  <c r="N371" i="12" s="1"/>
  <c r="M651" i="12"/>
  <c r="N651" i="12" s="1"/>
  <c r="M869" i="12"/>
  <c r="N869" i="12" s="1"/>
  <c r="M117" i="12"/>
  <c r="N117" i="12" s="1"/>
  <c r="M292" i="12"/>
  <c r="N292" i="12" s="1"/>
  <c r="M318" i="12"/>
  <c r="N318" i="12" s="1"/>
  <c r="M372" i="12"/>
  <c r="N372" i="12" s="1"/>
  <c r="M656" i="12"/>
  <c r="N656" i="12" s="1"/>
  <c r="M370" i="12"/>
  <c r="N370" i="12" s="1"/>
  <c r="M794" i="12"/>
  <c r="N794" i="12" s="1"/>
  <c r="M439" i="12"/>
  <c r="N439" i="12" s="1"/>
  <c r="M970" i="12"/>
  <c r="N970" i="12" s="1"/>
  <c r="M126" i="12"/>
  <c r="N126" i="12" s="1"/>
  <c r="M839" i="12"/>
  <c r="N839" i="12" s="1"/>
  <c r="M398" i="12"/>
  <c r="N398" i="12" s="1"/>
  <c r="M740" i="12"/>
  <c r="N740" i="12" s="1"/>
  <c r="M638" i="12"/>
  <c r="N638" i="12" s="1"/>
  <c r="M877" i="12"/>
  <c r="N877" i="12" s="1"/>
  <c r="M524" i="12"/>
  <c r="N524" i="12" s="1"/>
  <c r="M761" i="12"/>
  <c r="N761" i="12" s="1"/>
  <c r="M600" i="12"/>
  <c r="N600" i="12" s="1"/>
  <c r="M971" i="12"/>
  <c r="N971" i="12" s="1"/>
  <c r="M108" i="12"/>
  <c r="N108" i="12" s="1"/>
  <c r="M159" i="12"/>
  <c r="N159" i="12" s="1"/>
  <c r="M432" i="12"/>
  <c r="N432" i="12" s="1"/>
  <c r="M879" i="12"/>
  <c r="N879" i="12" s="1"/>
  <c r="M157" i="12"/>
  <c r="N157" i="12" s="1"/>
  <c r="M409" i="12"/>
  <c r="N409" i="12" s="1"/>
  <c r="M633" i="12"/>
  <c r="N633" i="12" s="1"/>
  <c r="M729" i="12"/>
  <c r="N729" i="12" s="1"/>
  <c r="M811" i="12"/>
  <c r="N811" i="12" s="1"/>
  <c r="M825" i="12"/>
  <c r="N825" i="12" s="1"/>
  <c r="M988" i="12"/>
  <c r="N988" i="12" s="1"/>
  <c r="M630" i="12"/>
  <c r="N630" i="12" s="1"/>
  <c r="M45" i="12"/>
  <c r="N45" i="12" s="1"/>
  <c r="M493" i="12"/>
  <c r="N493" i="12" s="1"/>
  <c r="M737" i="12"/>
  <c r="N737" i="12" s="1"/>
  <c r="M419" i="12"/>
  <c r="N419" i="12" s="1"/>
  <c r="M174" i="12"/>
  <c r="N174" i="12" s="1"/>
  <c r="M858" i="12"/>
  <c r="N858" i="12" s="1"/>
  <c r="M18" i="12"/>
  <c r="N18" i="12" s="1"/>
  <c r="M603" i="12"/>
  <c r="N603" i="12" s="1"/>
  <c r="M843" i="12"/>
  <c r="N843" i="12" s="1"/>
  <c r="M461" i="12"/>
  <c r="N461" i="12" s="1"/>
  <c r="M44" i="12"/>
  <c r="N44" i="12" s="1"/>
  <c r="M624" i="12"/>
  <c r="N624" i="12" s="1"/>
  <c r="M947" i="12"/>
  <c r="N947" i="12" s="1"/>
  <c r="M26" i="12"/>
  <c r="N26" i="12" s="1"/>
  <c r="M100" i="12"/>
  <c r="N100" i="12" s="1"/>
  <c r="M707" i="12"/>
  <c r="N707" i="12" s="1"/>
  <c r="M644" i="12"/>
  <c r="N644" i="12" s="1"/>
  <c r="M561" i="12"/>
  <c r="N561" i="12" s="1"/>
  <c r="M824" i="12"/>
  <c r="N824" i="12" s="1"/>
  <c r="M826" i="12"/>
  <c r="N826" i="12" s="1"/>
  <c r="M133" i="12"/>
  <c r="N133" i="12" s="1"/>
  <c r="M799" i="12"/>
  <c r="N799" i="12" s="1"/>
  <c r="M540" i="12"/>
  <c r="N540" i="12" s="1"/>
  <c r="M549" i="12"/>
  <c r="N549" i="12" s="1"/>
  <c r="M929" i="12"/>
  <c r="N929" i="12" s="1"/>
  <c r="M142" i="12"/>
  <c r="N142" i="12" s="1"/>
  <c r="M468" i="12"/>
  <c r="N468" i="12" s="1"/>
  <c r="M15" i="12"/>
  <c r="N15" i="12" s="1"/>
  <c r="M73" i="12"/>
  <c r="N73" i="12" s="1"/>
  <c r="M972" i="12"/>
  <c r="N972" i="12" s="1"/>
  <c r="M467" i="12"/>
  <c r="N467" i="12" s="1"/>
  <c r="M773" i="12"/>
  <c r="N773" i="12" s="1"/>
  <c r="M110" i="12"/>
  <c r="N110" i="12" s="1"/>
  <c r="M767" i="12"/>
  <c r="N767" i="12" s="1"/>
  <c r="M113" i="12"/>
  <c r="N113" i="12" s="1"/>
  <c r="M344" i="12"/>
  <c r="N344" i="12" s="1"/>
  <c r="M903" i="12"/>
  <c r="N903" i="12" s="1"/>
  <c r="M511" i="12"/>
  <c r="N511" i="12" s="1"/>
  <c r="M296" i="12"/>
  <c r="N296" i="12" s="1"/>
  <c r="M191" i="12"/>
  <c r="N191" i="12" s="1"/>
  <c r="M565" i="12"/>
  <c r="N565" i="12" s="1"/>
  <c r="M338" i="12"/>
  <c r="N338" i="12" s="1"/>
  <c r="M118" i="12"/>
  <c r="N118" i="12" s="1"/>
  <c r="M320" i="12"/>
  <c r="N320" i="12" s="1"/>
  <c r="M597" i="12"/>
  <c r="N597" i="12" s="1"/>
  <c r="M851" i="12"/>
  <c r="N851" i="12" s="1"/>
  <c r="M34" i="12"/>
  <c r="N34" i="12" s="1"/>
  <c r="M617" i="12"/>
  <c r="N617" i="12" s="1"/>
  <c r="M732" i="12"/>
  <c r="N732" i="12" s="1"/>
  <c r="M104" i="12"/>
  <c r="N104" i="12" s="1"/>
  <c r="M566" i="12"/>
  <c r="N566" i="12" s="1"/>
  <c r="M250" i="12"/>
  <c r="N250" i="12" s="1"/>
  <c r="M128" i="12"/>
  <c r="N128" i="12" s="1"/>
  <c r="M580" i="12"/>
  <c r="N580" i="12" s="1"/>
  <c r="M404" i="12"/>
  <c r="N404" i="12" s="1"/>
  <c r="M987" i="12"/>
  <c r="N987" i="12" s="1"/>
  <c r="M959" i="12"/>
  <c r="N959" i="12" s="1"/>
  <c r="M207" i="12"/>
  <c r="N207" i="12" s="1"/>
  <c r="M145" i="12"/>
  <c r="N145" i="12" s="1"/>
  <c r="M985" i="12"/>
  <c r="N985" i="12" s="1"/>
  <c r="M112" i="12"/>
  <c r="N112" i="12" s="1"/>
  <c r="M279" i="12"/>
  <c r="N279" i="12" s="1"/>
  <c r="M687" i="12"/>
  <c r="N687" i="12" s="1"/>
  <c r="M619" i="12"/>
  <c r="N619" i="12" s="1"/>
  <c r="M963" i="12"/>
  <c r="N963" i="12" s="1"/>
  <c r="M197" i="12"/>
  <c r="N197" i="12" s="1"/>
  <c r="M184" i="12"/>
  <c r="N184" i="12" s="1"/>
  <c r="M558" i="12"/>
  <c r="N558" i="12" s="1"/>
  <c r="M496" i="12"/>
  <c r="N496" i="12" s="1"/>
  <c r="M55" i="12"/>
  <c r="N55" i="12" s="1"/>
  <c r="M690" i="12"/>
  <c r="N690" i="12" s="1"/>
  <c r="M634" i="12"/>
  <c r="N634" i="12" s="1"/>
  <c r="M744" i="12"/>
  <c r="N744" i="12" s="1"/>
  <c r="M131" i="12"/>
  <c r="N131" i="12" s="1"/>
  <c r="M326" i="12"/>
  <c r="N326" i="12" s="1"/>
  <c r="M736" i="12"/>
  <c r="N736" i="12" s="1"/>
  <c r="M604" i="12"/>
  <c r="N604" i="12" s="1"/>
  <c r="M845" i="12"/>
  <c r="N845" i="12" s="1"/>
  <c r="M91" i="12"/>
  <c r="N91" i="12" s="1"/>
  <c r="M67" i="12"/>
  <c r="N67" i="12" s="1"/>
  <c r="M810" i="12"/>
  <c r="N810" i="12" s="1"/>
  <c r="M700" i="12"/>
  <c r="N700" i="12" s="1"/>
  <c r="M860" i="12"/>
  <c r="N860" i="12" s="1"/>
  <c r="M494" i="12"/>
  <c r="N494" i="12" s="1"/>
  <c r="M781" i="12"/>
  <c r="N781" i="12" s="1"/>
  <c r="M785" i="12"/>
  <c r="N785" i="12" s="1"/>
  <c r="M239" i="12"/>
  <c r="N239" i="12" s="1"/>
  <c r="M568" i="12"/>
  <c r="N568" i="12" s="1"/>
  <c r="M423" i="12"/>
  <c r="N423" i="12" s="1"/>
  <c r="M397" i="12"/>
  <c r="N397" i="12" s="1"/>
  <c r="M410" i="12"/>
  <c r="N410" i="12" s="1"/>
  <c r="M786" i="12"/>
  <c r="N786" i="12" s="1"/>
  <c r="M168" i="12"/>
  <c r="N168" i="12" s="1"/>
  <c r="M462" i="12"/>
  <c r="N462" i="12" s="1"/>
  <c r="M121" i="12"/>
  <c r="N121" i="12" s="1"/>
  <c r="M149" i="12"/>
  <c r="N149" i="12" s="1"/>
  <c r="M666" i="12"/>
  <c r="N666" i="12" s="1"/>
  <c r="M587" i="12"/>
  <c r="N587" i="12" s="1"/>
  <c r="M983" i="12"/>
  <c r="N983" i="12" s="1"/>
  <c r="M863" i="12"/>
  <c r="N863" i="12" s="1"/>
  <c r="M996" i="12"/>
  <c r="N996" i="12" s="1"/>
  <c r="M625" i="12"/>
  <c r="N625" i="12" s="1"/>
  <c r="M934" i="12"/>
  <c r="N934" i="12" s="1"/>
  <c r="M143" i="12"/>
  <c r="N143" i="12" s="1"/>
  <c r="M246" i="12"/>
  <c r="N246" i="12" s="1"/>
  <c r="M450" i="12"/>
  <c r="N450" i="12" s="1"/>
  <c r="M594" i="12"/>
  <c r="N594" i="12" s="1"/>
  <c r="M912" i="12"/>
  <c r="N912" i="12" s="1"/>
  <c r="M226" i="12"/>
  <c r="N226" i="12" s="1"/>
  <c r="M557" i="12"/>
  <c r="N557" i="12" s="1"/>
  <c r="M775" i="12"/>
  <c r="N775" i="12" s="1"/>
  <c r="M999" i="12"/>
  <c r="N999" i="12" s="1"/>
  <c r="M317" i="12"/>
  <c r="N317" i="12" s="1"/>
  <c r="M193" i="12"/>
  <c r="N193" i="12" s="1"/>
  <c r="M232" i="12"/>
  <c r="N232" i="12" s="1"/>
  <c r="M712" i="12"/>
  <c r="N712" i="12" s="1"/>
  <c r="M816" i="12"/>
  <c r="N816" i="12" s="1"/>
  <c r="M330" i="12"/>
  <c r="N330" i="12" s="1"/>
  <c r="M693" i="12"/>
  <c r="N693" i="12" s="1"/>
  <c r="M17" i="12"/>
  <c r="N17" i="12" s="1"/>
  <c r="M444" i="12"/>
  <c r="N444" i="12" s="1"/>
  <c r="M512" i="12"/>
  <c r="N512" i="12" s="1"/>
  <c r="M356" i="12"/>
  <c r="N356" i="12" s="1"/>
  <c r="M837" i="12"/>
  <c r="N837" i="12" s="1"/>
  <c r="M43" i="12"/>
  <c r="N43" i="12" s="1"/>
  <c r="M375" i="12"/>
  <c r="N375" i="12" s="1"/>
  <c r="M99" i="12"/>
  <c r="N99" i="12" s="1"/>
  <c r="M21" i="12"/>
  <c r="N21" i="12" s="1"/>
  <c r="M607" i="12"/>
  <c r="N607" i="12" s="1"/>
  <c r="M430" i="12"/>
  <c r="N430" i="12" s="1"/>
  <c r="M252" i="12"/>
  <c r="N252" i="12" s="1"/>
  <c r="M647" i="12"/>
  <c r="N647" i="12" s="1"/>
  <c r="M510" i="12"/>
  <c r="N510" i="12" s="1"/>
  <c r="M169" i="12"/>
  <c r="N169" i="12" s="1"/>
  <c r="M536" i="12"/>
  <c r="N536" i="12" s="1"/>
  <c r="M402" i="12"/>
  <c r="N402" i="12" s="1"/>
  <c r="M57" i="12"/>
  <c r="N57" i="12" s="1"/>
  <c r="M590" i="12"/>
  <c r="N590" i="12" s="1"/>
  <c r="M581" i="12"/>
  <c r="N581" i="12" s="1"/>
  <c r="M451" i="12"/>
  <c r="N451" i="12" s="1"/>
  <c r="M109" i="12"/>
  <c r="N109" i="12" s="1"/>
  <c r="M489" i="12"/>
  <c r="N489" i="12" s="1"/>
  <c r="M244" i="12"/>
  <c r="N244" i="12" s="1"/>
  <c r="M518" i="12"/>
  <c r="N518" i="12" s="1"/>
  <c r="M618" i="12"/>
  <c r="N618" i="12" s="1"/>
  <c r="M974" i="12"/>
  <c r="N974" i="12" s="1"/>
  <c r="M177" i="12"/>
  <c r="N177" i="12" s="1"/>
  <c r="M577" i="12"/>
  <c r="N577" i="12" s="1"/>
  <c r="M492" i="12"/>
  <c r="N492" i="12" s="1"/>
  <c r="M364" i="12"/>
  <c r="N364" i="12" s="1"/>
  <c r="M515" i="12"/>
  <c r="N515" i="12" s="1"/>
  <c r="M187" i="12"/>
  <c r="N187" i="12" s="1"/>
  <c r="M683" i="12"/>
  <c r="N683" i="12" s="1"/>
  <c r="M559" i="12"/>
  <c r="N559" i="12" s="1"/>
  <c r="M33" i="12"/>
  <c r="N33" i="12" s="1"/>
  <c r="M119" i="12"/>
  <c r="N119" i="12" s="1"/>
  <c r="M880" i="12"/>
  <c r="N880" i="12" s="1"/>
  <c r="M92" i="12"/>
  <c r="N92" i="12" s="1"/>
  <c r="M487" i="12"/>
  <c r="N487" i="12" s="1"/>
  <c r="M19" i="12"/>
  <c r="N19" i="12" s="1"/>
  <c r="M946" i="12"/>
  <c r="N946" i="12" s="1"/>
  <c r="M928" i="12"/>
  <c r="N928" i="12" s="1"/>
  <c r="M107" i="12"/>
  <c r="N107" i="12" s="1"/>
  <c r="M588" i="12"/>
  <c r="N588" i="12" s="1"/>
  <c r="M818" i="12"/>
  <c r="N818" i="12" s="1"/>
  <c r="M585" i="12"/>
  <c r="N585" i="12" s="1"/>
  <c r="M290" i="12"/>
  <c r="N290" i="12" s="1"/>
  <c r="M689" i="12"/>
  <c r="N689" i="12" s="1"/>
  <c r="M640" i="12"/>
  <c r="N640" i="12" s="1"/>
  <c r="M129" i="12"/>
  <c r="N129" i="12" s="1"/>
  <c r="M981" i="12"/>
  <c r="N981" i="12" s="1"/>
  <c r="M621" i="12"/>
  <c r="N621" i="12" s="1"/>
  <c r="M554" i="12"/>
  <c r="N554" i="12" s="1"/>
  <c r="M627" i="12"/>
  <c r="N627" i="12" s="1"/>
  <c r="M401" i="12"/>
  <c r="N401" i="12" s="1"/>
  <c r="M434" i="12"/>
  <c r="N434" i="12" s="1"/>
  <c r="M571" i="12"/>
  <c r="N571" i="12" s="1"/>
  <c r="M817" i="12"/>
  <c r="N817" i="12" s="1"/>
  <c r="M658" i="12"/>
  <c r="N658" i="12" s="1"/>
  <c r="M10" i="12"/>
  <c r="N10" i="12" s="1"/>
  <c r="M768" i="12"/>
  <c r="N768" i="12" s="1"/>
  <c r="M83" i="12"/>
  <c r="N83" i="12" s="1"/>
  <c r="M265" i="12"/>
  <c r="N265" i="12" s="1"/>
  <c r="M303" i="12"/>
  <c r="N303" i="12" s="1"/>
  <c r="M495" i="12"/>
  <c r="N495" i="12" s="1"/>
  <c r="M874" i="12"/>
  <c r="N874" i="12" s="1"/>
  <c r="M247" i="12"/>
  <c r="N247" i="12" s="1"/>
  <c r="M42" i="12"/>
  <c r="N42" i="12" s="1"/>
  <c r="M572" i="12"/>
  <c r="N572" i="12" s="1"/>
  <c r="M608" i="12"/>
  <c r="N608" i="12" s="1"/>
  <c r="M440" i="12"/>
  <c r="N440" i="12" s="1"/>
  <c r="M710" i="12"/>
  <c r="N710" i="12" s="1"/>
  <c r="M769" i="12"/>
  <c r="N769" i="12" s="1"/>
  <c r="M883" i="12"/>
  <c r="N883" i="12" s="1"/>
  <c r="M90" i="12"/>
  <c r="N90" i="12" s="1"/>
  <c r="M251" i="12"/>
  <c r="N251" i="12" s="1"/>
  <c r="M533" i="12"/>
  <c r="N533" i="12" s="1"/>
  <c r="M210" i="12"/>
  <c r="N210" i="12" s="1"/>
  <c r="M991" i="12"/>
  <c r="N991" i="12" s="1"/>
  <c r="M357" i="12"/>
  <c r="N357" i="12" s="1"/>
  <c r="M95" i="12"/>
  <c r="N95" i="12" s="1"/>
  <c r="M798" i="12"/>
  <c r="N798" i="12" s="1"/>
  <c r="M69" i="12"/>
  <c r="N69" i="12" s="1"/>
  <c r="M910" i="12"/>
  <c r="N910" i="12" s="1"/>
  <c r="M416" i="12"/>
  <c r="N416" i="12" s="1"/>
  <c r="M229" i="12"/>
  <c r="N229" i="12" s="1"/>
  <c r="M392" i="12"/>
  <c r="N392" i="12" s="1"/>
  <c r="M136" i="12"/>
  <c r="N136" i="12" s="1"/>
  <c r="M41" i="12"/>
  <c r="N41" i="12" s="1"/>
  <c r="M417" i="12"/>
  <c r="N417" i="12" s="1"/>
  <c r="G2" i="5"/>
  <c r="Q2" i="5" s="1"/>
  <c r="G3" i="5"/>
  <c r="G4" i="5"/>
  <c r="N4" i="5" s="1"/>
  <c r="I4" i="5"/>
  <c r="J4" i="5"/>
  <c r="G5" i="5"/>
  <c r="P5" i="5" s="1"/>
  <c r="I5" i="5"/>
  <c r="G6" i="5"/>
  <c r="Q6" i="5" s="1"/>
  <c r="I6" i="5"/>
  <c r="J6" i="5"/>
  <c r="G7" i="5"/>
  <c r="N7" i="5" s="1"/>
  <c r="G8" i="5"/>
  <c r="Q8" i="5" s="1"/>
  <c r="I8" i="5"/>
  <c r="J8" i="5"/>
  <c r="G9" i="5"/>
  <c r="Q9" i="5" s="1"/>
  <c r="I9" i="5"/>
  <c r="P9" i="5" s="1"/>
  <c r="G10" i="5"/>
  <c r="O10" i="5" s="1"/>
  <c r="P10" i="5"/>
  <c r="J10" i="5"/>
  <c r="G11" i="5"/>
  <c r="N11" i="5" s="1"/>
  <c r="O11" i="5"/>
  <c r="J11" i="5"/>
  <c r="Q11" i="5"/>
  <c r="G12" i="5"/>
  <c r="I12" i="5"/>
  <c r="J12" i="5"/>
  <c r="Q12" i="5"/>
  <c r="G13" i="5"/>
  <c r="J13" i="5"/>
  <c r="Q13" i="5"/>
  <c r="G14" i="5"/>
  <c r="O14" i="5" s="1"/>
  <c r="I14" i="5"/>
  <c r="J14" i="5"/>
  <c r="G15" i="5"/>
  <c r="R15" i="5" s="1"/>
  <c r="I15" i="5"/>
  <c r="J15" i="5"/>
  <c r="G16" i="5"/>
  <c r="N16" i="5" s="1"/>
  <c r="I16" i="5"/>
  <c r="J16" i="5"/>
  <c r="G17" i="5"/>
  <c r="I17" i="5"/>
  <c r="J17" i="5"/>
  <c r="G18" i="5"/>
  <c r="O18" i="5" s="1"/>
  <c r="J18" i="5"/>
  <c r="Q18" i="5"/>
  <c r="G19" i="5"/>
  <c r="N19" i="5" s="1"/>
  <c r="I19" i="5"/>
  <c r="P19" i="5"/>
  <c r="J19" i="5"/>
  <c r="G20" i="5"/>
  <c r="I20" i="5"/>
  <c r="J20" i="5"/>
  <c r="G21" i="5"/>
  <c r="Q21" i="5" s="1"/>
  <c r="I21" i="5"/>
  <c r="J21" i="5"/>
  <c r="G22" i="5"/>
  <c r="P22" i="5" s="1"/>
  <c r="I22" i="5"/>
  <c r="J22" i="5"/>
  <c r="G23" i="5"/>
  <c r="R23" i="5" s="1"/>
  <c r="I23" i="5"/>
  <c r="J23" i="5"/>
  <c r="Q23" i="5" s="1"/>
  <c r="G24" i="5"/>
  <c r="N24" i="5" s="1"/>
  <c r="J24" i="5"/>
  <c r="G25" i="5"/>
  <c r="P25" i="5" s="1"/>
  <c r="I25" i="5"/>
  <c r="J25" i="5"/>
  <c r="Q25" i="5"/>
  <c r="G26" i="5"/>
  <c r="J26" i="5"/>
  <c r="Q26" i="5"/>
  <c r="G27" i="5"/>
  <c r="N27" i="5" s="1"/>
  <c r="I27" i="5"/>
  <c r="J27" i="5"/>
  <c r="G28" i="5"/>
  <c r="N28" i="5" s="1"/>
  <c r="I28" i="5"/>
  <c r="J28" i="5"/>
  <c r="G29" i="5"/>
  <c r="I29" i="5"/>
  <c r="J29" i="5"/>
  <c r="G30" i="5"/>
  <c r="Q30" i="5" s="1"/>
  <c r="I30" i="5"/>
  <c r="J30" i="5"/>
  <c r="G31" i="5"/>
  <c r="Q31" i="5" s="1"/>
  <c r="I31" i="5"/>
  <c r="J31" i="5"/>
  <c r="G32" i="5"/>
  <c r="I32" i="5"/>
  <c r="J32" i="5"/>
  <c r="G33" i="5"/>
  <c r="P33" i="5" s="1"/>
  <c r="I33" i="5"/>
  <c r="J33" i="5"/>
  <c r="G34" i="5"/>
  <c r="O34" i="5" s="1"/>
  <c r="J34" i="5"/>
  <c r="G35" i="5"/>
  <c r="N35" i="5" s="1"/>
  <c r="I35" i="5"/>
  <c r="J35" i="5"/>
  <c r="G36" i="5"/>
  <c r="R36" i="5" s="1"/>
  <c r="I36" i="5"/>
  <c r="J36" i="5"/>
  <c r="Q36" i="5" s="1"/>
  <c r="G37" i="5"/>
  <c r="O37" i="5" s="1"/>
  <c r="J37" i="5"/>
  <c r="Q37" i="5" s="1"/>
  <c r="G38" i="5"/>
  <c r="O38" i="5" s="1"/>
  <c r="I38" i="5"/>
  <c r="J38" i="5"/>
  <c r="G39" i="5"/>
  <c r="Q39" i="5" s="1"/>
  <c r="I39" i="5"/>
  <c r="J39" i="5"/>
  <c r="G40" i="5"/>
  <c r="P40" i="5" s="1"/>
  <c r="I40" i="5"/>
  <c r="J40" i="5"/>
  <c r="G41" i="5"/>
  <c r="P41" i="5" s="1"/>
  <c r="I41" i="5"/>
  <c r="J41" i="5"/>
  <c r="Q41" i="5"/>
  <c r="G42" i="5"/>
  <c r="O42" i="5" s="1"/>
  <c r="G43" i="5"/>
  <c r="P43" i="5" s="1"/>
  <c r="I43" i="5"/>
  <c r="J43" i="5"/>
  <c r="Q43" i="5"/>
  <c r="G44" i="5"/>
  <c r="N44" i="5" s="1"/>
  <c r="I44" i="5"/>
  <c r="P44" i="5"/>
  <c r="J44" i="5"/>
  <c r="G45" i="5"/>
  <c r="I45" i="5"/>
  <c r="J45" i="5"/>
  <c r="Q45" i="5" s="1"/>
  <c r="G46" i="5"/>
  <c r="I46" i="5"/>
  <c r="J46" i="5"/>
  <c r="G47" i="5"/>
  <c r="R47" i="5" s="1"/>
  <c r="I47" i="5"/>
  <c r="J47" i="5"/>
  <c r="Q47" i="5" s="1"/>
  <c r="G48" i="5"/>
  <c r="R48" i="5" s="1"/>
  <c r="I48" i="5"/>
  <c r="J48" i="5"/>
  <c r="Q48" i="5" s="1"/>
  <c r="G49" i="5"/>
  <c r="I49" i="5"/>
  <c r="J49" i="5"/>
  <c r="Q49" i="5" s="1"/>
  <c r="G50" i="5"/>
  <c r="Q50" i="5" s="1"/>
  <c r="I50" i="5"/>
  <c r="J50" i="5"/>
  <c r="G51" i="5"/>
  <c r="Q51" i="5" s="1"/>
  <c r="I51" i="5"/>
  <c r="J51" i="5"/>
  <c r="G52" i="5"/>
  <c r="R52" i="5" s="1"/>
  <c r="I52" i="5"/>
  <c r="J52" i="5"/>
  <c r="G53" i="5"/>
  <c r="Q53" i="5" s="1"/>
  <c r="I53" i="5"/>
  <c r="J53" i="5"/>
  <c r="G54" i="5"/>
  <c r="P54" i="5" s="1"/>
  <c r="I54" i="5"/>
  <c r="J54" i="5"/>
  <c r="G55" i="5"/>
  <c r="Q55" i="5" s="1"/>
  <c r="I55" i="5"/>
  <c r="J55" i="5"/>
  <c r="G56" i="5"/>
  <c r="R56" i="5" s="1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R60" i="5" s="1"/>
  <c r="I60" i="5"/>
  <c r="J60" i="5"/>
  <c r="G61" i="5"/>
  <c r="P61" i="5" s="1"/>
  <c r="I61" i="5"/>
  <c r="J61" i="5"/>
  <c r="G62" i="5"/>
  <c r="Q62" i="5" s="1"/>
  <c r="I62" i="5"/>
  <c r="J62" i="5"/>
  <c r="G63" i="5"/>
  <c r="R63" i="5" s="1"/>
  <c r="I63" i="5"/>
  <c r="J63" i="5"/>
  <c r="G64" i="5"/>
  <c r="R64" i="5" s="1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/>
  <c r="G69" i="5"/>
  <c r="I69" i="5"/>
  <c r="J69" i="5"/>
  <c r="Q69" i="5"/>
  <c r="G70" i="5"/>
  <c r="I70" i="5"/>
  <c r="J70" i="5"/>
  <c r="G71" i="5"/>
  <c r="N71" i="5" s="1"/>
  <c r="J71" i="5"/>
  <c r="Q71" i="5"/>
  <c r="G72" i="5"/>
  <c r="N72" i="5" s="1"/>
  <c r="O72" i="5"/>
  <c r="I72" i="5"/>
  <c r="P72" i="5"/>
  <c r="J72" i="5"/>
  <c r="Q72" i="5"/>
  <c r="G73" i="5"/>
  <c r="I73" i="5"/>
  <c r="J73" i="5"/>
  <c r="Q73" i="5"/>
  <c r="G74" i="5"/>
  <c r="P74" i="5" s="1"/>
  <c r="O74" i="5"/>
  <c r="J74" i="5"/>
  <c r="Q74" i="5"/>
  <c r="G75" i="5"/>
  <c r="R75" i="5" s="1"/>
  <c r="I75" i="5"/>
  <c r="J75" i="5"/>
  <c r="Q75" i="5" s="1"/>
  <c r="G76" i="5"/>
  <c r="Q76" i="5" s="1"/>
  <c r="I76" i="5"/>
  <c r="J76" i="5"/>
  <c r="G77" i="5"/>
  <c r="Q77" i="5" s="1"/>
  <c r="I77" i="5"/>
  <c r="J77" i="5"/>
  <c r="G78" i="5"/>
  <c r="I78" i="5"/>
  <c r="J78" i="5"/>
  <c r="G79" i="5"/>
  <c r="N79" i="5" s="1"/>
  <c r="O79" i="5"/>
  <c r="J79" i="5"/>
  <c r="Q79" i="5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/>
  <c r="G83" i="5"/>
  <c r="N83" i="5" s="1"/>
  <c r="O83" i="5"/>
  <c r="I83" i="5"/>
  <c r="P83" i="5"/>
  <c r="J83" i="5"/>
  <c r="Q83" i="5"/>
  <c r="G84" i="5"/>
  <c r="I84" i="5"/>
  <c r="J84" i="5"/>
  <c r="G85" i="5"/>
  <c r="Q85" i="5" s="1"/>
  <c r="I85" i="5"/>
  <c r="J85" i="5"/>
  <c r="G86" i="5"/>
  <c r="Q86" i="5" s="1"/>
  <c r="I86" i="5"/>
  <c r="J86" i="5"/>
  <c r="G87" i="5"/>
  <c r="N87" i="5" s="1"/>
  <c r="O87" i="5"/>
  <c r="J87" i="5"/>
  <c r="G88" i="5"/>
  <c r="I88" i="5"/>
  <c r="J88" i="5"/>
  <c r="G89" i="5"/>
  <c r="I89" i="5"/>
  <c r="P89" i="5" s="1"/>
  <c r="J89" i="5"/>
  <c r="Q89" i="5"/>
  <c r="G90" i="5"/>
  <c r="Q90" i="5" s="1"/>
  <c r="I90" i="5"/>
  <c r="J90" i="5"/>
  <c r="G91" i="5"/>
  <c r="N91" i="5" s="1"/>
  <c r="I91" i="5"/>
  <c r="J91" i="5"/>
  <c r="G92" i="5"/>
  <c r="I92" i="5"/>
  <c r="J92" i="5"/>
  <c r="Q92" i="5" s="1"/>
  <c r="G93" i="5"/>
  <c r="I93" i="5"/>
  <c r="J93" i="5"/>
  <c r="Q93" i="5" s="1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O99" i="5"/>
  <c r="I99" i="5"/>
  <c r="J99" i="5"/>
  <c r="Q99" i="5"/>
  <c r="G100" i="5"/>
  <c r="N100" i="5" s="1"/>
  <c r="I100" i="5"/>
  <c r="P100" i="5"/>
  <c r="J100" i="5"/>
  <c r="G101" i="5"/>
  <c r="Q101" i="5" s="1"/>
  <c r="I101" i="5"/>
  <c r="P101" i="5" s="1"/>
  <c r="J101" i="5"/>
  <c r="G102" i="5"/>
  <c r="I102" i="5"/>
  <c r="J102" i="5"/>
  <c r="G103" i="5"/>
  <c r="I103" i="5"/>
  <c r="J103" i="5"/>
  <c r="G104" i="5"/>
  <c r="I104" i="5"/>
  <c r="J104" i="5"/>
  <c r="Q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I112" i="5"/>
  <c r="P112" i="5"/>
  <c r="J112" i="5"/>
  <c r="Q112" i="5"/>
  <c r="G113" i="5"/>
  <c r="I113" i="5"/>
  <c r="J113" i="5"/>
  <c r="Q113" i="5"/>
  <c r="G114" i="5"/>
  <c r="P114" i="5" s="1"/>
  <c r="O114" i="5"/>
  <c r="J114" i="5"/>
  <c r="Q114" i="5" s="1"/>
  <c r="G115" i="5"/>
  <c r="R115" i="5" s="1"/>
  <c r="I115" i="5"/>
  <c r="J115" i="5"/>
  <c r="G116" i="5"/>
  <c r="I116" i="5"/>
  <c r="J116" i="5"/>
  <c r="G117" i="5"/>
  <c r="P117" i="5" s="1"/>
  <c r="J117" i="5"/>
  <c r="G118" i="5"/>
  <c r="O118" i="5" s="1"/>
  <c r="I118" i="5"/>
  <c r="J118" i="5"/>
  <c r="G119" i="5"/>
  <c r="I119" i="5"/>
  <c r="J119" i="5"/>
  <c r="G120" i="5"/>
  <c r="I120" i="5"/>
  <c r="J120" i="5"/>
  <c r="G121" i="5"/>
  <c r="Q121" i="5" s="1"/>
  <c r="I121" i="5"/>
  <c r="J121" i="5"/>
  <c r="G122" i="5"/>
  <c r="Q122" i="5" s="1"/>
  <c r="I122" i="5"/>
  <c r="J122" i="5"/>
  <c r="G123" i="5"/>
  <c r="R123" i="5" s="1"/>
  <c r="I123" i="5"/>
  <c r="J123" i="5"/>
  <c r="G124" i="5"/>
  <c r="R124" i="5" s="1"/>
  <c r="I124" i="5"/>
  <c r="J124" i="5"/>
  <c r="Q124" i="5" s="1"/>
  <c r="G125" i="5"/>
  <c r="I125" i="5"/>
  <c r="J125" i="5"/>
  <c r="Q125" i="5" s="1"/>
  <c r="G126" i="5"/>
  <c r="O126" i="5"/>
  <c r="I126" i="5"/>
  <c r="P126" i="5" s="1"/>
  <c r="J126" i="5"/>
  <c r="Q126" i="5"/>
  <c r="G127" i="5"/>
  <c r="Q127" i="5" s="1"/>
  <c r="I127" i="5"/>
  <c r="J127" i="5"/>
  <c r="G128" i="5"/>
  <c r="Q128" i="5" s="1"/>
  <c r="I128" i="5"/>
  <c r="J128" i="5"/>
  <c r="G129" i="5"/>
  <c r="I129" i="5"/>
  <c r="J129" i="5"/>
  <c r="G130" i="5"/>
  <c r="O130" i="5" s="1"/>
  <c r="J130" i="5"/>
  <c r="Q130" i="5"/>
  <c r="G131" i="5"/>
  <c r="I131" i="5"/>
  <c r="J131" i="5"/>
  <c r="Q131" i="5"/>
  <c r="G132" i="5"/>
  <c r="R132" i="5" s="1"/>
  <c r="I132" i="5"/>
  <c r="J132" i="5"/>
  <c r="Q132" i="5"/>
  <c r="G133" i="5"/>
  <c r="P133" i="5" s="1"/>
  <c r="I133" i="5"/>
  <c r="J133" i="5"/>
  <c r="Q133" i="5"/>
  <c r="G134" i="5"/>
  <c r="I134" i="5"/>
  <c r="J134" i="5"/>
  <c r="Q134" i="5" s="1"/>
  <c r="G135" i="5"/>
  <c r="R135" i="5" s="1"/>
  <c r="I135" i="5"/>
  <c r="J135" i="5"/>
  <c r="G136" i="5"/>
  <c r="N136" i="5" s="1"/>
  <c r="I136" i="5"/>
  <c r="J136" i="5"/>
  <c r="G137" i="5"/>
  <c r="O137" i="5" s="1"/>
  <c r="I137" i="5"/>
  <c r="P137" i="5"/>
  <c r="J137" i="5"/>
  <c r="G138" i="5"/>
  <c r="I138" i="5"/>
  <c r="P138" i="5" s="1"/>
  <c r="J138" i="5"/>
  <c r="Q138" i="5" s="1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Q142" i="5" s="1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/>
  <c r="G148" i="5"/>
  <c r="R148" i="5" s="1"/>
  <c r="I148" i="5"/>
  <c r="J148" i="5"/>
  <c r="Q148" i="5"/>
  <c r="G149" i="5"/>
  <c r="O149" i="5" s="1"/>
  <c r="J149" i="5"/>
  <c r="Q149" i="5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O153" i="5" s="1"/>
  <c r="I153" i="5"/>
  <c r="J153" i="5"/>
  <c r="G154" i="5"/>
  <c r="Q154" i="5" s="1"/>
  <c r="I154" i="5"/>
  <c r="J154" i="5"/>
  <c r="G155" i="5"/>
  <c r="N155" i="5" s="1"/>
  <c r="I155" i="5"/>
  <c r="P155" i="5"/>
  <c r="J155" i="5"/>
  <c r="G156" i="5"/>
  <c r="N156" i="5" s="1"/>
  <c r="O156" i="5"/>
  <c r="I156" i="5"/>
  <c r="J156" i="5"/>
  <c r="Q156" i="5"/>
  <c r="G157" i="5"/>
  <c r="Q157" i="5" s="1"/>
  <c r="I157" i="5"/>
  <c r="J157" i="5"/>
  <c r="G158" i="5"/>
  <c r="P158" i="5" s="1"/>
  <c r="I158" i="5"/>
  <c r="J158" i="5"/>
  <c r="G159" i="5"/>
  <c r="P159" i="5" s="1"/>
  <c r="I159" i="5"/>
  <c r="J159" i="5"/>
  <c r="Q159" i="5"/>
  <c r="G160" i="5"/>
  <c r="I160" i="5"/>
  <c r="J160" i="5"/>
  <c r="Q160" i="5" s="1"/>
  <c r="G161" i="5"/>
  <c r="Q161" i="5" s="1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P167" i="5" s="1"/>
  <c r="I167" i="5"/>
  <c r="J167" i="5"/>
  <c r="Q167" i="5"/>
  <c r="G168" i="5"/>
  <c r="I168" i="5"/>
  <c r="J168" i="5"/>
  <c r="G169" i="5"/>
  <c r="Q169" i="5" s="1"/>
  <c r="I169" i="5"/>
  <c r="P169" i="5" s="1"/>
  <c r="J169" i="5"/>
  <c r="G170" i="5"/>
  <c r="O170" i="5" s="1"/>
  <c r="J170" i="5"/>
  <c r="G171" i="5"/>
  <c r="N171" i="5" s="1"/>
  <c r="I171" i="5"/>
  <c r="P171" i="5"/>
  <c r="J171" i="5"/>
  <c r="G172" i="5"/>
  <c r="I172" i="5"/>
  <c r="J172" i="5"/>
  <c r="Q172" i="5" s="1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Q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I183" i="5"/>
  <c r="J183" i="5"/>
  <c r="G184" i="5"/>
  <c r="R184" i="5" s="1"/>
  <c r="I184" i="5"/>
  <c r="J184" i="5"/>
  <c r="G185" i="5"/>
  <c r="Q185" i="5" s="1"/>
  <c r="I185" i="5"/>
  <c r="J185" i="5"/>
  <c r="G186" i="5"/>
  <c r="Q186" i="5" s="1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Q189" i="5" s="1"/>
  <c r="G190" i="5"/>
  <c r="O190" i="5" s="1"/>
  <c r="I190" i="5"/>
  <c r="P190" i="5"/>
  <c r="J190" i="5"/>
  <c r="G191" i="5"/>
  <c r="N191" i="5" s="1"/>
  <c r="J191" i="5"/>
  <c r="Q191" i="5"/>
  <c r="G192" i="5"/>
  <c r="P192" i="5" s="1"/>
  <c r="I192" i="5"/>
  <c r="J192" i="5"/>
  <c r="G193" i="5"/>
  <c r="I193" i="5"/>
  <c r="J193" i="5"/>
  <c r="G194" i="5"/>
  <c r="O194" i="5" s="1"/>
  <c r="P194" i="5"/>
  <c r="J194" i="5"/>
  <c r="G195" i="5"/>
  <c r="Q195" i="5" s="1"/>
  <c r="I195" i="5"/>
  <c r="P195" i="5" s="1"/>
  <c r="J195" i="5"/>
  <c r="G196" i="5"/>
  <c r="R196" i="5" s="1"/>
  <c r="I196" i="5"/>
  <c r="J196" i="5"/>
  <c r="G197" i="5"/>
  <c r="I197" i="5"/>
  <c r="J197" i="5"/>
  <c r="G198" i="5"/>
  <c r="Q198" i="5" s="1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R204" i="5" s="1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 s="1"/>
  <c r="J211" i="5"/>
  <c r="Q211" i="5"/>
  <c r="G212" i="5"/>
  <c r="R212" i="5" s="1"/>
  <c r="I212" i="5"/>
  <c r="J212" i="5"/>
  <c r="G213" i="5"/>
  <c r="O213" i="5" s="1"/>
  <c r="J213" i="5"/>
  <c r="G214" i="5"/>
  <c r="P214" i="5" s="1"/>
  <c r="I214" i="5"/>
  <c r="J214" i="5"/>
  <c r="G215" i="5"/>
  <c r="I215" i="5"/>
  <c r="J215" i="5"/>
  <c r="Q215" i="5" s="1"/>
  <c r="G216" i="5"/>
  <c r="R216" i="5" s="1"/>
  <c r="I216" i="5"/>
  <c r="J216" i="5"/>
  <c r="Q216" i="5" s="1"/>
  <c r="G217" i="5"/>
  <c r="O217" i="5" s="1"/>
  <c r="I217" i="5"/>
  <c r="P217" i="5"/>
  <c r="J217" i="5"/>
  <c r="G218" i="5"/>
  <c r="I218" i="5"/>
  <c r="J218" i="5"/>
  <c r="Q218" i="5" s="1"/>
  <c r="G219" i="5"/>
  <c r="R219" i="5" s="1"/>
  <c r="I219" i="5"/>
  <c r="J219" i="5"/>
  <c r="Q219" i="5" s="1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Q222" i="5"/>
  <c r="G223" i="5"/>
  <c r="N223" i="5" s="1"/>
  <c r="J223" i="5"/>
  <c r="G224" i="5"/>
  <c r="P224" i="5" s="1"/>
  <c r="I224" i="5"/>
  <c r="J224" i="5"/>
  <c r="Q224" i="5"/>
  <c r="G225" i="5"/>
  <c r="O225" i="5" s="1"/>
  <c r="I225" i="5"/>
  <c r="P225" i="5"/>
  <c r="J225" i="5"/>
  <c r="G226" i="5"/>
  <c r="I226" i="5"/>
  <c r="J226" i="5"/>
  <c r="G227" i="5"/>
  <c r="I227" i="5"/>
  <c r="P227" i="5" s="1"/>
  <c r="J227" i="5"/>
  <c r="Q227" i="5"/>
  <c r="G228" i="5"/>
  <c r="N228" i="5" s="1"/>
  <c r="I228" i="5"/>
  <c r="J228" i="5"/>
  <c r="G229" i="5"/>
  <c r="I229" i="5"/>
  <c r="J229" i="5"/>
  <c r="Q229" i="5" s="1"/>
  <c r="G230" i="5"/>
  <c r="I230" i="5"/>
  <c r="J230" i="5"/>
  <c r="Q230" i="5" s="1"/>
  <c r="G231" i="5"/>
  <c r="N231" i="5" s="1"/>
  <c r="J231" i="5"/>
  <c r="Q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P244" i="5" s="1"/>
  <c r="I244" i="5"/>
  <c r="J244" i="5"/>
  <c r="G245" i="5"/>
  <c r="Q245" i="5" s="1"/>
  <c r="I245" i="5"/>
  <c r="J245" i="5"/>
  <c r="G246" i="5"/>
  <c r="P246" i="5" s="1"/>
  <c r="I246" i="5"/>
  <c r="J246" i="5"/>
  <c r="G247" i="5"/>
  <c r="P247" i="5" s="1"/>
  <c r="I247" i="5"/>
  <c r="J247" i="5"/>
  <c r="Q247" i="5"/>
  <c r="G248" i="5"/>
  <c r="N248" i="5" s="1"/>
  <c r="I248" i="5"/>
  <c r="P248" i="5"/>
  <c r="J248" i="5"/>
  <c r="G249" i="5"/>
  <c r="I249" i="5"/>
  <c r="J249" i="5"/>
  <c r="G250" i="5"/>
  <c r="O250" i="5" s="1"/>
  <c r="P250" i="5"/>
  <c r="J250" i="5"/>
  <c r="G251" i="5"/>
  <c r="Q251" i="5" s="1"/>
  <c r="I251" i="5"/>
  <c r="P251" i="5" s="1"/>
  <c r="J251" i="5"/>
  <c r="G252" i="5"/>
  <c r="R252" i="5" s="1"/>
  <c r="I252" i="5"/>
  <c r="J252" i="5"/>
  <c r="G253" i="5"/>
  <c r="O253" i="5" s="1"/>
  <c r="J253" i="5"/>
  <c r="Q253" i="5" s="1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I257" i="5"/>
  <c r="J257" i="5"/>
  <c r="Q257" i="5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 s="1"/>
  <c r="G266" i="5"/>
  <c r="O266" i="5" s="1"/>
  <c r="J266" i="5"/>
  <c r="Q266" i="5"/>
  <c r="G267" i="5"/>
  <c r="R267" i="5" s="1"/>
  <c r="I267" i="5"/>
  <c r="J267" i="5"/>
  <c r="G268" i="5"/>
  <c r="I268" i="5"/>
  <c r="J268" i="5"/>
  <c r="G269" i="5"/>
  <c r="I269" i="5"/>
  <c r="J269" i="5"/>
  <c r="Q269" i="5" s="1"/>
  <c r="G270" i="5"/>
  <c r="O270" i="5" s="1"/>
  <c r="I270" i="5"/>
  <c r="P270" i="5"/>
  <c r="J270" i="5"/>
  <c r="G271" i="5"/>
  <c r="R271" i="5" s="1"/>
  <c r="I271" i="5"/>
  <c r="J271" i="5"/>
  <c r="G272" i="5"/>
  <c r="Q272" i="5" s="1"/>
  <c r="I272" i="5"/>
  <c r="J272" i="5"/>
  <c r="G273" i="5"/>
  <c r="Q273" i="5" s="1"/>
  <c r="I273" i="5"/>
  <c r="J273" i="5"/>
  <c r="G274" i="5"/>
  <c r="I274" i="5"/>
  <c r="J274" i="5"/>
  <c r="G275" i="5"/>
  <c r="Q275" i="5" s="1"/>
  <c r="I275" i="5"/>
  <c r="J275" i="5"/>
  <c r="G276" i="5"/>
  <c r="N276" i="5" s="1"/>
  <c r="I276" i="5"/>
  <c r="P276" i="5" s="1"/>
  <c r="J276" i="5"/>
  <c r="G277" i="5"/>
  <c r="O277" i="5"/>
  <c r="P277" i="5"/>
  <c r="J277" i="5"/>
  <c r="Q277" i="5"/>
  <c r="G278" i="5"/>
  <c r="Q278" i="5" s="1"/>
  <c r="I278" i="5"/>
  <c r="J278" i="5"/>
  <c r="G279" i="5"/>
  <c r="N279" i="5" s="1"/>
  <c r="J279" i="5"/>
  <c r="Q279" i="5" s="1"/>
  <c r="G280" i="5"/>
  <c r="R280" i="5" s="1"/>
  <c r="I280" i="5"/>
  <c r="J280" i="5"/>
  <c r="Q280" i="5" s="1"/>
  <c r="G281" i="5"/>
  <c r="I281" i="5"/>
  <c r="J281" i="5"/>
  <c r="Q281" i="5" s="1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P284" i="5"/>
  <c r="J284" i="5"/>
  <c r="G285" i="5"/>
  <c r="O285" i="5" s="1"/>
  <c r="J285" i="5"/>
  <c r="Q285" i="5"/>
  <c r="G286" i="5"/>
  <c r="I286" i="5"/>
  <c r="J286" i="5"/>
  <c r="Q286" i="5"/>
  <c r="G287" i="5"/>
  <c r="N287" i="5" s="1"/>
  <c r="J287" i="5"/>
  <c r="G288" i="5"/>
  <c r="P288" i="5" s="1"/>
  <c r="I288" i="5"/>
  <c r="J288" i="5"/>
  <c r="Q288" i="5"/>
  <c r="G289" i="5"/>
  <c r="O289" i="5" s="1"/>
  <c r="I289" i="5"/>
  <c r="P289" i="5"/>
  <c r="J289" i="5"/>
  <c r="G290" i="5"/>
  <c r="Q290" i="5" s="1"/>
  <c r="I290" i="5"/>
  <c r="J290" i="5"/>
  <c r="G291" i="5"/>
  <c r="N291" i="5" s="1"/>
  <c r="I291" i="5"/>
  <c r="P291" i="5" s="1"/>
  <c r="J291" i="5"/>
  <c r="G292" i="5"/>
  <c r="Q292" i="5" s="1"/>
  <c r="I292" i="5"/>
  <c r="P292" i="5" s="1"/>
  <c r="J292" i="5"/>
  <c r="G293" i="5"/>
  <c r="O293" i="5" s="1"/>
  <c r="J293" i="5"/>
  <c r="Q293" i="5" s="1"/>
  <c r="G294" i="5"/>
  <c r="O294" i="5" s="1"/>
  <c r="I294" i="5"/>
  <c r="P294" i="5"/>
  <c r="J294" i="5"/>
  <c r="G295" i="5"/>
  <c r="I295" i="5"/>
  <c r="J295" i="5"/>
  <c r="Q295" i="5" s="1"/>
  <c r="G296" i="5"/>
  <c r="I296" i="5"/>
  <c r="J296" i="5"/>
  <c r="Q296" i="5"/>
  <c r="G297" i="5"/>
  <c r="P297" i="5" s="1"/>
  <c r="I297" i="5"/>
  <c r="J297" i="5"/>
  <c r="Q297" i="5"/>
  <c r="G298" i="5"/>
  <c r="O298" i="5" s="1"/>
  <c r="J298" i="5"/>
  <c r="G299" i="5"/>
  <c r="R299" i="5" s="1"/>
  <c r="I299" i="5"/>
  <c r="J299" i="5"/>
  <c r="Q299" i="5"/>
  <c r="G300" i="5"/>
  <c r="I300" i="5"/>
  <c r="J300" i="5"/>
  <c r="Q300" i="5"/>
  <c r="G301" i="5"/>
  <c r="P301" i="5" s="1"/>
  <c r="I301" i="5"/>
  <c r="J301" i="5"/>
  <c r="Q301" i="5"/>
  <c r="G302" i="5"/>
  <c r="I302" i="5"/>
  <c r="J302" i="5"/>
  <c r="Q302" i="5"/>
  <c r="G303" i="5"/>
  <c r="R303" i="5" s="1"/>
  <c r="I303" i="5"/>
  <c r="J303" i="5"/>
  <c r="Q303" i="5"/>
  <c r="G304" i="5"/>
  <c r="P304" i="5" s="1"/>
  <c r="I304" i="5"/>
  <c r="J304" i="5"/>
  <c r="Q304" i="5" s="1"/>
  <c r="G305" i="5"/>
  <c r="I305" i="5"/>
  <c r="P305" i="5" s="1"/>
  <c r="J305" i="5"/>
  <c r="Q305" i="5" s="1"/>
  <c r="G306" i="5"/>
  <c r="I306" i="5"/>
  <c r="J306" i="5"/>
  <c r="Q306" i="5" s="1"/>
  <c r="G307" i="5"/>
  <c r="I307" i="5"/>
  <c r="J307" i="5"/>
  <c r="Q307" i="5" s="1"/>
  <c r="G308" i="5"/>
  <c r="R308" i="5" s="1"/>
  <c r="I308" i="5"/>
  <c r="J308" i="5"/>
  <c r="Q308" i="5" s="1"/>
  <c r="G309" i="5"/>
  <c r="I309" i="5"/>
  <c r="J309" i="5"/>
  <c r="Q309" i="5" s="1"/>
  <c r="G310" i="5"/>
  <c r="I310" i="5"/>
  <c r="J310" i="5"/>
  <c r="Q310" i="5" s="1"/>
  <c r="G311" i="5"/>
  <c r="I311" i="5"/>
  <c r="J311" i="5"/>
  <c r="Q311" i="5" s="1"/>
  <c r="G312" i="5"/>
  <c r="R312" i="5" s="1"/>
  <c r="I312" i="5"/>
  <c r="J312" i="5"/>
  <c r="Q312" i="5" s="1"/>
  <c r="G313" i="5"/>
  <c r="I313" i="5"/>
  <c r="J313" i="5"/>
  <c r="Q313" i="5" s="1"/>
  <c r="G314" i="5"/>
  <c r="P314" i="5" s="1"/>
  <c r="I314" i="5"/>
  <c r="J314" i="5"/>
  <c r="Q314" i="5" s="1"/>
  <c r="G315" i="5"/>
  <c r="N315" i="5" s="1"/>
  <c r="I315" i="5"/>
  <c r="P315" i="5"/>
  <c r="J315" i="5"/>
  <c r="G316" i="5"/>
  <c r="R316" i="5" s="1"/>
  <c r="I316" i="5"/>
  <c r="J316" i="5"/>
  <c r="Q316" i="5" s="1"/>
  <c r="G317" i="5"/>
  <c r="O317" i="5" s="1"/>
  <c r="J317" i="5"/>
  <c r="Q317" i="5"/>
  <c r="G318" i="5"/>
  <c r="I318" i="5"/>
  <c r="J318" i="5"/>
  <c r="G319" i="5"/>
  <c r="N319" i="5" s="1"/>
  <c r="J319" i="5"/>
  <c r="G320" i="5"/>
  <c r="I320" i="5"/>
  <c r="J320" i="5"/>
  <c r="Q320" i="5" s="1"/>
  <c r="G321" i="5"/>
  <c r="I321" i="5"/>
  <c r="J321" i="5"/>
  <c r="Q321" i="5" s="1"/>
  <c r="G322" i="5"/>
  <c r="O322" i="5" s="1"/>
  <c r="J322" i="5"/>
  <c r="Q322" i="5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Q326" i="5" s="1"/>
  <c r="I326" i="5"/>
  <c r="J326" i="5"/>
  <c r="G327" i="5"/>
  <c r="I327" i="5"/>
  <c r="J327" i="5"/>
  <c r="G328" i="5"/>
  <c r="R328" i="5" s="1"/>
  <c r="I328" i="5"/>
  <c r="J328" i="5"/>
  <c r="G329" i="5"/>
  <c r="P329" i="5" s="1"/>
  <c r="I329" i="5"/>
  <c r="J329" i="5"/>
  <c r="Q329" i="5" s="1"/>
  <c r="G330" i="5"/>
  <c r="I330" i="5"/>
  <c r="J330" i="5"/>
  <c r="Q330" i="5" s="1"/>
  <c r="G331" i="5"/>
  <c r="N331" i="5" s="1"/>
  <c r="I331" i="5"/>
  <c r="P331" i="5"/>
  <c r="J331" i="5"/>
  <c r="G332" i="5"/>
  <c r="N332" i="5" s="1"/>
  <c r="I332" i="5"/>
  <c r="J332" i="5"/>
  <c r="G333" i="5"/>
  <c r="P333" i="5" s="1"/>
  <c r="I333" i="5"/>
  <c r="J333" i="5"/>
  <c r="Q333" i="5" s="1"/>
  <c r="G334" i="5"/>
  <c r="O334" i="5" s="1"/>
  <c r="I334" i="5"/>
  <c r="P334" i="5" s="1"/>
  <c r="J334" i="5"/>
  <c r="G335" i="5"/>
  <c r="R335" i="5" s="1"/>
  <c r="I335" i="5"/>
  <c r="J335" i="5"/>
  <c r="G336" i="5"/>
  <c r="I336" i="5"/>
  <c r="J336" i="5"/>
  <c r="G337" i="5"/>
  <c r="I337" i="5"/>
  <c r="J337" i="5"/>
  <c r="Q337" i="5" s="1"/>
  <c r="G338" i="5"/>
  <c r="O338" i="5" s="1"/>
  <c r="J338" i="5"/>
  <c r="Q338" i="5" s="1"/>
  <c r="G339" i="5"/>
  <c r="N339" i="5" s="1"/>
  <c r="I339" i="5"/>
  <c r="P339" i="5" s="1"/>
  <c r="J339" i="5"/>
  <c r="G340" i="5"/>
  <c r="R340" i="5" s="1"/>
  <c r="I340" i="5"/>
  <c r="J340" i="5"/>
  <c r="G341" i="5"/>
  <c r="Q341" i="5" s="1"/>
  <c r="I341" i="5"/>
  <c r="J341" i="5"/>
  <c r="G342" i="5"/>
  <c r="O342" i="5" s="1"/>
  <c r="I342" i="5"/>
  <c r="J342" i="5"/>
  <c r="G343" i="5"/>
  <c r="Q343" i="5" s="1"/>
  <c r="I343" i="5"/>
  <c r="J343" i="5"/>
  <c r="G344" i="5"/>
  <c r="R344" i="5" s="1"/>
  <c r="I344" i="5"/>
  <c r="J344" i="5"/>
  <c r="G345" i="5"/>
  <c r="O345" i="5" s="1"/>
  <c r="I345" i="5"/>
  <c r="J345" i="5"/>
  <c r="G346" i="5"/>
  <c r="Q346" i="5" s="1"/>
  <c r="I346" i="5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Q349" i="5" s="1"/>
  <c r="G350" i="5"/>
  <c r="O350" i="5" s="1"/>
  <c r="I350" i="5"/>
  <c r="P350" i="5" s="1"/>
  <c r="J350" i="5"/>
  <c r="G351" i="5"/>
  <c r="N351" i="5" s="1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R356" i="5" s="1"/>
  <c r="I356" i="5"/>
  <c r="J356" i="5"/>
  <c r="G357" i="5"/>
  <c r="P357" i="5" s="1"/>
  <c r="I357" i="5"/>
  <c r="J357" i="5"/>
  <c r="Q357" i="5"/>
  <c r="G358" i="5"/>
  <c r="P358" i="5" s="1"/>
  <c r="I358" i="5"/>
  <c r="J358" i="5"/>
  <c r="Q358" i="5"/>
  <c r="G359" i="5"/>
  <c r="N359" i="5" s="1"/>
  <c r="J359" i="5"/>
  <c r="G360" i="5"/>
  <c r="N360" i="5" s="1"/>
  <c r="I360" i="5"/>
  <c r="J360" i="5"/>
  <c r="G361" i="5"/>
  <c r="I361" i="5"/>
  <c r="J361" i="5"/>
  <c r="G362" i="5"/>
  <c r="O362" i="5" s="1"/>
  <c r="J362" i="5"/>
  <c r="Q362" i="5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 s="1"/>
  <c r="J369" i="5"/>
  <c r="G370" i="5"/>
  <c r="O370" i="5"/>
  <c r="P370" i="5"/>
  <c r="J370" i="5"/>
  <c r="Q370" i="5" s="1"/>
  <c r="G371" i="5"/>
  <c r="N371" i="5" s="1"/>
  <c r="I371" i="5"/>
  <c r="J371" i="5"/>
  <c r="G372" i="5"/>
  <c r="R372" i="5" s="1"/>
  <c r="I372" i="5"/>
  <c r="P372" i="5" s="1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 s="1"/>
  <c r="G376" i="5"/>
  <c r="N376" i="5" s="1"/>
  <c r="I376" i="5"/>
  <c r="J376" i="5"/>
  <c r="G377" i="5"/>
  <c r="I377" i="5"/>
  <c r="J377" i="5"/>
  <c r="G378" i="5"/>
  <c r="P378" i="5" s="1"/>
  <c r="I378" i="5"/>
  <c r="J378" i="5"/>
  <c r="Q378" i="5"/>
  <c r="G379" i="5"/>
  <c r="P379" i="5" s="1"/>
  <c r="I379" i="5"/>
  <c r="J379" i="5"/>
  <c r="Q379" i="5"/>
  <c r="G380" i="5"/>
  <c r="N380" i="5" s="1"/>
  <c r="I380" i="5"/>
  <c r="J380" i="5"/>
  <c r="G381" i="5"/>
  <c r="P381" i="5" s="1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O385" i="5" s="1"/>
  <c r="I385" i="5"/>
  <c r="P385" i="5" s="1"/>
  <c r="J385" i="5"/>
  <c r="G386" i="5"/>
  <c r="O386" i="5" s="1"/>
  <c r="J386" i="5"/>
  <c r="G387" i="5"/>
  <c r="I387" i="5"/>
  <c r="J387" i="5"/>
  <c r="Q387" i="5" s="1"/>
  <c r="G388" i="5"/>
  <c r="N388" i="5" s="1"/>
  <c r="I388" i="5"/>
  <c r="P388" i="5"/>
  <c r="J388" i="5"/>
  <c r="G389" i="5"/>
  <c r="O389" i="5" s="1"/>
  <c r="J389" i="5"/>
  <c r="Q389" i="5"/>
  <c r="G390" i="5"/>
  <c r="O390" i="5" s="1"/>
  <c r="I390" i="5"/>
  <c r="J390" i="5"/>
  <c r="G391" i="5"/>
  <c r="I391" i="5"/>
  <c r="J391" i="5"/>
  <c r="Q391" i="5"/>
  <c r="G392" i="5"/>
  <c r="R392" i="5" s="1"/>
  <c r="I392" i="5"/>
  <c r="J392" i="5"/>
  <c r="G393" i="5"/>
  <c r="Q393" i="5" s="1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Q397" i="5" s="1"/>
  <c r="I397" i="5"/>
  <c r="J397" i="5"/>
  <c r="G398" i="5"/>
  <c r="O398" i="5" s="1"/>
  <c r="I398" i="5"/>
  <c r="J398" i="5"/>
  <c r="G399" i="5"/>
  <c r="I399" i="5"/>
  <c r="P399" i="5" s="1"/>
  <c r="J399" i="5"/>
  <c r="Q399" i="5" s="1"/>
  <c r="G400" i="5"/>
  <c r="N400" i="5" s="1"/>
  <c r="I400" i="5"/>
  <c r="J400" i="5"/>
  <c r="G401" i="5"/>
  <c r="I401" i="5"/>
  <c r="J401" i="5"/>
  <c r="Q401" i="5" s="1"/>
  <c r="G402" i="5"/>
  <c r="O402" i="5" s="1"/>
  <c r="J402" i="5"/>
  <c r="Q402" i="5"/>
  <c r="G403" i="5"/>
  <c r="I403" i="5"/>
  <c r="J403" i="5"/>
  <c r="G404" i="5"/>
  <c r="R404" i="5" s="1"/>
  <c r="I404" i="5"/>
  <c r="J404" i="5"/>
  <c r="Q404" i="5"/>
  <c r="G405" i="5"/>
  <c r="I405" i="5"/>
  <c r="J405" i="5"/>
  <c r="G406" i="5"/>
  <c r="P406" i="5" s="1"/>
  <c r="I406" i="5"/>
  <c r="J406" i="5"/>
  <c r="G407" i="5"/>
  <c r="N407" i="5" s="1"/>
  <c r="J407" i="5"/>
  <c r="Q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 s="1"/>
  <c r="J411" i="5"/>
  <c r="G412" i="5"/>
  <c r="I412" i="5"/>
  <c r="J412" i="5"/>
  <c r="Q412" i="5" s="1"/>
  <c r="G413" i="5"/>
  <c r="I413" i="5"/>
  <c r="J413" i="5"/>
  <c r="Q413" i="5" s="1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I417" i="5"/>
  <c r="J417" i="5"/>
  <c r="Q417" i="5" s="1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P423" i="5" s="1"/>
  <c r="I423" i="5"/>
  <c r="J423" i="5"/>
  <c r="Q423" i="5" s="1"/>
  <c r="G424" i="5"/>
  <c r="N424" i="5" s="1"/>
  <c r="I424" i="5"/>
  <c r="P424" i="5"/>
  <c r="J424" i="5"/>
  <c r="G425" i="5"/>
  <c r="O425" i="5" s="1"/>
  <c r="I425" i="5"/>
  <c r="P425" i="5" s="1"/>
  <c r="J425" i="5"/>
  <c r="G426" i="5"/>
  <c r="P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I429" i="5"/>
  <c r="P429" i="5"/>
  <c r="J429" i="5"/>
  <c r="Q429" i="5" s="1"/>
  <c r="G430" i="5"/>
  <c r="I430" i="5"/>
  <c r="J430" i="5"/>
  <c r="Q430" i="5" s="1"/>
  <c r="G431" i="5"/>
  <c r="I431" i="5"/>
  <c r="J431" i="5"/>
  <c r="Q431" i="5" s="1"/>
  <c r="G432" i="5"/>
  <c r="I432" i="5"/>
  <c r="J432" i="5"/>
  <c r="G433" i="5"/>
  <c r="P433" i="5" s="1"/>
  <c r="I433" i="5"/>
  <c r="J433" i="5"/>
  <c r="Q433" i="5"/>
  <c r="G434" i="5"/>
  <c r="P434" i="5" s="1"/>
  <c r="I434" i="5"/>
  <c r="J434" i="5"/>
  <c r="Q434" i="5"/>
  <c r="G435" i="5"/>
  <c r="P435" i="5" s="1"/>
  <c r="I435" i="5"/>
  <c r="J435" i="5"/>
  <c r="Q435" i="5" s="1"/>
  <c r="G436" i="5"/>
  <c r="N436" i="5" s="1"/>
  <c r="I436" i="5"/>
  <c r="P436" i="5" s="1"/>
  <c r="J436" i="5"/>
  <c r="G437" i="5"/>
  <c r="O437" i="5" s="1"/>
  <c r="J437" i="5"/>
  <c r="G438" i="5"/>
  <c r="N438" i="5" s="1"/>
  <c r="I438" i="5"/>
  <c r="P438" i="5" s="1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R442" i="5" s="1"/>
  <c r="O442" i="5"/>
  <c r="I442" i="5"/>
  <c r="P442" i="5" s="1"/>
  <c r="J442" i="5"/>
  <c r="Q442" i="5"/>
  <c r="G443" i="5"/>
  <c r="O443" i="5" s="1"/>
  <c r="I443" i="5"/>
  <c r="J443" i="5"/>
  <c r="G444" i="5"/>
  <c r="R444" i="5" s="1"/>
  <c r="I444" i="5"/>
  <c r="P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P448" i="5" s="1"/>
  <c r="J448" i="5"/>
  <c r="G449" i="5"/>
  <c r="R449" i="5" s="1"/>
  <c r="O449" i="5"/>
  <c r="I449" i="5"/>
  <c r="P449" i="5" s="1"/>
  <c r="J449" i="5"/>
  <c r="Q449" i="5"/>
  <c r="G450" i="5"/>
  <c r="N450" i="5" s="1"/>
  <c r="I450" i="5"/>
  <c r="J450" i="5"/>
  <c r="G451" i="5"/>
  <c r="R451" i="5" s="1"/>
  <c r="I451" i="5"/>
  <c r="P451" i="5" s="1"/>
  <c r="J451" i="5"/>
  <c r="G452" i="5"/>
  <c r="R452" i="5" s="1"/>
  <c r="I452" i="5"/>
  <c r="P452" i="5" s="1"/>
  <c r="J452" i="5"/>
  <c r="G453" i="5"/>
  <c r="N453" i="5" s="1"/>
  <c r="I453" i="5"/>
  <c r="J453" i="5"/>
  <c r="G454" i="5"/>
  <c r="R454" i="5" s="1"/>
  <c r="I454" i="5"/>
  <c r="P454" i="5"/>
  <c r="J454" i="5"/>
  <c r="G455" i="5"/>
  <c r="I455" i="5"/>
  <c r="P455" i="5" s="1"/>
  <c r="J455" i="5"/>
  <c r="G456" i="5"/>
  <c r="N456" i="5"/>
  <c r="I456" i="5"/>
  <c r="P456" i="5" s="1"/>
  <c r="J456" i="5"/>
  <c r="Q456" i="5" s="1"/>
  <c r="G457" i="5"/>
  <c r="N457" i="5" s="1"/>
  <c r="I457" i="5"/>
  <c r="J457" i="5"/>
  <c r="G458" i="5"/>
  <c r="N458" i="5"/>
  <c r="I458" i="5"/>
  <c r="P458" i="5" s="1"/>
  <c r="J458" i="5"/>
  <c r="Q458" i="5" s="1"/>
  <c r="G459" i="5"/>
  <c r="O459" i="5" s="1"/>
  <c r="I459" i="5"/>
  <c r="J459" i="5"/>
  <c r="G460" i="5"/>
  <c r="R460" i="5" s="1"/>
  <c r="I460" i="5"/>
  <c r="P460" i="5"/>
  <c r="J460" i="5"/>
  <c r="G461" i="5"/>
  <c r="R461" i="5" s="1"/>
  <c r="O461" i="5"/>
  <c r="I461" i="5"/>
  <c r="P461" i="5" s="1"/>
  <c r="J461" i="5"/>
  <c r="Q461" i="5"/>
  <c r="G462" i="5"/>
  <c r="N462" i="5" s="1"/>
  <c r="I462" i="5"/>
  <c r="J462" i="5"/>
  <c r="G463" i="5"/>
  <c r="N463" i="5" s="1"/>
  <c r="I463" i="5"/>
  <c r="J463" i="5"/>
  <c r="Q463" i="5"/>
  <c r="G464" i="5"/>
  <c r="I464" i="5"/>
  <c r="J464" i="5"/>
  <c r="G465" i="5"/>
  <c r="N465" i="5" s="1"/>
  <c r="I465" i="5"/>
  <c r="J465" i="5"/>
  <c r="P465" i="5" s="1"/>
  <c r="G466" i="5"/>
  <c r="N466" i="5" s="1"/>
  <c r="I466" i="5"/>
  <c r="P466" i="5" s="1"/>
  <c r="J466" i="5"/>
  <c r="G467" i="5"/>
  <c r="N467" i="5"/>
  <c r="I467" i="5"/>
  <c r="P467" i="5" s="1"/>
  <c r="J467" i="5"/>
  <c r="Q467" i="5"/>
  <c r="G468" i="5"/>
  <c r="R468" i="5" s="1"/>
  <c r="I468" i="5"/>
  <c r="J468" i="5"/>
  <c r="G469" i="5"/>
  <c r="N469" i="5" s="1"/>
  <c r="I469" i="5"/>
  <c r="J469" i="5"/>
  <c r="G470" i="5"/>
  <c r="R470" i="5" s="1"/>
  <c r="O470" i="5"/>
  <c r="I470" i="5"/>
  <c r="P470" i="5" s="1"/>
  <c r="J470" i="5"/>
  <c r="Q470" i="5"/>
  <c r="G471" i="5"/>
  <c r="O471" i="5" s="1"/>
  <c r="I471" i="5"/>
  <c r="J471" i="5"/>
  <c r="G472" i="5"/>
  <c r="R472" i="5" s="1"/>
  <c r="I472" i="5"/>
  <c r="P472" i="5" s="1"/>
  <c r="J472" i="5"/>
  <c r="G473" i="5"/>
  <c r="O473" i="5"/>
  <c r="I473" i="5"/>
  <c r="P473" i="5" s="1"/>
  <c r="J473" i="5"/>
  <c r="Q473" i="5"/>
  <c r="G474" i="5"/>
  <c r="R474" i="5" s="1"/>
  <c r="I474" i="5"/>
  <c r="J474" i="5"/>
  <c r="G475" i="5"/>
  <c r="O475" i="5" s="1"/>
  <c r="I475" i="5"/>
  <c r="J475" i="5"/>
  <c r="P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O479" i="5" s="1"/>
  <c r="I479" i="5"/>
  <c r="J479" i="5"/>
  <c r="P479" i="5" s="1"/>
  <c r="G480" i="5"/>
  <c r="O480" i="5" s="1"/>
  <c r="I480" i="5"/>
  <c r="P480" i="5" s="1"/>
  <c r="J480" i="5"/>
  <c r="G481" i="5"/>
  <c r="N481" i="5" s="1"/>
  <c r="I481" i="5"/>
  <c r="J481" i="5"/>
  <c r="G482" i="5"/>
  <c r="N482" i="5"/>
  <c r="I482" i="5"/>
  <c r="P482" i="5" s="1"/>
  <c r="J482" i="5"/>
  <c r="Q482" i="5" s="1"/>
  <c r="G483" i="5"/>
  <c r="R483" i="5" s="1"/>
  <c r="I483" i="5"/>
  <c r="J483" i="5"/>
  <c r="G484" i="5"/>
  <c r="O484" i="5" s="1"/>
  <c r="I484" i="5"/>
  <c r="J484" i="5"/>
  <c r="G485" i="5"/>
  <c r="N485" i="5" s="1"/>
  <c r="I485" i="5"/>
  <c r="P485" i="5" s="1"/>
  <c r="J485" i="5"/>
  <c r="G486" i="5"/>
  <c r="R486" i="5" s="1"/>
  <c r="I486" i="5"/>
  <c r="P486" i="5"/>
  <c r="J486" i="5"/>
  <c r="G487" i="5"/>
  <c r="N487" i="5" s="1"/>
  <c r="I487" i="5"/>
  <c r="P487" i="5" s="1"/>
  <c r="J487" i="5"/>
  <c r="Q487" i="5" s="1"/>
  <c r="G488" i="5"/>
  <c r="R488" i="5" s="1"/>
  <c r="I488" i="5"/>
  <c r="P488" i="5" s="1"/>
  <c r="J488" i="5"/>
  <c r="G489" i="5"/>
  <c r="I489" i="5"/>
  <c r="P489" i="5" s="1"/>
  <c r="J489" i="5"/>
  <c r="G490" i="5"/>
  <c r="R490" i="5" s="1"/>
  <c r="N490" i="5"/>
  <c r="O490" i="5"/>
  <c r="I490" i="5"/>
  <c r="P490" i="5"/>
  <c r="J490" i="5"/>
  <c r="Q490" i="5" s="1"/>
  <c r="G491" i="5"/>
  <c r="R491" i="5" s="1"/>
  <c r="I491" i="5"/>
  <c r="J491" i="5"/>
  <c r="G492" i="5"/>
  <c r="O492" i="5" s="1"/>
  <c r="I492" i="5"/>
  <c r="J492" i="5"/>
  <c r="G493" i="5"/>
  <c r="N493" i="5" s="1"/>
  <c r="I493" i="5"/>
  <c r="J493" i="5"/>
  <c r="G494" i="5"/>
  <c r="R494" i="5" s="1"/>
  <c r="I494" i="5"/>
  <c r="P494" i="5" s="1"/>
  <c r="J494" i="5"/>
  <c r="G495" i="5"/>
  <c r="N495" i="5"/>
  <c r="I495" i="5"/>
  <c r="P495" i="5" s="1"/>
  <c r="J495" i="5"/>
  <c r="Q495" i="5"/>
  <c r="G496" i="5"/>
  <c r="O496" i="5" s="1"/>
  <c r="I496" i="5"/>
  <c r="J496" i="5"/>
  <c r="G497" i="5"/>
  <c r="N497" i="5"/>
  <c r="I497" i="5"/>
  <c r="P497" i="5" s="1"/>
  <c r="J497" i="5"/>
  <c r="Q497" i="5"/>
  <c r="G498" i="5"/>
  <c r="I498" i="5"/>
  <c r="J498" i="5"/>
  <c r="G499" i="5"/>
  <c r="O499" i="5" s="1"/>
  <c r="I499" i="5"/>
  <c r="J499" i="5"/>
  <c r="G500" i="5"/>
  <c r="R500" i="5" s="1"/>
  <c r="I500" i="5"/>
  <c r="J500" i="5"/>
  <c r="G501" i="5"/>
  <c r="R501" i="5" s="1"/>
  <c r="I501" i="5"/>
  <c r="P501" i="5" s="1"/>
  <c r="J501" i="5"/>
  <c r="G502" i="5"/>
  <c r="N502" i="5"/>
  <c r="I502" i="5"/>
  <c r="P502" i="5" s="1"/>
  <c r="J502" i="5"/>
  <c r="Q502" i="5"/>
  <c r="G503" i="5"/>
  <c r="O503" i="5" s="1"/>
  <c r="I503" i="5"/>
  <c r="J503" i="5"/>
  <c r="G504" i="5"/>
  <c r="R504" i="5" s="1"/>
  <c r="N504" i="5"/>
  <c r="O504" i="5"/>
  <c r="I504" i="5"/>
  <c r="P504" i="5"/>
  <c r="J504" i="5"/>
  <c r="Q504" i="5" s="1"/>
  <c r="G505" i="5"/>
  <c r="I505" i="5"/>
  <c r="P505" i="5"/>
  <c r="J505" i="5"/>
  <c r="G506" i="5"/>
  <c r="N506" i="5" s="1"/>
  <c r="I506" i="5"/>
  <c r="P506" i="5" s="1"/>
  <c r="J506" i="5"/>
  <c r="G507" i="5"/>
  <c r="N507" i="5"/>
  <c r="I507" i="5"/>
  <c r="P507" i="5" s="1"/>
  <c r="J507" i="5"/>
  <c r="Q507" i="5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 s="1"/>
  <c r="I514" i="5"/>
  <c r="J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/>
  <c r="G520" i="5"/>
  <c r="R520" i="5" s="1"/>
  <c r="I520" i="5"/>
  <c r="J520" i="5"/>
  <c r="G521" i="5"/>
  <c r="N521" i="5" s="1"/>
  <c r="I521" i="5"/>
  <c r="J521" i="5"/>
  <c r="P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/>
  <c r="J524" i="5"/>
  <c r="G525" i="5"/>
  <c r="R525" i="5" s="1"/>
  <c r="O525" i="5"/>
  <c r="I525" i="5"/>
  <c r="P525" i="5" s="1"/>
  <c r="J525" i="5"/>
  <c r="Q525" i="5"/>
  <c r="G526" i="5"/>
  <c r="N526" i="5" s="1"/>
  <c r="I526" i="5"/>
  <c r="J526" i="5"/>
  <c r="G527" i="5"/>
  <c r="N527" i="5"/>
  <c r="I527" i="5"/>
  <c r="P527" i="5" s="1"/>
  <c r="J527" i="5"/>
  <c r="Q527" i="5"/>
  <c r="G528" i="5"/>
  <c r="O528" i="5" s="1"/>
  <c r="I528" i="5"/>
  <c r="J528" i="5"/>
  <c r="G529" i="5"/>
  <c r="R529" i="5" s="1"/>
  <c r="N529" i="5"/>
  <c r="O529" i="5"/>
  <c r="I529" i="5"/>
  <c r="P529" i="5"/>
  <c r="J529" i="5"/>
  <c r="Q529" i="5" s="1"/>
  <c r="G530" i="5"/>
  <c r="N530" i="5" s="1"/>
  <c r="I530" i="5"/>
  <c r="J530" i="5"/>
  <c r="G531" i="5"/>
  <c r="O531" i="5" s="1"/>
  <c r="I531" i="5"/>
  <c r="J531" i="5"/>
  <c r="G532" i="5"/>
  <c r="R532" i="5" s="1"/>
  <c r="I532" i="5"/>
  <c r="J532" i="5"/>
  <c r="G533" i="5"/>
  <c r="N533" i="5" s="1"/>
  <c r="I533" i="5"/>
  <c r="P533" i="5"/>
  <c r="J533" i="5"/>
  <c r="G534" i="5"/>
  <c r="R534" i="5" s="1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 s="1"/>
  <c r="J536" i="5"/>
  <c r="G537" i="5"/>
  <c r="N537" i="5"/>
  <c r="O537" i="5"/>
  <c r="I537" i="5"/>
  <c r="P537" i="5"/>
  <c r="J537" i="5"/>
  <c r="Q537" i="5" s="1"/>
  <c r="G538" i="5"/>
  <c r="R538" i="5" s="1"/>
  <c r="I538" i="5"/>
  <c r="P538" i="5"/>
  <c r="J538" i="5"/>
  <c r="G539" i="5"/>
  <c r="N539" i="5" s="1"/>
  <c r="I539" i="5"/>
  <c r="P539" i="5" s="1"/>
  <c r="J539" i="5"/>
  <c r="G540" i="5"/>
  <c r="I540" i="5"/>
  <c r="J540" i="5"/>
  <c r="G541" i="5"/>
  <c r="R541" i="5" s="1"/>
  <c r="O541" i="5"/>
  <c r="I541" i="5"/>
  <c r="J541" i="5"/>
  <c r="Q541" i="5"/>
  <c r="G542" i="5"/>
  <c r="N542" i="5" s="1"/>
  <c r="I542" i="5"/>
  <c r="J542" i="5"/>
  <c r="G543" i="5"/>
  <c r="N543" i="5" s="1"/>
  <c r="I543" i="5"/>
  <c r="J543" i="5"/>
  <c r="Q543" i="5"/>
  <c r="G544" i="5"/>
  <c r="I544" i="5"/>
  <c r="J544" i="5"/>
  <c r="G545" i="5"/>
  <c r="R545" i="5" s="1"/>
  <c r="I545" i="5"/>
  <c r="J545" i="5"/>
  <c r="G546" i="5"/>
  <c r="I546" i="5"/>
  <c r="P546" i="5" s="1"/>
  <c r="J546" i="5"/>
  <c r="G547" i="5"/>
  <c r="R547" i="5" s="1"/>
  <c r="O547" i="5"/>
  <c r="I547" i="5"/>
  <c r="J547" i="5"/>
  <c r="Q547" i="5"/>
  <c r="G548" i="5"/>
  <c r="O548" i="5" s="1"/>
  <c r="I548" i="5"/>
  <c r="J548" i="5"/>
  <c r="G549" i="5"/>
  <c r="R549" i="5" s="1"/>
  <c r="I549" i="5"/>
  <c r="P549" i="5" s="1"/>
  <c r="J549" i="5"/>
  <c r="G550" i="5"/>
  <c r="N550" i="5" s="1"/>
  <c r="I550" i="5"/>
  <c r="P550" i="5" s="1"/>
  <c r="J550" i="5"/>
  <c r="G551" i="5"/>
  <c r="I551" i="5"/>
  <c r="J551" i="5"/>
  <c r="P551" i="5" s="1"/>
  <c r="G552" i="5"/>
  <c r="R552" i="5" s="1"/>
  <c r="O552" i="5"/>
  <c r="I552" i="5"/>
  <c r="P552" i="5" s="1"/>
  <c r="J552" i="5"/>
  <c r="Q552" i="5"/>
  <c r="G553" i="5"/>
  <c r="I553" i="5"/>
  <c r="J553" i="5"/>
  <c r="G554" i="5"/>
  <c r="N554" i="5" s="1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P557" i="5" s="1"/>
  <c r="J557" i="5"/>
  <c r="G558" i="5"/>
  <c r="R558" i="5" s="1"/>
  <c r="I558" i="5"/>
  <c r="P558" i="5"/>
  <c r="J558" i="5"/>
  <c r="G559" i="5"/>
  <c r="R559" i="5" s="1"/>
  <c r="N559" i="5"/>
  <c r="O559" i="5"/>
  <c r="I559" i="5"/>
  <c r="P559" i="5" s="1"/>
  <c r="J559" i="5"/>
  <c r="Q559" i="5" s="1"/>
  <c r="G560" i="5"/>
  <c r="O560" i="5" s="1"/>
  <c r="I560" i="5"/>
  <c r="J560" i="5"/>
  <c r="G561" i="5"/>
  <c r="N561" i="5" s="1"/>
  <c r="I561" i="5"/>
  <c r="J561" i="5"/>
  <c r="P561" i="5" s="1"/>
  <c r="G562" i="5"/>
  <c r="N562" i="5" s="1"/>
  <c r="I562" i="5"/>
  <c r="J562" i="5"/>
  <c r="Q562" i="5" s="1"/>
  <c r="G563" i="5"/>
  <c r="I563" i="5"/>
  <c r="P563" i="5"/>
  <c r="J563" i="5"/>
  <c r="G564" i="5"/>
  <c r="N564" i="5"/>
  <c r="I564" i="5"/>
  <c r="P564" i="5" s="1"/>
  <c r="J564" i="5"/>
  <c r="Q564" i="5" s="1"/>
  <c r="G565" i="5"/>
  <c r="N565" i="5" s="1"/>
  <c r="I565" i="5"/>
  <c r="P565" i="5" s="1"/>
  <c r="J565" i="5"/>
  <c r="G566" i="5"/>
  <c r="N566" i="5"/>
  <c r="I566" i="5"/>
  <c r="P566" i="5" s="1"/>
  <c r="J566" i="5"/>
  <c r="Q566" i="5"/>
  <c r="G567" i="5"/>
  <c r="O567" i="5" s="1"/>
  <c r="I567" i="5"/>
  <c r="J567" i="5"/>
  <c r="G568" i="5"/>
  <c r="N568" i="5" s="1"/>
  <c r="I568" i="5"/>
  <c r="J568" i="5"/>
  <c r="Q568" i="5"/>
  <c r="G569" i="5"/>
  <c r="N569" i="5" s="1"/>
  <c r="I569" i="5"/>
  <c r="J569" i="5"/>
  <c r="G570" i="5"/>
  <c r="N570" i="5" s="1"/>
  <c r="I570" i="5"/>
  <c r="J570" i="5"/>
  <c r="Q570" i="5"/>
  <c r="G571" i="5"/>
  <c r="O571" i="5" s="1"/>
  <c r="I571" i="5"/>
  <c r="J571" i="5"/>
  <c r="G572" i="5"/>
  <c r="N572" i="5" s="1"/>
  <c r="I572" i="5"/>
  <c r="J572" i="5"/>
  <c r="Q572" i="5" s="1"/>
  <c r="G573" i="5"/>
  <c r="N573" i="5" s="1"/>
  <c r="I573" i="5"/>
  <c r="P573" i="5"/>
  <c r="J573" i="5"/>
  <c r="G574" i="5"/>
  <c r="R574" i="5" s="1"/>
  <c r="N574" i="5"/>
  <c r="O574" i="5"/>
  <c r="I574" i="5"/>
  <c r="P574" i="5" s="1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P580" i="5"/>
  <c r="J580" i="5"/>
  <c r="G581" i="5"/>
  <c r="N581" i="5" s="1"/>
  <c r="I581" i="5"/>
  <c r="J581" i="5"/>
  <c r="P581" i="5" s="1"/>
  <c r="G582" i="5"/>
  <c r="N582" i="5" s="1"/>
  <c r="I582" i="5"/>
  <c r="J582" i="5"/>
  <c r="G583" i="5"/>
  <c r="O583" i="5" s="1"/>
  <c r="I583" i="5"/>
  <c r="J583" i="5"/>
  <c r="P583" i="5"/>
  <c r="G584" i="5"/>
  <c r="R584" i="5" s="1"/>
  <c r="I584" i="5"/>
  <c r="P584" i="5"/>
  <c r="J584" i="5"/>
  <c r="G585" i="5"/>
  <c r="N585" i="5" s="1"/>
  <c r="I585" i="5"/>
  <c r="P585" i="5" s="1"/>
  <c r="J585" i="5"/>
  <c r="G586" i="5"/>
  <c r="N586" i="5"/>
  <c r="I586" i="5"/>
  <c r="P586" i="5" s="1"/>
  <c r="J586" i="5"/>
  <c r="Q586" i="5"/>
  <c r="G587" i="5"/>
  <c r="N587" i="5" s="1"/>
  <c r="I587" i="5"/>
  <c r="J587" i="5"/>
  <c r="G588" i="5"/>
  <c r="R588" i="5" s="1"/>
  <c r="I588" i="5"/>
  <c r="J588" i="5"/>
  <c r="G589" i="5"/>
  <c r="N589" i="5" s="1"/>
  <c r="I589" i="5"/>
  <c r="J589" i="5"/>
  <c r="Q589" i="5"/>
  <c r="G590" i="5"/>
  <c r="N590" i="5" s="1"/>
  <c r="I590" i="5"/>
  <c r="J590" i="5"/>
  <c r="G591" i="5"/>
  <c r="N591" i="5" s="1"/>
  <c r="I591" i="5"/>
  <c r="J591" i="5"/>
  <c r="Q591" i="5" s="1"/>
  <c r="G592" i="5"/>
  <c r="I592" i="5"/>
  <c r="J592" i="5"/>
  <c r="P592" i="5" s="1"/>
  <c r="G593" i="5"/>
  <c r="R593" i="5" s="1"/>
  <c r="I593" i="5"/>
  <c r="P593" i="5" s="1"/>
  <c r="J593" i="5"/>
  <c r="G594" i="5"/>
  <c r="O594" i="5"/>
  <c r="I594" i="5"/>
  <c r="J594" i="5"/>
  <c r="Q594" i="5"/>
  <c r="G595" i="5"/>
  <c r="O595" i="5" s="1"/>
  <c r="I595" i="5"/>
  <c r="J595" i="5"/>
  <c r="G596" i="5"/>
  <c r="N596" i="5" s="1"/>
  <c r="I596" i="5"/>
  <c r="J596" i="5"/>
  <c r="Q596" i="5" s="1"/>
  <c r="G597" i="5"/>
  <c r="N597" i="5" s="1"/>
  <c r="I597" i="5"/>
  <c r="P597" i="5"/>
  <c r="J597" i="5"/>
  <c r="G598" i="5"/>
  <c r="N598" i="5"/>
  <c r="I598" i="5"/>
  <c r="P598" i="5" s="1"/>
  <c r="J598" i="5"/>
  <c r="Q598" i="5" s="1"/>
  <c r="G599" i="5"/>
  <c r="I599" i="5"/>
  <c r="P599" i="5" s="1"/>
  <c r="J599" i="5"/>
  <c r="G600" i="5"/>
  <c r="N600" i="5"/>
  <c r="I600" i="5"/>
  <c r="P600" i="5" s="1"/>
  <c r="J600" i="5"/>
  <c r="Q600" i="5"/>
  <c r="G601" i="5"/>
  <c r="N601" i="5" s="1"/>
  <c r="I601" i="5"/>
  <c r="J601" i="5"/>
  <c r="G602" i="5"/>
  <c r="N602" i="5" s="1"/>
  <c r="I602" i="5"/>
  <c r="J602" i="5"/>
  <c r="Q602" i="5"/>
  <c r="G603" i="5"/>
  <c r="N603" i="5" s="1"/>
  <c r="I603" i="5"/>
  <c r="J603" i="5"/>
  <c r="G604" i="5"/>
  <c r="R604" i="5" s="1"/>
  <c r="I604" i="5"/>
  <c r="J604" i="5"/>
  <c r="G605" i="5"/>
  <c r="R605" i="5" s="1"/>
  <c r="I605" i="5"/>
  <c r="P605" i="5" s="1"/>
  <c r="J605" i="5"/>
  <c r="G606" i="5"/>
  <c r="N606" i="5" s="1"/>
  <c r="I606" i="5"/>
  <c r="P606" i="5" s="1"/>
  <c r="J606" i="5"/>
  <c r="G607" i="5"/>
  <c r="N607" i="5" s="1"/>
  <c r="I607" i="5"/>
  <c r="P607" i="5"/>
  <c r="J607" i="5"/>
  <c r="G608" i="5"/>
  <c r="N608" i="5"/>
  <c r="O608" i="5"/>
  <c r="I608" i="5"/>
  <c r="P608" i="5" s="1"/>
  <c r="J608" i="5"/>
  <c r="Q608" i="5" s="1"/>
  <c r="G609" i="5"/>
  <c r="R609" i="5" s="1"/>
  <c r="I609" i="5"/>
  <c r="J609" i="5"/>
  <c r="G610" i="5"/>
  <c r="I610" i="5"/>
  <c r="P610" i="5"/>
  <c r="J610" i="5"/>
  <c r="G611" i="5"/>
  <c r="I611" i="5"/>
  <c r="J611" i="5"/>
  <c r="G612" i="5"/>
  <c r="R612" i="5" s="1"/>
  <c r="I612" i="5"/>
  <c r="P612" i="5"/>
  <c r="J612" i="5"/>
  <c r="G613" i="5"/>
  <c r="R613" i="5" s="1"/>
  <c r="I613" i="5"/>
  <c r="P613" i="5" s="1"/>
  <c r="J613" i="5"/>
  <c r="G614" i="5"/>
  <c r="N614" i="5" s="1"/>
  <c r="I614" i="5"/>
  <c r="J614" i="5"/>
  <c r="G615" i="5"/>
  <c r="R615" i="5" s="1"/>
  <c r="O615" i="5"/>
  <c r="I615" i="5"/>
  <c r="P615" i="5" s="1"/>
  <c r="J615" i="5"/>
  <c r="Q615" i="5"/>
  <c r="G616" i="5"/>
  <c r="O616" i="5" s="1"/>
  <c r="I616" i="5"/>
  <c r="J616" i="5"/>
  <c r="G617" i="5"/>
  <c r="N617" i="5" s="1"/>
  <c r="I617" i="5"/>
  <c r="J617" i="5"/>
  <c r="Q617" i="5"/>
  <c r="G618" i="5"/>
  <c r="N618" i="5" s="1"/>
  <c r="I618" i="5"/>
  <c r="J618" i="5"/>
  <c r="G619" i="5"/>
  <c r="N619" i="5" s="1"/>
  <c r="I619" i="5"/>
  <c r="J619" i="5"/>
  <c r="Q619" i="5"/>
  <c r="G620" i="5"/>
  <c r="O620" i="5" s="1"/>
  <c r="I620" i="5"/>
  <c r="J620" i="5"/>
  <c r="G621" i="5"/>
  <c r="N621" i="5" s="1"/>
  <c r="I621" i="5"/>
  <c r="J621" i="5"/>
  <c r="Q621" i="5"/>
  <c r="G622" i="5"/>
  <c r="N622" i="5" s="1"/>
  <c r="I622" i="5"/>
  <c r="J622" i="5"/>
  <c r="G623" i="5"/>
  <c r="N623" i="5" s="1"/>
  <c r="I623" i="5"/>
  <c r="J623" i="5"/>
  <c r="Q623" i="5"/>
  <c r="G624" i="5"/>
  <c r="O624" i="5" s="1"/>
  <c r="I624" i="5"/>
  <c r="J624" i="5"/>
  <c r="G625" i="5"/>
  <c r="N625" i="5" s="1"/>
  <c r="I625" i="5"/>
  <c r="J625" i="5"/>
  <c r="Q625" i="5"/>
  <c r="G626" i="5"/>
  <c r="N626" i="5" s="1"/>
  <c r="I626" i="5"/>
  <c r="J626" i="5"/>
  <c r="P626" i="5"/>
  <c r="G627" i="5"/>
  <c r="N627" i="5" s="1"/>
  <c r="I627" i="5"/>
  <c r="J627" i="5"/>
  <c r="Q627" i="5" s="1"/>
  <c r="G628" i="5"/>
  <c r="I628" i="5"/>
  <c r="J628" i="5"/>
  <c r="P628" i="5" s="1"/>
  <c r="G629" i="5"/>
  <c r="N629" i="5"/>
  <c r="I629" i="5"/>
  <c r="P629" i="5" s="1"/>
  <c r="J629" i="5"/>
  <c r="Q629" i="5" s="1"/>
  <c r="G630" i="5"/>
  <c r="I630" i="5"/>
  <c r="J630" i="5"/>
  <c r="G631" i="5"/>
  <c r="N631" i="5"/>
  <c r="I631" i="5"/>
  <c r="P631" i="5" s="1"/>
  <c r="J631" i="5"/>
  <c r="Q631" i="5" s="1"/>
  <c r="G632" i="5"/>
  <c r="N632" i="5" s="1"/>
  <c r="I632" i="5"/>
  <c r="J632" i="5"/>
  <c r="G633" i="5"/>
  <c r="N633" i="5" s="1"/>
  <c r="I633" i="5"/>
  <c r="J633" i="5"/>
  <c r="P633" i="5"/>
  <c r="G634" i="5"/>
  <c r="N634" i="5" s="1"/>
  <c r="I634" i="5"/>
  <c r="J634" i="5"/>
  <c r="G635" i="5"/>
  <c r="O635" i="5" s="1"/>
  <c r="I635" i="5"/>
  <c r="J635" i="5"/>
  <c r="Q635" i="5" s="1"/>
  <c r="G636" i="5"/>
  <c r="N636" i="5" s="1"/>
  <c r="I636" i="5"/>
  <c r="J636" i="5"/>
  <c r="G637" i="5"/>
  <c r="N637" i="5" s="1"/>
  <c r="I637" i="5"/>
  <c r="J637" i="5"/>
  <c r="P637" i="5" s="1"/>
  <c r="G638" i="5"/>
  <c r="R638" i="5" s="1"/>
  <c r="O638" i="5"/>
  <c r="I638" i="5"/>
  <c r="J638" i="5"/>
  <c r="Q638" i="5"/>
  <c r="G639" i="5"/>
  <c r="P639" i="5" s="1"/>
  <c r="I639" i="5"/>
  <c r="J639" i="5"/>
  <c r="G640" i="5"/>
  <c r="N640" i="5" s="1"/>
  <c r="I640" i="5"/>
  <c r="J640" i="5"/>
  <c r="Q640" i="5"/>
  <c r="G641" i="5"/>
  <c r="P641" i="5" s="1"/>
  <c r="I641" i="5"/>
  <c r="J641" i="5"/>
  <c r="G642" i="5"/>
  <c r="N642" i="5" s="1"/>
  <c r="I642" i="5"/>
  <c r="P642" i="5"/>
  <c r="J642" i="5"/>
  <c r="G643" i="5"/>
  <c r="N643" i="5" s="1"/>
  <c r="I643" i="5"/>
  <c r="P643" i="5" s="1"/>
  <c r="J643" i="5"/>
  <c r="G644" i="5"/>
  <c r="N644" i="5"/>
  <c r="I644" i="5"/>
  <c r="J644" i="5"/>
  <c r="G645" i="5"/>
  <c r="N645" i="5"/>
  <c r="I645" i="5"/>
  <c r="P645" i="5" s="1"/>
  <c r="J645" i="5"/>
  <c r="Q645" i="5" s="1"/>
  <c r="G646" i="5"/>
  <c r="I646" i="5"/>
  <c r="J646" i="5"/>
  <c r="G647" i="5"/>
  <c r="N647" i="5"/>
  <c r="I647" i="5"/>
  <c r="P647" i="5" s="1"/>
  <c r="J647" i="5"/>
  <c r="Q647" i="5" s="1"/>
  <c r="G648" i="5"/>
  <c r="P648" i="5" s="1"/>
  <c r="I648" i="5"/>
  <c r="J648" i="5"/>
  <c r="G649" i="5"/>
  <c r="O649" i="5" s="1"/>
  <c r="N649" i="5"/>
  <c r="I649" i="5"/>
  <c r="P649" i="5"/>
  <c r="J649" i="5"/>
  <c r="G650" i="5"/>
  <c r="N650" i="5" s="1"/>
  <c r="I650" i="5"/>
  <c r="J650" i="5"/>
  <c r="G651" i="5"/>
  <c r="N651" i="5" s="1"/>
  <c r="I651" i="5"/>
  <c r="P651" i="5" s="1"/>
  <c r="J651" i="5"/>
  <c r="G652" i="5"/>
  <c r="N652" i="5" s="1"/>
  <c r="I652" i="5"/>
  <c r="J652" i="5"/>
  <c r="G653" i="5"/>
  <c r="N653" i="5" s="1"/>
  <c r="I653" i="5"/>
  <c r="J653" i="5"/>
  <c r="G654" i="5"/>
  <c r="I654" i="5"/>
  <c r="P654" i="5"/>
  <c r="J654" i="5"/>
  <c r="G655" i="5"/>
  <c r="I655" i="5"/>
  <c r="P655" i="5" s="1"/>
  <c r="J655" i="5"/>
  <c r="G656" i="5"/>
  <c r="N656" i="5" s="1"/>
  <c r="I656" i="5"/>
  <c r="J656" i="5"/>
  <c r="G657" i="5"/>
  <c r="N657" i="5" s="1"/>
  <c r="I657" i="5"/>
  <c r="J657" i="5"/>
  <c r="P657" i="5"/>
  <c r="G658" i="5"/>
  <c r="N658" i="5" s="1"/>
  <c r="I658" i="5"/>
  <c r="J658" i="5"/>
  <c r="G659" i="5"/>
  <c r="N659" i="5" s="1"/>
  <c r="I659" i="5"/>
  <c r="J659" i="5"/>
  <c r="P659" i="5"/>
  <c r="G660" i="5"/>
  <c r="R660" i="5" s="1"/>
  <c r="I660" i="5"/>
  <c r="P660" i="5"/>
  <c r="J660" i="5"/>
  <c r="G661" i="5"/>
  <c r="I661" i="5"/>
  <c r="J661" i="5"/>
  <c r="G662" i="5"/>
  <c r="N662" i="5" s="1"/>
  <c r="I662" i="5"/>
  <c r="J662" i="5"/>
  <c r="Q662" i="5" s="1"/>
  <c r="G663" i="5"/>
  <c r="N663" i="5" s="1"/>
  <c r="I663" i="5"/>
  <c r="J663" i="5"/>
  <c r="G664" i="5"/>
  <c r="N664" i="5" s="1"/>
  <c r="I664" i="5"/>
  <c r="J664" i="5"/>
  <c r="P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P668" i="5" s="1"/>
  <c r="G669" i="5"/>
  <c r="N669" i="5" s="1"/>
  <c r="I669" i="5"/>
  <c r="J669" i="5"/>
  <c r="G670" i="5"/>
  <c r="N670" i="5" s="1"/>
  <c r="I670" i="5"/>
  <c r="J670" i="5"/>
  <c r="Q670" i="5"/>
  <c r="G671" i="5"/>
  <c r="N671" i="5" s="1"/>
  <c r="J671" i="5"/>
  <c r="G672" i="5"/>
  <c r="P672" i="5" s="1"/>
  <c r="I672" i="5"/>
  <c r="J672" i="5"/>
  <c r="G673" i="5"/>
  <c r="N673" i="5" s="1"/>
  <c r="I673" i="5"/>
  <c r="J673" i="5"/>
  <c r="Q673" i="5" s="1"/>
  <c r="G674" i="5"/>
  <c r="I674" i="5"/>
  <c r="J674" i="5"/>
  <c r="G675" i="5"/>
  <c r="N675" i="5" s="1"/>
  <c r="I675" i="5"/>
  <c r="J675" i="5"/>
  <c r="Q675" i="5" s="1"/>
  <c r="G676" i="5"/>
  <c r="I676" i="5"/>
  <c r="P676" i="5"/>
  <c r="J676" i="5"/>
  <c r="G677" i="5"/>
  <c r="N677" i="5"/>
  <c r="I677" i="5"/>
  <c r="P677" i="5" s="1"/>
  <c r="J677" i="5"/>
  <c r="Q677" i="5" s="1"/>
  <c r="G678" i="5"/>
  <c r="I678" i="5"/>
  <c r="P678" i="5" s="1"/>
  <c r="J678" i="5"/>
  <c r="G679" i="5"/>
  <c r="P679" i="5" s="1"/>
  <c r="N679" i="5"/>
  <c r="I679" i="5"/>
  <c r="J679" i="5"/>
  <c r="G680" i="5"/>
  <c r="N680" i="5" s="1"/>
  <c r="I680" i="5"/>
  <c r="J680" i="5"/>
  <c r="Q680" i="5"/>
  <c r="G681" i="5"/>
  <c r="I681" i="5"/>
  <c r="J681" i="5"/>
  <c r="G682" i="5"/>
  <c r="P682" i="5" s="1"/>
  <c r="I682" i="5"/>
  <c r="J682" i="5"/>
  <c r="G683" i="5"/>
  <c r="R683" i="5" s="1"/>
  <c r="I683" i="5"/>
  <c r="J683" i="5"/>
  <c r="G684" i="5"/>
  <c r="I684" i="5"/>
  <c r="J684" i="5"/>
  <c r="G685" i="5"/>
  <c r="N685" i="5" s="1"/>
  <c r="I685" i="5"/>
  <c r="J685" i="5"/>
  <c r="Q685" i="5" s="1"/>
  <c r="G686" i="5"/>
  <c r="I686" i="5"/>
  <c r="J686" i="5"/>
  <c r="P686" i="5" s="1"/>
  <c r="G687" i="5"/>
  <c r="N687" i="5"/>
  <c r="O687" i="5"/>
  <c r="J687" i="5"/>
  <c r="Q687" i="5" s="1"/>
  <c r="G688" i="5"/>
  <c r="I688" i="5"/>
  <c r="P688" i="5" s="1"/>
  <c r="J688" i="5"/>
  <c r="G689" i="5"/>
  <c r="N689" i="5" s="1"/>
  <c r="I689" i="5"/>
  <c r="J689" i="5"/>
  <c r="G690" i="5"/>
  <c r="R690" i="5" s="1"/>
  <c r="O690" i="5"/>
  <c r="I690" i="5"/>
  <c r="J690" i="5"/>
  <c r="Q690" i="5"/>
  <c r="G691" i="5"/>
  <c r="P691" i="5" s="1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/>
  <c r="I695" i="5"/>
  <c r="P695" i="5" s="1"/>
  <c r="J695" i="5"/>
  <c r="Q695" i="5"/>
  <c r="G696" i="5"/>
  <c r="P696" i="5" s="1"/>
  <c r="I696" i="5"/>
  <c r="J696" i="5"/>
  <c r="G697" i="5"/>
  <c r="P697" i="5" s="1"/>
  <c r="I697" i="5"/>
  <c r="J697" i="5"/>
  <c r="G698" i="5"/>
  <c r="N698" i="5"/>
  <c r="I698" i="5"/>
  <c r="P698" i="5" s="1"/>
  <c r="J698" i="5"/>
  <c r="Q698" i="5"/>
  <c r="G699" i="5"/>
  <c r="N699" i="5" s="1"/>
  <c r="I699" i="5"/>
  <c r="J699" i="5"/>
  <c r="G700" i="5"/>
  <c r="P700" i="5" s="1"/>
  <c r="I700" i="5"/>
  <c r="J700" i="5"/>
  <c r="G701" i="5"/>
  <c r="N701" i="5" s="1"/>
  <c r="I701" i="5"/>
  <c r="J701" i="5"/>
  <c r="Q701" i="5"/>
  <c r="G702" i="5"/>
  <c r="N702" i="5" s="1"/>
  <c r="I702" i="5"/>
  <c r="J702" i="5"/>
  <c r="P702" i="5" s="1"/>
  <c r="G703" i="5"/>
  <c r="N703" i="5"/>
  <c r="I703" i="5"/>
  <c r="J703" i="5"/>
  <c r="Q703" i="5" s="1"/>
  <c r="G704" i="5"/>
  <c r="N704" i="5" s="1"/>
  <c r="I704" i="5"/>
  <c r="J704" i="5"/>
  <c r="P704" i="5" s="1"/>
  <c r="G705" i="5"/>
  <c r="R705" i="5" s="1"/>
  <c r="N705" i="5"/>
  <c r="O705" i="5"/>
  <c r="I705" i="5"/>
  <c r="P705" i="5" s="1"/>
  <c r="J705" i="5"/>
  <c r="Q705" i="5"/>
  <c r="G706" i="5"/>
  <c r="I706" i="5"/>
  <c r="J706" i="5"/>
  <c r="P706" i="5"/>
  <c r="G707" i="5"/>
  <c r="N707" i="5" s="1"/>
  <c r="I707" i="5"/>
  <c r="J707" i="5"/>
  <c r="P707" i="5" s="1"/>
  <c r="G708" i="5"/>
  <c r="I708" i="5"/>
  <c r="P708" i="5" s="1"/>
  <c r="J708" i="5"/>
  <c r="G709" i="5"/>
  <c r="R709" i="5" s="1"/>
  <c r="N709" i="5"/>
  <c r="I709" i="5"/>
  <c r="P709" i="5" s="1"/>
  <c r="J709" i="5"/>
  <c r="G710" i="5"/>
  <c r="N710" i="5"/>
  <c r="I710" i="5"/>
  <c r="P710" i="5" s="1"/>
  <c r="J710" i="5"/>
  <c r="Q710" i="5"/>
  <c r="G711" i="5"/>
  <c r="N711" i="5" s="1"/>
  <c r="I711" i="5"/>
  <c r="J711" i="5"/>
  <c r="G712" i="5"/>
  <c r="N712" i="5"/>
  <c r="I712" i="5"/>
  <c r="P712" i="5" s="1"/>
  <c r="J712" i="5"/>
  <c r="Q712" i="5"/>
  <c r="G713" i="5"/>
  <c r="N713" i="5" s="1"/>
  <c r="I713" i="5"/>
  <c r="J713" i="5"/>
  <c r="G714" i="5"/>
  <c r="N714" i="5" s="1"/>
  <c r="I714" i="5"/>
  <c r="P714" i="5"/>
  <c r="J714" i="5"/>
  <c r="G715" i="5"/>
  <c r="N715" i="5"/>
  <c r="I715" i="5"/>
  <c r="P715" i="5" s="1"/>
  <c r="J715" i="5"/>
  <c r="Q715" i="5"/>
  <c r="G716" i="5"/>
  <c r="N716" i="5" s="1"/>
  <c r="I716" i="5"/>
  <c r="J716" i="5"/>
  <c r="Q716" i="5" s="1"/>
  <c r="G717" i="5"/>
  <c r="N717" i="5" s="1"/>
  <c r="I717" i="5"/>
  <c r="J717" i="5"/>
  <c r="G718" i="5"/>
  <c r="N718" i="5" s="1"/>
  <c r="I718" i="5"/>
  <c r="J718" i="5"/>
  <c r="Q718" i="5"/>
  <c r="G719" i="5"/>
  <c r="P719" i="5" s="1"/>
  <c r="I719" i="5"/>
  <c r="J719" i="5"/>
  <c r="G720" i="5"/>
  <c r="N720" i="5" s="1"/>
  <c r="I720" i="5"/>
  <c r="J720" i="5"/>
  <c r="G721" i="5"/>
  <c r="O721" i="5" s="1"/>
  <c r="I721" i="5"/>
  <c r="J721" i="5"/>
  <c r="Q721" i="5"/>
  <c r="G722" i="5"/>
  <c r="N722" i="5" s="1"/>
  <c r="I722" i="5"/>
  <c r="J722" i="5"/>
  <c r="P722" i="5"/>
  <c r="G723" i="5"/>
  <c r="N723" i="5" s="1"/>
  <c r="I723" i="5"/>
  <c r="J723" i="5"/>
  <c r="Q723" i="5" s="1"/>
  <c r="G724" i="5"/>
  <c r="N724" i="5"/>
  <c r="I724" i="5"/>
  <c r="P724" i="5" s="1"/>
  <c r="J724" i="5"/>
  <c r="Q724" i="5" s="1"/>
  <c r="G725" i="5"/>
  <c r="R725" i="5" s="1"/>
  <c r="I725" i="5"/>
  <c r="P725" i="5"/>
  <c r="J725" i="5"/>
  <c r="G726" i="5"/>
  <c r="O726" i="5" s="1"/>
  <c r="I726" i="5"/>
  <c r="J726" i="5"/>
  <c r="G727" i="5"/>
  <c r="N727" i="5"/>
  <c r="I727" i="5"/>
  <c r="P727" i="5" s="1"/>
  <c r="J727" i="5"/>
  <c r="Q727" i="5" s="1"/>
  <c r="G728" i="5"/>
  <c r="P728" i="5" s="1"/>
  <c r="I728" i="5"/>
  <c r="J728" i="5"/>
  <c r="G729" i="5"/>
  <c r="I729" i="5"/>
  <c r="J729" i="5"/>
  <c r="G730" i="5"/>
  <c r="N730" i="5" s="1"/>
  <c r="J730" i="5"/>
  <c r="Q730" i="5" s="1"/>
  <c r="G731" i="5"/>
  <c r="I731" i="5"/>
  <c r="J731" i="5"/>
  <c r="G732" i="5"/>
  <c r="N732" i="5" s="1"/>
  <c r="I732" i="5"/>
  <c r="J732" i="5"/>
  <c r="Q732" i="5" s="1"/>
  <c r="G733" i="5"/>
  <c r="N733" i="5"/>
  <c r="I733" i="5"/>
  <c r="P733" i="5" s="1"/>
  <c r="J733" i="5"/>
  <c r="G734" i="5"/>
  <c r="Q734" i="5" s="1"/>
  <c r="I734" i="5"/>
  <c r="J734" i="5"/>
  <c r="G735" i="5"/>
  <c r="I735" i="5"/>
  <c r="J735" i="5"/>
  <c r="G736" i="5"/>
  <c r="N736" i="5" s="1"/>
  <c r="I736" i="5"/>
  <c r="J736" i="5"/>
  <c r="Q736" i="5" s="1"/>
  <c r="G737" i="5"/>
  <c r="P737" i="5" s="1"/>
  <c r="I737" i="5"/>
  <c r="J737" i="5"/>
  <c r="G738" i="5"/>
  <c r="N738" i="5" s="1"/>
  <c r="I738" i="5"/>
  <c r="J738" i="5"/>
  <c r="G739" i="5"/>
  <c r="P739" i="5" s="1"/>
  <c r="I739" i="5"/>
  <c r="J739" i="5"/>
  <c r="G740" i="5"/>
  <c r="N740" i="5"/>
  <c r="I740" i="5"/>
  <c r="J740" i="5"/>
  <c r="Q740" i="5" s="1"/>
  <c r="G741" i="5"/>
  <c r="P741" i="5" s="1"/>
  <c r="N741" i="5"/>
  <c r="I741" i="5"/>
  <c r="J741" i="5"/>
  <c r="Q741" i="5"/>
  <c r="G742" i="5"/>
  <c r="N742" i="5" s="1"/>
  <c r="I742" i="5"/>
  <c r="J742" i="5"/>
  <c r="P742" i="5"/>
  <c r="G743" i="5"/>
  <c r="N743" i="5" s="1"/>
  <c r="I743" i="5"/>
  <c r="J743" i="5"/>
  <c r="Q743" i="5" s="1"/>
  <c r="G744" i="5"/>
  <c r="I744" i="5"/>
  <c r="J744" i="5"/>
  <c r="P744" i="5"/>
  <c r="G745" i="5"/>
  <c r="N745" i="5" s="1"/>
  <c r="I745" i="5"/>
  <c r="J745" i="5"/>
  <c r="Q745" i="5" s="1"/>
  <c r="G746" i="5"/>
  <c r="I746" i="5"/>
  <c r="J746" i="5"/>
  <c r="P746" i="5" s="1"/>
  <c r="G747" i="5"/>
  <c r="N747" i="5" s="1"/>
  <c r="I747" i="5"/>
  <c r="P747" i="5" s="1"/>
  <c r="J747" i="5"/>
  <c r="Q747" i="5" s="1"/>
  <c r="G748" i="5"/>
  <c r="N748" i="5" s="1"/>
  <c r="I748" i="5"/>
  <c r="P748" i="5" s="1"/>
  <c r="J748" i="5"/>
  <c r="G749" i="5"/>
  <c r="R749" i="5" s="1"/>
  <c r="I749" i="5"/>
  <c r="P749" i="5"/>
  <c r="J749" i="5"/>
  <c r="G750" i="5"/>
  <c r="I750" i="5"/>
  <c r="J750" i="5"/>
  <c r="G751" i="5"/>
  <c r="N751" i="5" s="1"/>
  <c r="I751" i="5"/>
  <c r="J751" i="5"/>
  <c r="G752" i="5"/>
  <c r="N752" i="5" s="1"/>
  <c r="I752" i="5"/>
  <c r="J752" i="5"/>
  <c r="Q752" i="5"/>
  <c r="G753" i="5"/>
  <c r="N753" i="5" s="1"/>
  <c r="I753" i="5"/>
  <c r="J753" i="5"/>
  <c r="G754" i="5"/>
  <c r="R754" i="5" s="1"/>
  <c r="I754" i="5"/>
  <c r="P754" i="5"/>
  <c r="J754" i="5"/>
  <c r="G755" i="5"/>
  <c r="N755" i="5" s="1"/>
  <c r="I755" i="5"/>
  <c r="P755" i="5" s="1"/>
  <c r="J755" i="5"/>
  <c r="G756" i="5"/>
  <c r="N756" i="5"/>
  <c r="I756" i="5"/>
  <c r="P756" i="5" s="1"/>
  <c r="J756" i="5"/>
  <c r="G757" i="5"/>
  <c r="R757" i="5" s="1"/>
  <c r="I757" i="5"/>
  <c r="J757" i="5"/>
  <c r="G758" i="5"/>
  <c r="R758" i="5" s="1"/>
  <c r="I758" i="5"/>
  <c r="P758" i="5"/>
  <c r="J758" i="5"/>
  <c r="G759" i="5"/>
  <c r="I759" i="5"/>
  <c r="P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P764" i="5" s="1"/>
  <c r="J764" i="5"/>
  <c r="G765" i="5"/>
  <c r="I765" i="5"/>
  <c r="J765" i="5"/>
  <c r="G766" i="5"/>
  <c r="I766" i="5"/>
  <c r="J766" i="5"/>
  <c r="P766" i="5"/>
  <c r="G767" i="5"/>
  <c r="O767" i="5" s="1"/>
  <c r="J767" i="5"/>
  <c r="G768" i="5"/>
  <c r="N768" i="5" s="1"/>
  <c r="I768" i="5"/>
  <c r="P768" i="5" s="1"/>
  <c r="J768" i="5"/>
  <c r="G769" i="5"/>
  <c r="I769" i="5"/>
  <c r="J769" i="5"/>
  <c r="G770" i="5"/>
  <c r="N770" i="5" s="1"/>
  <c r="I770" i="5"/>
  <c r="J770" i="5"/>
  <c r="G771" i="5"/>
  <c r="R771" i="5" s="1"/>
  <c r="I771" i="5"/>
  <c r="P771" i="5"/>
  <c r="J771" i="5"/>
  <c r="G772" i="5"/>
  <c r="N772" i="5" s="1"/>
  <c r="I772" i="5"/>
  <c r="P772" i="5" s="1"/>
  <c r="J772" i="5"/>
  <c r="Q772" i="5" s="1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 s="1"/>
  <c r="I777" i="5"/>
  <c r="J777" i="5"/>
  <c r="G778" i="5"/>
  <c r="I778" i="5"/>
  <c r="J778" i="5"/>
  <c r="G779" i="5"/>
  <c r="N779" i="5" s="1"/>
  <c r="I779" i="5"/>
  <c r="P779" i="5" s="1"/>
  <c r="J779" i="5"/>
  <c r="G780" i="5"/>
  <c r="I780" i="5"/>
  <c r="J780" i="5"/>
  <c r="G781" i="5"/>
  <c r="I781" i="5"/>
  <c r="J781" i="5"/>
  <c r="G782" i="5"/>
  <c r="P782" i="5" s="1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O786" i="5"/>
  <c r="I786" i="5"/>
  <c r="P786" i="5" s="1"/>
  <c r="J786" i="5"/>
  <c r="G787" i="5"/>
  <c r="N787" i="5" s="1"/>
  <c r="I787" i="5"/>
  <c r="P787" i="5"/>
  <c r="J787" i="5"/>
  <c r="G788" i="5"/>
  <c r="I788" i="5"/>
  <c r="P788" i="5" s="1"/>
  <c r="J788" i="5"/>
  <c r="G789" i="5"/>
  <c r="R789" i="5" s="1"/>
  <c r="I789" i="5"/>
  <c r="P789" i="5" s="1"/>
  <c r="J789" i="5"/>
  <c r="G790" i="5"/>
  <c r="N790" i="5"/>
  <c r="I790" i="5"/>
  <c r="P790" i="5" s="1"/>
  <c r="J790" i="5"/>
  <c r="Q790" i="5" s="1"/>
  <c r="G791" i="5"/>
  <c r="N791" i="5" s="1"/>
  <c r="I791" i="5"/>
  <c r="J791" i="5"/>
  <c r="Q791" i="5"/>
  <c r="G792" i="5"/>
  <c r="N792" i="5" s="1"/>
  <c r="I792" i="5"/>
  <c r="J792" i="5"/>
  <c r="Q792" i="5" s="1"/>
  <c r="G793" i="5"/>
  <c r="I793" i="5"/>
  <c r="J793" i="5"/>
  <c r="P793" i="5"/>
  <c r="G794" i="5"/>
  <c r="N794" i="5" s="1"/>
  <c r="I794" i="5"/>
  <c r="J794" i="5"/>
  <c r="Q794" i="5" s="1"/>
  <c r="G795" i="5"/>
  <c r="N795" i="5" s="1"/>
  <c r="I795" i="5"/>
  <c r="P795" i="5" s="1"/>
  <c r="J795" i="5"/>
  <c r="G796" i="5"/>
  <c r="O796" i="5" s="1"/>
  <c r="J796" i="5"/>
  <c r="Q796" i="5"/>
  <c r="G797" i="5"/>
  <c r="N797" i="5" s="1"/>
  <c r="I797" i="5"/>
  <c r="P797" i="5"/>
  <c r="J797" i="5"/>
  <c r="G798" i="5"/>
  <c r="R798" i="5" s="1"/>
  <c r="I798" i="5"/>
  <c r="P798" i="5" s="1"/>
  <c r="J798" i="5"/>
  <c r="G799" i="5"/>
  <c r="N799" i="5" s="1"/>
  <c r="I799" i="5"/>
  <c r="J799" i="5"/>
  <c r="G800" i="5"/>
  <c r="P800" i="5" s="1"/>
  <c r="I800" i="5"/>
  <c r="J800" i="5"/>
  <c r="G801" i="5"/>
  <c r="N801" i="5" s="1"/>
  <c r="I801" i="5"/>
  <c r="J801" i="5"/>
  <c r="Q801" i="5"/>
  <c r="G802" i="5"/>
  <c r="N802" i="5" s="1"/>
  <c r="I802" i="5"/>
  <c r="P802" i="5"/>
  <c r="J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I805" i="5"/>
  <c r="P805" i="5" s="1"/>
  <c r="J805" i="5"/>
  <c r="G806" i="5"/>
  <c r="N806" i="5" s="1"/>
  <c r="I806" i="5"/>
  <c r="P806" i="5" s="1"/>
  <c r="J806" i="5"/>
  <c r="G807" i="5"/>
  <c r="R807" i="5" s="1"/>
  <c r="I807" i="5"/>
  <c r="P807" i="5" s="1"/>
  <c r="J807" i="5"/>
  <c r="G808" i="5"/>
  <c r="N808" i="5"/>
  <c r="I808" i="5"/>
  <c r="P808" i="5" s="1"/>
  <c r="J808" i="5"/>
  <c r="Q808" i="5"/>
  <c r="G809" i="5"/>
  <c r="N809" i="5" s="1"/>
  <c r="I809" i="5"/>
  <c r="J809" i="5"/>
  <c r="G810" i="5"/>
  <c r="J810" i="5"/>
  <c r="G811" i="5"/>
  <c r="R811" i="5" s="1"/>
  <c r="O811" i="5"/>
  <c r="I811" i="5"/>
  <c r="J811" i="5"/>
  <c r="Q811" i="5"/>
  <c r="G812" i="5"/>
  <c r="N812" i="5" s="1"/>
  <c r="I812" i="5"/>
  <c r="J812" i="5"/>
  <c r="P812" i="5" s="1"/>
  <c r="G813" i="5"/>
  <c r="N813" i="5" s="1"/>
  <c r="I813" i="5"/>
  <c r="P813" i="5"/>
  <c r="J813" i="5"/>
  <c r="G814" i="5"/>
  <c r="P814" i="5" s="1"/>
  <c r="N814" i="5"/>
  <c r="I814" i="5"/>
  <c r="J814" i="5"/>
  <c r="Q814" i="5"/>
  <c r="G815" i="5"/>
  <c r="N815" i="5" s="1"/>
  <c r="J815" i="5"/>
  <c r="Q815" i="5" s="1"/>
  <c r="G816" i="5"/>
  <c r="N816" i="5"/>
  <c r="I816" i="5"/>
  <c r="J816" i="5"/>
  <c r="G817" i="5"/>
  <c r="N817" i="5"/>
  <c r="I817" i="5"/>
  <c r="P817" i="5" s="1"/>
  <c r="J817" i="5"/>
  <c r="Q817" i="5"/>
  <c r="G818" i="5"/>
  <c r="P818" i="5" s="1"/>
  <c r="I818" i="5"/>
  <c r="J818" i="5"/>
  <c r="G819" i="5"/>
  <c r="N819" i="5"/>
  <c r="I819" i="5"/>
  <c r="P819" i="5" s="1"/>
  <c r="J819" i="5"/>
  <c r="Q819" i="5"/>
  <c r="G820" i="5"/>
  <c r="P820" i="5" s="1"/>
  <c r="I820" i="5"/>
  <c r="J820" i="5"/>
  <c r="G821" i="5"/>
  <c r="N821" i="5"/>
  <c r="I821" i="5"/>
  <c r="P821" i="5" s="1"/>
  <c r="J821" i="5"/>
  <c r="Q821" i="5"/>
  <c r="G822" i="5"/>
  <c r="P822" i="5" s="1"/>
  <c r="I822" i="5"/>
  <c r="J822" i="5"/>
  <c r="G823" i="5"/>
  <c r="R823" i="5" s="1"/>
  <c r="O823" i="5"/>
  <c r="I823" i="5"/>
  <c r="P823" i="5" s="1"/>
  <c r="J823" i="5"/>
  <c r="G824" i="5"/>
  <c r="R824" i="5" s="1"/>
  <c r="I824" i="5"/>
  <c r="J824" i="5"/>
  <c r="G825" i="5"/>
  <c r="P825" i="5" s="1"/>
  <c r="I825" i="5"/>
  <c r="J825" i="5"/>
  <c r="G826" i="5"/>
  <c r="N826" i="5" s="1"/>
  <c r="I826" i="5"/>
  <c r="P826" i="5" s="1"/>
  <c r="J826" i="5"/>
  <c r="G827" i="5"/>
  <c r="R827" i="5" s="1"/>
  <c r="I827" i="5"/>
  <c r="J827" i="5"/>
  <c r="G828" i="5"/>
  <c r="I828" i="5"/>
  <c r="J828" i="5"/>
  <c r="G829" i="5"/>
  <c r="N829" i="5" s="1"/>
  <c r="I829" i="5"/>
  <c r="J829" i="5"/>
  <c r="G830" i="5"/>
  <c r="I830" i="5"/>
  <c r="P830" i="5" s="1"/>
  <c r="J830" i="5"/>
  <c r="G831" i="5"/>
  <c r="N831" i="5" s="1"/>
  <c r="I831" i="5"/>
  <c r="J831" i="5"/>
  <c r="G832" i="5"/>
  <c r="R832" i="5" s="1"/>
  <c r="I832" i="5"/>
  <c r="P832" i="5"/>
  <c r="J832" i="5"/>
  <c r="G833" i="5"/>
  <c r="P833" i="5" s="1"/>
  <c r="N833" i="5"/>
  <c r="I833" i="5"/>
  <c r="J833" i="5"/>
  <c r="Q833" i="5"/>
  <c r="G834" i="5"/>
  <c r="N834" i="5" s="1"/>
  <c r="I834" i="5"/>
  <c r="J834" i="5"/>
  <c r="P834" i="5" s="1"/>
  <c r="G835" i="5"/>
  <c r="R835" i="5" s="1"/>
  <c r="N835" i="5"/>
  <c r="O835" i="5"/>
  <c r="I835" i="5"/>
  <c r="P835" i="5" s="1"/>
  <c r="J835" i="5"/>
  <c r="Q835" i="5" s="1"/>
  <c r="G836" i="5"/>
  <c r="R836" i="5" s="1"/>
  <c r="I836" i="5"/>
  <c r="J836" i="5"/>
  <c r="G837" i="5"/>
  <c r="N837" i="5" s="1"/>
  <c r="I837" i="5"/>
  <c r="J837" i="5"/>
  <c r="Q837" i="5"/>
  <c r="G838" i="5"/>
  <c r="R838" i="5" s="1"/>
  <c r="I838" i="5"/>
  <c r="P838" i="5" s="1"/>
  <c r="J838" i="5"/>
  <c r="G839" i="5"/>
  <c r="N839" i="5" s="1"/>
  <c r="I839" i="5"/>
  <c r="J839" i="5"/>
  <c r="G840" i="5"/>
  <c r="R840" i="5" s="1"/>
  <c r="O840" i="5"/>
  <c r="I840" i="5"/>
  <c r="P840" i="5" s="1"/>
  <c r="J840" i="5"/>
  <c r="Q840" i="5"/>
  <c r="G841" i="5"/>
  <c r="N841" i="5" s="1"/>
  <c r="I841" i="5"/>
  <c r="J841" i="5"/>
  <c r="G842" i="5"/>
  <c r="N842" i="5" s="1"/>
  <c r="I842" i="5"/>
  <c r="J842" i="5"/>
  <c r="Q842" i="5"/>
  <c r="G843" i="5"/>
  <c r="N843" i="5" s="1"/>
  <c r="I843" i="5"/>
  <c r="P843" i="5"/>
  <c r="J843" i="5"/>
  <c r="G844" i="5"/>
  <c r="N844" i="5"/>
  <c r="I844" i="5"/>
  <c r="J844" i="5"/>
  <c r="Q844" i="5"/>
  <c r="G845" i="5"/>
  <c r="P845" i="5" s="1"/>
  <c r="I845" i="5"/>
  <c r="J845" i="5"/>
  <c r="G846" i="5"/>
  <c r="N846" i="5"/>
  <c r="I846" i="5"/>
  <c r="P846" i="5" s="1"/>
  <c r="J846" i="5"/>
  <c r="G847" i="5"/>
  <c r="O847" i="5"/>
  <c r="J847" i="5"/>
  <c r="G848" i="5"/>
  <c r="N848" i="5" s="1"/>
  <c r="I848" i="5"/>
  <c r="J848" i="5"/>
  <c r="P848" i="5" s="1"/>
  <c r="G849" i="5"/>
  <c r="I849" i="5"/>
  <c r="J849" i="5"/>
  <c r="G850" i="5"/>
  <c r="N850" i="5" s="1"/>
  <c r="I850" i="5"/>
  <c r="J850" i="5"/>
  <c r="G851" i="5"/>
  <c r="I851" i="5"/>
  <c r="J851" i="5"/>
  <c r="G852" i="5"/>
  <c r="N852" i="5" s="1"/>
  <c r="I852" i="5"/>
  <c r="J852" i="5"/>
  <c r="G853" i="5"/>
  <c r="I853" i="5"/>
  <c r="P853" i="5" s="1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J858" i="5"/>
  <c r="G859" i="5"/>
  <c r="I859" i="5"/>
  <c r="P859" i="5" s="1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R865" i="5" s="1"/>
  <c r="N865" i="5"/>
  <c r="I865" i="5"/>
  <c r="P865" i="5" s="1"/>
  <c r="J865" i="5"/>
  <c r="G866" i="5"/>
  <c r="I866" i="5"/>
  <c r="P866" i="5" s="1"/>
  <c r="J866" i="5"/>
  <c r="G867" i="5"/>
  <c r="R867" i="5" s="1"/>
  <c r="I867" i="5"/>
  <c r="P867" i="5"/>
  <c r="J867" i="5"/>
  <c r="G868" i="5"/>
  <c r="N868" i="5"/>
  <c r="I868" i="5"/>
  <c r="P868" i="5" s="1"/>
  <c r="J868" i="5"/>
  <c r="Q868" i="5"/>
  <c r="G869" i="5"/>
  <c r="N869" i="5" s="1"/>
  <c r="I869" i="5"/>
  <c r="J869" i="5"/>
  <c r="G870" i="5"/>
  <c r="R870" i="5" s="1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J874" i="5"/>
  <c r="G875" i="5"/>
  <c r="I875" i="5"/>
  <c r="J875" i="5"/>
  <c r="G876" i="5"/>
  <c r="N876" i="5" s="1"/>
  <c r="I876" i="5"/>
  <c r="J876" i="5"/>
  <c r="P876" i="5" s="1"/>
  <c r="G877" i="5"/>
  <c r="R877" i="5" s="1"/>
  <c r="O877" i="5"/>
  <c r="I877" i="5"/>
  <c r="P877" i="5" s="1"/>
  <c r="J877" i="5"/>
  <c r="Q877" i="5"/>
  <c r="G878" i="5"/>
  <c r="N878" i="5" s="1"/>
  <c r="I878" i="5"/>
  <c r="P878" i="5"/>
  <c r="J878" i="5"/>
  <c r="G879" i="5"/>
  <c r="N879" i="5" s="1"/>
  <c r="I879" i="5"/>
  <c r="J879" i="5"/>
  <c r="P879" i="5" s="1"/>
  <c r="G880" i="5"/>
  <c r="I880" i="5"/>
  <c r="J880" i="5"/>
  <c r="G881" i="5"/>
  <c r="I881" i="5"/>
  <c r="J881" i="5"/>
  <c r="G882" i="5"/>
  <c r="R882" i="5" s="1"/>
  <c r="I882" i="5"/>
  <c r="P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 s="1"/>
  <c r="J886" i="5"/>
  <c r="G887" i="5"/>
  <c r="N887" i="5"/>
  <c r="I887" i="5"/>
  <c r="J887" i="5"/>
  <c r="Q887" i="5"/>
  <c r="G888" i="5"/>
  <c r="N888" i="5" s="1"/>
  <c r="I888" i="5"/>
  <c r="J888" i="5"/>
  <c r="G889" i="5"/>
  <c r="R889" i="5" s="1"/>
  <c r="I889" i="5"/>
  <c r="J889" i="5"/>
  <c r="G890" i="5"/>
  <c r="I890" i="5"/>
  <c r="J890" i="5"/>
  <c r="G891" i="5"/>
  <c r="R891" i="5" s="1"/>
  <c r="I891" i="5"/>
  <c r="J891" i="5"/>
  <c r="G892" i="5"/>
  <c r="N892" i="5" s="1"/>
  <c r="I892" i="5"/>
  <c r="J892" i="5"/>
  <c r="Q892" i="5"/>
  <c r="G893" i="5"/>
  <c r="N893" i="5" s="1"/>
  <c r="I893" i="5"/>
  <c r="P893" i="5"/>
  <c r="J893" i="5"/>
  <c r="G894" i="5"/>
  <c r="R894" i="5" s="1"/>
  <c r="N894" i="5"/>
  <c r="I894" i="5"/>
  <c r="J894" i="5"/>
  <c r="G895" i="5"/>
  <c r="I895" i="5"/>
  <c r="J895" i="5"/>
  <c r="G896" i="5"/>
  <c r="N896" i="5" s="1"/>
  <c r="I896" i="5"/>
  <c r="J896" i="5"/>
  <c r="G897" i="5"/>
  <c r="R897" i="5" s="1"/>
  <c r="O897" i="5"/>
  <c r="I897" i="5"/>
  <c r="P897" i="5" s="1"/>
  <c r="J897" i="5"/>
  <c r="Q897" i="5"/>
  <c r="G898" i="5"/>
  <c r="P898" i="5" s="1"/>
  <c r="I898" i="5"/>
  <c r="J898" i="5"/>
  <c r="G899" i="5"/>
  <c r="R899" i="5" s="1"/>
  <c r="N899" i="5"/>
  <c r="I899" i="5"/>
  <c r="P899" i="5" s="1"/>
  <c r="J899" i="5"/>
  <c r="G900" i="5"/>
  <c r="R900" i="5" s="1"/>
  <c r="I900" i="5"/>
  <c r="P900" i="5" s="1"/>
  <c r="J900" i="5"/>
  <c r="G901" i="5"/>
  <c r="R901" i="5" s="1"/>
  <c r="N901" i="5"/>
  <c r="O901" i="5"/>
  <c r="I901" i="5"/>
  <c r="P901" i="5"/>
  <c r="J901" i="5"/>
  <c r="Q901" i="5" s="1"/>
  <c r="G902" i="5"/>
  <c r="N902" i="5" s="1"/>
  <c r="I902" i="5"/>
  <c r="J902" i="5"/>
  <c r="G903" i="5"/>
  <c r="P903" i="5" s="1"/>
  <c r="I903" i="5"/>
  <c r="J903" i="5"/>
  <c r="G904" i="5"/>
  <c r="R904" i="5" s="1"/>
  <c r="I904" i="5"/>
  <c r="J904" i="5"/>
  <c r="G905" i="5"/>
  <c r="N905" i="5"/>
  <c r="I905" i="5"/>
  <c r="P905" i="5" s="1"/>
  <c r="J905" i="5"/>
  <c r="Q905" i="5"/>
  <c r="G906" i="5"/>
  <c r="O906" i="5" s="1"/>
  <c r="J906" i="5"/>
  <c r="Q906" i="5"/>
  <c r="G907" i="5"/>
  <c r="N907" i="5" s="1"/>
  <c r="I907" i="5"/>
  <c r="J907" i="5"/>
  <c r="P907" i="5" s="1"/>
  <c r="G908" i="5"/>
  <c r="N908" i="5" s="1"/>
  <c r="I908" i="5"/>
  <c r="P908" i="5"/>
  <c r="J908" i="5"/>
  <c r="G909" i="5"/>
  <c r="R909" i="5" s="1"/>
  <c r="N909" i="5"/>
  <c r="I909" i="5"/>
  <c r="J909" i="5"/>
  <c r="G910" i="5"/>
  <c r="I910" i="5"/>
  <c r="J910" i="5"/>
  <c r="G911" i="5"/>
  <c r="N911" i="5" s="1"/>
  <c r="I911" i="5"/>
  <c r="J911" i="5"/>
  <c r="Q911" i="5"/>
  <c r="G912" i="5"/>
  <c r="R912" i="5" s="1"/>
  <c r="I912" i="5"/>
  <c r="P912" i="5"/>
  <c r="J912" i="5"/>
  <c r="G913" i="5"/>
  <c r="I913" i="5"/>
  <c r="J913" i="5"/>
  <c r="P913" i="5" s="1"/>
  <c r="G914" i="5"/>
  <c r="R914" i="5" s="1"/>
  <c r="O914" i="5"/>
  <c r="I914" i="5"/>
  <c r="P914" i="5" s="1"/>
  <c r="J914" i="5"/>
  <c r="Q914" i="5"/>
  <c r="G915" i="5"/>
  <c r="P915" i="5" s="1"/>
  <c r="I915" i="5"/>
  <c r="J915" i="5"/>
  <c r="G916" i="5"/>
  <c r="N916" i="5"/>
  <c r="I916" i="5"/>
  <c r="P916" i="5" s="1"/>
  <c r="J916" i="5"/>
  <c r="Q916" i="5" s="1"/>
  <c r="G917" i="5"/>
  <c r="P917" i="5" s="1"/>
  <c r="N917" i="5"/>
  <c r="I917" i="5"/>
  <c r="J917" i="5"/>
  <c r="Q917" i="5"/>
  <c r="G918" i="5"/>
  <c r="R918" i="5" s="1"/>
  <c r="I918" i="5"/>
  <c r="P918" i="5" s="1"/>
  <c r="J918" i="5"/>
  <c r="G919" i="5"/>
  <c r="N919" i="5" s="1"/>
  <c r="I919" i="5"/>
  <c r="P919" i="5" s="1"/>
  <c r="J919" i="5"/>
  <c r="G920" i="5"/>
  <c r="I920" i="5"/>
  <c r="J920" i="5"/>
  <c r="P920" i="5" s="1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P924" i="5" s="1"/>
  <c r="G925" i="5"/>
  <c r="I925" i="5"/>
  <c r="P925" i="5"/>
  <c r="J925" i="5"/>
  <c r="G926" i="5"/>
  <c r="N926" i="5"/>
  <c r="I926" i="5"/>
  <c r="J926" i="5"/>
  <c r="G927" i="5"/>
  <c r="P927" i="5" s="1"/>
  <c r="N927" i="5"/>
  <c r="I927" i="5"/>
  <c r="J927" i="5"/>
  <c r="Q927" i="5"/>
  <c r="G928" i="5"/>
  <c r="N928" i="5" s="1"/>
  <c r="I928" i="5"/>
  <c r="P928" i="5"/>
  <c r="J928" i="5"/>
  <c r="G929" i="5"/>
  <c r="N929" i="5"/>
  <c r="I929" i="5"/>
  <c r="P929" i="5" s="1"/>
  <c r="J929" i="5"/>
  <c r="G930" i="5"/>
  <c r="P930" i="5" s="1"/>
  <c r="N930" i="5"/>
  <c r="I930" i="5"/>
  <c r="J930" i="5"/>
  <c r="Q930" i="5"/>
  <c r="G931" i="5"/>
  <c r="N931" i="5" s="1"/>
  <c r="I931" i="5"/>
  <c r="J931" i="5"/>
  <c r="Q931" i="5" s="1"/>
  <c r="G932" i="5"/>
  <c r="N932" i="5" s="1"/>
  <c r="I932" i="5"/>
  <c r="P932" i="5"/>
  <c r="J932" i="5"/>
  <c r="G933" i="5"/>
  <c r="P933" i="5" s="1"/>
  <c r="N933" i="5"/>
  <c r="I933" i="5"/>
  <c r="J933" i="5"/>
  <c r="Q933" i="5"/>
  <c r="G934" i="5"/>
  <c r="R934" i="5" s="1"/>
  <c r="I934" i="5"/>
  <c r="P934" i="5"/>
  <c r="J934" i="5"/>
  <c r="G935" i="5"/>
  <c r="I935" i="5"/>
  <c r="J935" i="5"/>
  <c r="P935" i="5" s="1"/>
  <c r="G936" i="5"/>
  <c r="N936" i="5" s="1"/>
  <c r="I936" i="5"/>
  <c r="J936" i="5"/>
  <c r="G937" i="5"/>
  <c r="I937" i="5"/>
  <c r="J937" i="5"/>
  <c r="P937" i="5"/>
  <c r="G938" i="5"/>
  <c r="N938" i="5" s="1"/>
  <c r="I938" i="5"/>
  <c r="J938" i="5"/>
  <c r="P938" i="5"/>
  <c r="G939" i="5"/>
  <c r="I939" i="5"/>
  <c r="J939" i="5"/>
  <c r="G940" i="5"/>
  <c r="N940" i="5" s="1"/>
  <c r="I940" i="5"/>
  <c r="J940" i="5"/>
  <c r="G941" i="5"/>
  <c r="I941" i="5"/>
  <c r="J941" i="5"/>
  <c r="G942" i="5"/>
  <c r="I942" i="5"/>
  <c r="P942" i="5" s="1"/>
  <c r="J942" i="5"/>
  <c r="G943" i="5"/>
  <c r="P943" i="5" s="1"/>
  <c r="N943" i="5"/>
  <c r="I943" i="5"/>
  <c r="J943" i="5"/>
  <c r="Q943" i="5"/>
  <c r="G944" i="5"/>
  <c r="R944" i="5" s="1"/>
  <c r="I944" i="5"/>
  <c r="P944" i="5" s="1"/>
  <c r="J944" i="5"/>
  <c r="G945" i="5"/>
  <c r="N945" i="5" s="1"/>
  <c r="I945" i="5"/>
  <c r="J945" i="5"/>
  <c r="G946" i="5"/>
  <c r="I946" i="5"/>
  <c r="P946" i="5" s="1"/>
  <c r="J946" i="5"/>
  <c r="G947" i="5"/>
  <c r="N947" i="5" s="1"/>
  <c r="I947" i="5"/>
  <c r="J947" i="5"/>
  <c r="P947" i="5" s="1"/>
  <c r="G948" i="5"/>
  <c r="I948" i="5"/>
  <c r="J948" i="5"/>
  <c r="G949" i="5"/>
  <c r="R949" i="5" s="1"/>
  <c r="I949" i="5"/>
  <c r="J949" i="5"/>
  <c r="G950" i="5"/>
  <c r="N950" i="5" s="1"/>
  <c r="I950" i="5"/>
  <c r="J950" i="5"/>
  <c r="P950" i="5" s="1"/>
  <c r="G951" i="5"/>
  <c r="R951" i="5" s="1"/>
  <c r="N951" i="5"/>
  <c r="O951" i="5"/>
  <c r="I951" i="5"/>
  <c r="P951" i="5" s="1"/>
  <c r="J951" i="5"/>
  <c r="Q951" i="5" s="1"/>
  <c r="G952" i="5"/>
  <c r="N952" i="5" s="1"/>
  <c r="I952" i="5"/>
  <c r="J952" i="5"/>
  <c r="G953" i="5"/>
  <c r="I953" i="5"/>
  <c r="J953" i="5"/>
  <c r="G954" i="5"/>
  <c r="N954" i="5" s="1"/>
  <c r="I954" i="5"/>
  <c r="J954" i="5"/>
  <c r="P954" i="5" s="1"/>
  <c r="G955" i="5"/>
  <c r="I955" i="5"/>
  <c r="J955" i="5"/>
  <c r="G956" i="5"/>
  <c r="N956" i="5" s="1"/>
  <c r="J956" i="5"/>
  <c r="G957" i="5"/>
  <c r="I957" i="5"/>
  <c r="P957" i="5" s="1"/>
  <c r="J957" i="5"/>
  <c r="G958" i="5"/>
  <c r="R958" i="5" s="1"/>
  <c r="I958" i="5"/>
  <c r="P958" i="5"/>
  <c r="J958" i="5"/>
  <c r="G959" i="5"/>
  <c r="O959" i="5" s="1"/>
  <c r="N959" i="5"/>
  <c r="J959" i="5"/>
  <c r="Q959" i="5" s="1"/>
  <c r="G960" i="5"/>
  <c r="R960" i="5" s="1"/>
  <c r="O960" i="5"/>
  <c r="I960" i="5"/>
  <c r="P960" i="5" s="1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P966" i="5" s="1"/>
  <c r="G967" i="5"/>
  <c r="R967" i="5" s="1"/>
  <c r="O967" i="5"/>
  <c r="I967" i="5"/>
  <c r="P967" i="5" s="1"/>
  <c r="J967" i="5"/>
  <c r="G968" i="5"/>
  <c r="N968" i="5" s="1"/>
  <c r="I968" i="5"/>
  <c r="J968" i="5"/>
  <c r="G969" i="5"/>
  <c r="O969" i="5" s="1"/>
  <c r="I969" i="5"/>
  <c r="J969" i="5"/>
  <c r="G970" i="5"/>
  <c r="N970" i="5" s="1"/>
  <c r="I970" i="5"/>
  <c r="P970" i="5" s="1"/>
  <c r="J970" i="5"/>
  <c r="G971" i="5"/>
  <c r="R971" i="5" s="1"/>
  <c r="I971" i="5"/>
  <c r="J971" i="5"/>
  <c r="G972" i="5"/>
  <c r="I972" i="5"/>
  <c r="J972" i="5"/>
  <c r="G973" i="5"/>
  <c r="R973" i="5" s="1"/>
  <c r="I973" i="5"/>
  <c r="J973" i="5"/>
  <c r="G974" i="5"/>
  <c r="N974" i="5" s="1"/>
  <c r="I974" i="5"/>
  <c r="J974" i="5"/>
  <c r="G975" i="5"/>
  <c r="O975" i="5" s="1"/>
  <c r="J975" i="5"/>
  <c r="G976" i="5"/>
  <c r="N976" i="5" s="1"/>
  <c r="I976" i="5"/>
  <c r="J976" i="5"/>
  <c r="G977" i="5"/>
  <c r="I977" i="5"/>
  <c r="P977" i="5" s="1"/>
  <c r="J977" i="5"/>
  <c r="G978" i="5"/>
  <c r="R978" i="5" s="1"/>
  <c r="I978" i="5"/>
  <c r="P978" i="5"/>
  <c r="J978" i="5"/>
  <c r="G979" i="5"/>
  <c r="N979" i="5" s="1"/>
  <c r="I979" i="5"/>
  <c r="P979" i="5" s="1"/>
  <c r="J979" i="5"/>
  <c r="G980" i="5"/>
  <c r="I980" i="5"/>
  <c r="P980" i="5" s="1"/>
  <c r="J980" i="5"/>
  <c r="G981" i="5"/>
  <c r="R981" i="5" s="1"/>
  <c r="I981" i="5"/>
  <c r="P981" i="5"/>
  <c r="J981" i="5"/>
  <c r="G982" i="5"/>
  <c r="N982" i="5" s="1"/>
  <c r="I982" i="5"/>
  <c r="J982" i="5"/>
  <c r="G983" i="5"/>
  <c r="N983" i="5"/>
  <c r="I983" i="5"/>
  <c r="P983" i="5" s="1"/>
  <c r="J983" i="5"/>
  <c r="Q983" i="5" s="1"/>
  <c r="G984" i="5"/>
  <c r="N984" i="5"/>
  <c r="I984" i="5"/>
  <c r="J984" i="5"/>
  <c r="Q984" i="5" s="1"/>
  <c r="G985" i="5"/>
  <c r="N985" i="5" s="1"/>
  <c r="I985" i="5"/>
  <c r="J985" i="5"/>
  <c r="G986" i="5"/>
  <c r="O986" i="5" s="1"/>
  <c r="J986" i="5"/>
  <c r="G987" i="5"/>
  <c r="P987" i="5" s="1"/>
  <c r="I987" i="5"/>
  <c r="J987" i="5"/>
  <c r="G988" i="5"/>
  <c r="N988" i="5" s="1"/>
  <c r="I988" i="5"/>
  <c r="J988" i="5"/>
  <c r="G989" i="5"/>
  <c r="N989" i="5"/>
  <c r="I989" i="5"/>
  <c r="P989" i="5" s="1"/>
  <c r="J989" i="5"/>
  <c r="Q989" i="5"/>
  <c r="G990" i="5"/>
  <c r="N990" i="5" s="1"/>
  <c r="I990" i="5"/>
  <c r="J990" i="5"/>
  <c r="P990" i="5" s="1"/>
  <c r="G991" i="5"/>
  <c r="N991" i="5" s="1"/>
  <c r="O991" i="5"/>
  <c r="J991" i="5"/>
  <c r="Q991" i="5" s="1"/>
  <c r="G992" i="5"/>
  <c r="N992" i="5"/>
  <c r="I992" i="5"/>
  <c r="J992" i="5"/>
  <c r="Q992" i="5"/>
  <c r="G993" i="5"/>
  <c r="N993" i="5" s="1"/>
  <c r="I993" i="5"/>
  <c r="J993" i="5"/>
  <c r="G994" i="5"/>
  <c r="N994" i="5" s="1"/>
  <c r="I994" i="5"/>
  <c r="J994" i="5"/>
  <c r="G995" i="5"/>
  <c r="R995" i="5" s="1"/>
  <c r="I995" i="5"/>
  <c r="P995" i="5"/>
  <c r="J995" i="5"/>
  <c r="G996" i="5"/>
  <c r="P996" i="5" s="1"/>
  <c r="N996" i="5"/>
  <c r="I996" i="5"/>
  <c r="J996" i="5"/>
  <c r="Q996" i="5"/>
  <c r="G997" i="5"/>
  <c r="N997" i="5" s="1"/>
  <c r="I997" i="5"/>
  <c r="J997" i="5"/>
  <c r="P997" i="5" s="1"/>
  <c r="G998" i="5"/>
  <c r="R998" i="5" s="1"/>
  <c r="O998" i="5"/>
  <c r="I998" i="5"/>
  <c r="P998" i="5" s="1"/>
  <c r="J998" i="5"/>
  <c r="G999" i="5"/>
  <c r="N999" i="5" s="1"/>
  <c r="I999" i="5"/>
  <c r="J999" i="5"/>
  <c r="G1000" i="5"/>
  <c r="R1000" i="5" s="1"/>
  <c r="I1000" i="5"/>
  <c r="J1000" i="5"/>
  <c r="G1001" i="5"/>
  <c r="N1001" i="5" s="1"/>
  <c r="I1001" i="5"/>
  <c r="P1001" i="5" s="1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19" i="7" s="1"/>
  <c r="M20" i="7"/>
  <c r="M14" i="7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/>
  <c r="L533" i="5"/>
  <c r="M533" i="5" s="1"/>
  <c r="L532" i="5"/>
  <c r="M532" i="5" s="1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/>
  <c r="L517" i="5"/>
  <c r="M517" i="5" s="1"/>
  <c r="L516" i="5"/>
  <c r="M516" i="5" s="1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/>
  <c r="L501" i="5"/>
  <c r="M501" i="5" s="1"/>
  <c r="L500" i="5"/>
  <c r="M500" i="5" s="1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/>
  <c r="L477" i="5"/>
  <c r="M477" i="5" s="1"/>
  <c r="L476" i="5"/>
  <c r="M476" i="5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/>
  <c r="L437" i="5"/>
  <c r="M437" i="5" s="1"/>
  <c r="L436" i="5"/>
  <c r="M436" i="5" s="1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/>
  <c r="L405" i="5"/>
  <c r="M405" i="5" s="1"/>
  <c r="L404" i="5"/>
  <c r="M404" i="5" s="1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/>
  <c r="L309" i="5"/>
  <c r="M309" i="5" s="1"/>
  <c r="L308" i="5"/>
  <c r="M308" i="5" s="1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/>
  <c r="L277" i="5"/>
  <c r="M277" i="5" s="1"/>
  <c r="L276" i="5"/>
  <c r="M276" i="5" s="1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/>
  <c r="L245" i="5"/>
  <c r="M245" i="5" s="1"/>
  <c r="L244" i="5"/>
  <c r="M244" i="5" s="1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/>
  <c r="L221" i="5"/>
  <c r="M221" i="5" s="1"/>
  <c r="L220" i="5"/>
  <c r="M220" i="5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/>
  <c r="L213" i="5"/>
  <c r="M213" i="5" s="1"/>
  <c r="L212" i="5"/>
  <c r="M212" i="5" s="1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/>
  <c r="L181" i="5"/>
  <c r="M181" i="5" s="1"/>
  <c r="L180" i="5"/>
  <c r="M180" i="5" s="1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/>
  <c r="L149" i="5"/>
  <c r="M149" i="5" s="1"/>
  <c r="L148" i="5"/>
  <c r="M148" i="5" s="1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/>
  <c r="L5" i="5"/>
  <c r="M5" i="5" s="1"/>
  <c r="L4" i="5"/>
  <c r="M4" i="5" s="1"/>
  <c r="L3" i="5"/>
  <c r="M3" i="5" s="1"/>
  <c r="L2" i="5"/>
  <c r="M2" i="5" s="1"/>
  <c r="D3" i="4"/>
  <c r="D4" i="4"/>
  <c r="D2" i="4"/>
  <c r="N15" i="3"/>
  <c r="B8" i="14"/>
  <c r="B9" i="14"/>
  <c r="C5" i="14"/>
  <c r="F6" i="14"/>
  <c r="F7" i="14"/>
  <c r="M694" i="12" l="1"/>
  <c r="N694" i="12" s="1"/>
  <c r="M270" i="12"/>
  <c r="N270" i="12" s="1"/>
  <c r="M367" i="12"/>
  <c r="N367" i="12" s="1"/>
  <c r="M962" i="12"/>
  <c r="N962" i="12" s="1"/>
  <c r="M747" i="12"/>
  <c r="N747" i="12" s="1"/>
  <c r="M211" i="12"/>
  <c r="N211" i="12" s="1"/>
  <c r="M312" i="12"/>
  <c r="N312" i="12" s="1"/>
  <c r="M846" i="12"/>
  <c r="N846" i="12" s="1"/>
  <c r="M541" i="12"/>
  <c r="N541" i="12" s="1"/>
  <c r="M741" i="12"/>
  <c r="N741" i="12" s="1"/>
  <c r="M598" i="12"/>
  <c r="N598" i="12" s="1"/>
  <c r="M819" i="12"/>
  <c r="N819" i="12" s="1"/>
  <c r="M695" i="12"/>
  <c r="N695" i="12" s="1"/>
  <c r="M831" i="12"/>
  <c r="N831" i="12" s="1"/>
  <c r="M13" i="12"/>
  <c r="N13" i="12" s="1"/>
  <c r="M61" i="12"/>
  <c r="N61" i="12" s="1"/>
  <c r="M289" i="12"/>
  <c r="N289" i="12" s="1"/>
  <c r="M652" i="12"/>
  <c r="N652" i="12" s="1"/>
  <c r="M341" i="12"/>
  <c r="N341" i="12" s="1"/>
  <c r="M994" i="12"/>
  <c r="N994" i="12" s="1"/>
  <c r="M189" i="12"/>
  <c r="N189" i="12" s="1"/>
  <c r="M698" i="12"/>
  <c r="N698" i="12" s="1"/>
  <c r="M8" i="12"/>
  <c r="N8" i="12" s="1"/>
  <c r="M87" i="12"/>
  <c r="N87" i="12" s="1"/>
  <c r="M886" i="12"/>
  <c r="N886" i="12" s="1"/>
  <c r="M504" i="12"/>
  <c r="N504" i="12" s="1"/>
  <c r="M932" i="12"/>
  <c r="N932" i="12" s="1"/>
  <c r="M259" i="12"/>
  <c r="N259" i="12" s="1"/>
  <c r="M965" i="12"/>
  <c r="N965" i="12" s="1"/>
  <c r="M31" i="12"/>
  <c r="N31" i="12" s="1"/>
  <c r="M506" i="12"/>
  <c r="N506" i="12" s="1"/>
  <c r="M276" i="12"/>
  <c r="N276" i="12" s="1"/>
  <c r="M742" i="12"/>
  <c r="N742" i="12" s="1"/>
  <c r="M716" i="12"/>
  <c r="N716" i="12" s="1"/>
  <c r="N15" i="17"/>
  <c r="M792" i="12"/>
  <c r="N792" i="12" s="1"/>
  <c r="M784" i="12"/>
  <c r="N784" i="12" s="1"/>
  <c r="M793" i="12"/>
  <c r="N793" i="12" s="1"/>
  <c r="M260" i="12"/>
  <c r="N260" i="12" s="1"/>
  <c r="M139" i="12"/>
  <c r="N139" i="12" s="1"/>
  <c r="M479" i="12"/>
  <c r="N479" i="12" s="1"/>
  <c r="M875" i="12"/>
  <c r="N875" i="12" s="1"/>
  <c r="M718" i="12"/>
  <c r="N718" i="12" s="1"/>
  <c r="M893" i="12"/>
  <c r="N893" i="12" s="1"/>
  <c r="M49" i="12"/>
  <c r="N49" i="12" s="1"/>
  <c r="M641" i="12"/>
  <c r="N641" i="12" s="1"/>
  <c r="M302" i="12"/>
  <c r="N302" i="12" s="1"/>
  <c r="M22" i="12"/>
  <c r="N22" i="12" s="1"/>
  <c r="M466" i="12"/>
  <c r="N466" i="12" s="1"/>
  <c r="M407" i="12"/>
  <c r="N407" i="12" s="1"/>
  <c r="M190" i="12"/>
  <c r="N190" i="12" s="1"/>
  <c r="M544" i="12"/>
  <c r="N544" i="12" s="1"/>
  <c r="M787" i="12"/>
  <c r="N787" i="12" s="1"/>
  <c r="M236" i="12"/>
  <c r="N236" i="12" s="1"/>
  <c r="M477" i="12"/>
  <c r="N477" i="12" s="1"/>
  <c r="M406" i="12"/>
  <c r="N406" i="12" s="1"/>
  <c r="M902" i="12"/>
  <c r="N902" i="12" s="1"/>
  <c r="M949" i="12"/>
  <c r="N949" i="12" s="1"/>
  <c r="M351" i="12"/>
  <c r="N351" i="12" s="1"/>
  <c r="M796" i="12"/>
  <c r="N796" i="12" s="1"/>
  <c r="M306" i="12"/>
  <c r="N306" i="12" s="1"/>
  <c r="M543" i="12"/>
  <c r="N543" i="12" s="1"/>
  <c r="M795" i="12"/>
  <c r="N795" i="12" s="1"/>
  <c r="M931" i="12"/>
  <c r="N931" i="12" s="1"/>
  <c r="M964" i="12"/>
  <c r="N964" i="12" s="1"/>
  <c r="M298" i="12"/>
  <c r="N298" i="12" s="1"/>
  <c r="M240" i="12"/>
  <c r="N240" i="12" s="1"/>
  <c r="M329" i="12"/>
  <c r="N329" i="12" s="1"/>
  <c r="M635" i="12"/>
  <c r="N635" i="12" s="1"/>
  <c r="M354" i="12"/>
  <c r="N354" i="12" s="1"/>
  <c r="M332" i="12"/>
  <c r="N332" i="12" s="1"/>
  <c r="M777" i="12"/>
  <c r="N777" i="12" s="1"/>
  <c r="M750" i="12"/>
  <c r="N750" i="12" s="1"/>
  <c r="M841" i="12"/>
  <c r="N841" i="12" s="1"/>
  <c r="M809" i="12"/>
  <c r="N809" i="12" s="1"/>
  <c r="M443" i="12"/>
  <c r="N443" i="12" s="1"/>
  <c r="M86" i="12"/>
  <c r="N86" i="12" s="1"/>
  <c r="M76" i="12"/>
  <c r="N76" i="12" s="1"/>
  <c r="M116" i="12"/>
  <c r="N116" i="12" s="1"/>
  <c r="M933" i="12"/>
  <c r="N933" i="12" s="1"/>
  <c r="M147" i="12"/>
  <c r="N147" i="12" s="1"/>
  <c r="M555" i="12"/>
  <c r="N555" i="12" s="1"/>
  <c r="M4" i="12"/>
  <c r="N4" i="12" s="1"/>
  <c r="M180" i="12"/>
  <c r="N180" i="12" s="1"/>
  <c r="M23" i="12"/>
  <c r="N23" i="12" s="1"/>
  <c r="M51" i="12"/>
  <c r="N51" i="12" s="1"/>
  <c r="M790" i="12"/>
  <c r="N790" i="12" s="1"/>
  <c r="M386" i="12"/>
  <c r="N386" i="12" s="1"/>
  <c r="M380" i="12"/>
  <c r="N380" i="12" s="1"/>
  <c r="M275" i="12"/>
  <c r="N275" i="12" s="1"/>
  <c r="M235" i="12"/>
  <c r="N235" i="12" s="1"/>
  <c r="M390" i="12"/>
  <c r="N390" i="12" s="1"/>
  <c r="M124" i="12"/>
  <c r="N124" i="12" s="1"/>
  <c r="M569" i="12"/>
  <c r="N569" i="12" s="1"/>
  <c r="M806" i="12"/>
  <c r="N806" i="12" s="1"/>
  <c r="M362" i="12"/>
  <c r="N362" i="12" s="1"/>
  <c r="M350" i="12"/>
  <c r="N350" i="12" s="1"/>
  <c r="M847" i="12"/>
  <c r="N847" i="12" s="1"/>
  <c r="M429" i="12"/>
  <c r="N429" i="12" s="1"/>
  <c r="M667" i="12"/>
  <c r="N667" i="12" s="1"/>
  <c r="M593" i="12"/>
  <c r="N593" i="12" s="1"/>
  <c r="M337" i="12"/>
  <c r="N337" i="12" s="1"/>
  <c r="M220" i="12"/>
  <c r="N220" i="12" s="1"/>
  <c r="M827" i="12"/>
  <c r="N827" i="12" s="1"/>
  <c r="M563" i="12"/>
  <c r="N563" i="12" s="1"/>
  <c r="M854" i="12"/>
  <c r="N854" i="12" s="1"/>
  <c r="M164" i="12"/>
  <c r="N164" i="12" s="1"/>
  <c r="M550" i="12"/>
  <c r="N550" i="12" s="1"/>
  <c r="M308" i="12"/>
  <c r="N308" i="12" s="1"/>
  <c r="M696" i="12"/>
  <c r="N696" i="12" s="1"/>
  <c r="M759" i="12"/>
  <c r="N759" i="12" s="1"/>
  <c r="M650" i="12"/>
  <c r="N650" i="12" s="1"/>
  <c r="M188" i="12"/>
  <c r="N188" i="12" s="1"/>
  <c r="M294" i="12"/>
  <c r="N294" i="12" s="1"/>
  <c r="M431" i="12"/>
  <c r="N431" i="12" s="1"/>
  <c r="M447" i="12"/>
  <c r="N447" i="12" s="1"/>
  <c r="M852" i="12"/>
  <c r="N852" i="12" s="1"/>
  <c r="M896" i="12"/>
  <c r="N896" i="12" s="1"/>
  <c r="M319" i="12"/>
  <c r="N319" i="12" s="1"/>
  <c r="M835" i="12"/>
  <c r="N835" i="12" s="1"/>
  <c r="M156" i="12"/>
  <c r="N156" i="12" s="1"/>
  <c r="M258" i="12"/>
  <c r="N258" i="12" s="1"/>
  <c r="M517" i="12"/>
  <c r="N517" i="12" s="1"/>
  <c r="M255" i="12"/>
  <c r="N255" i="12" s="1"/>
  <c r="M482" i="12"/>
  <c r="N482" i="12" s="1"/>
  <c r="M676" i="12"/>
  <c r="N676" i="12" s="1"/>
  <c r="M872" i="12"/>
  <c r="N872" i="12" s="1"/>
  <c r="M797" i="12"/>
  <c r="N797" i="12" s="1"/>
  <c r="M904" i="12"/>
  <c r="N904" i="12" s="1"/>
  <c r="M661" i="12"/>
  <c r="N661" i="12" s="1"/>
  <c r="M355" i="12"/>
  <c r="N355" i="12" s="1"/>
  <c r="M832" i="12"/>
  <c r="N832" i="12" s="1"/>
  <c r="M98" i="12"/>
  <c r="N98" i="12" s="1"/>
  <c r="M480" i="12"/>
  <c r="N480" i="12" s="1"/>
  <c r="M657" i="12"/>
  <c r="N657" i="12" s="1"/>
  <c r="M452" i="12"/>
  <c r="N452" i="12" s="1"/>
  <c r="M730" i="12"/>
  <c r="N730" i="12" s="1"/>
  <c r="M470" i="12"/>
  <c r="N470" i="12" s="1"/>
  <c r="M622" i="12"/>
  <c r="N622" i="12" s="1"/>
  <c r="M856" i="12"/>
  <c r="N856" i="12" s="1"/>
  <c r="M892" i="12"/>
  <c r="N892" i="12" s="1"/>
  <c r="M911" i="12"/>
  <c r="N911" i="12" s="1"/>
  <c r="M130" i="12"/>
  <c r="N130" i="12" s="1"/>
  <c r="M274" i="12"/>
  <c r="N274" i="12" s="1"/>
  <c r="M411" i="12"/>
  <c r="N411" i="12" s="1"/>
  <c r="M772" i="12"/>
  <c r="N772" i="12" s="1"/>
  <c r="M862" i="12"/>
  <c r="N862" i="12" s="1"/>
  <c r="M445" i="12"/>
  <c r="N445" i="12" s="1"/>
  <c r="M660" i="12"/>
  <c r="N660" i="12" s="1"/>
  <c r="M56" i="12"/>
  <c r="N56" i="12" s="1"/>
  <c r="M361" i="12"/>
  <c r="N361" i="12" s="1"/>
  <c r="M659" i="12"/>
  <c r="N659" i="12" s="1"/>
  <c r="M645" i="12"/>
  <c r="N645" i="12" s="1"/>
  <c r="M54" i="12"/>
  <c r="N54" i="12" s="1"/>
  <c r="M287" i="12"/>
  <c r="N287" i="12" s="1"/>
  <c r="M894" i="12"/>
  <c r="N894" i="12" s="1"/>
  <c r="M916" i="12"/>
  <c r="N916" i="12" s="1"/>
  <c r="M488" i="12"/>
  <c r="N488" i="12" s="1"/>
  <c r="M454" i="12"/>
  <c r="N454" i="12" s="1"/>
  <c r="M300" i="12"/>
  <c r="N300" i="12" s="1"/>
  <c r="M713" i="12"/>
  <c r="N713" i="12" s="1"/>
  <c r="M62" i="12"/>
  <c r="N62" i="12" s="1"/>
  <c r="M304" i="12"/>
  <c r="N304" i="12" s="1"/>
  <c r="M957" i="12"/>
  <c r="N957" i="12" s="1"/>
  <c r="M215" i="12"/>
  <c r="N215" i="12" s="1"/>
  <c r="M969" i="12"/>
  <c r="N969" i="12" s="1"/>
  <c r="M534" i="12"/>
  <c r="N534" i="12" s="1"/>
  <c r="M269" i="12"/>
  <c r="N269" i="12" s="1"/>
  <c r="M895" i="12"/>
  <c r="N895" i="12" s="1"/>
  <c r="M88" i="12"/>
  <c r="N88" i="12" s="1"/>
  <c r="M952" i="12"/>
  <c r="N952" i="12" s="1"/>
  <c r="M77" i="12"/>
  <c r="N77" i="12" s="1"/>
  <c r="M927" i="12"/>
  <c r="N927" i="12" s="1"/>
  <c r="M523" i="12"/>
  <c r="N523" i="12" s="1"/>
  <c r="M271" i="12"/>
  <c r="N271" i="12" s="1"/>
  <c r="M185" i="12"/>
  <c r="N185" i="12" s="1"/>
  <c r="M196" i="12"/>
  <c r="N196" i="12" s="1"/>
  <c r="M426" i="12"/>
  <c r="N426" i="12" s="1"/>
  <c r="M340" i="12"/>
  <c r="N340" i="12" s="1"/>
  <c r="M605" i="12"/>
  <c r="N605" i="12" s="1"/>
  <c r="M913" i="12"/>
  <c r="N913" i="12" s="1"/>
  <c r="M412" i="12"/>
  <c r="N412" i="12" s="1"/>
  <c r="M19" i="17"/>
  <c r="P19" i="17" s="1"/>
  <c r="P14" i="17" s="1"/>
  <c r="P16" i="17" s="1"/>
  <c r="K191" i="12"/>
  <c r="M219" i="12"/>
  <c r="N219" i="12" s="1"/>
  <c r="M649" i="12"/>
  <c r="N649" i="12" s="1"/>
  <c r="M105" i="12"/>
  <c r="N105" i="12" s="1"/>
  <c r="M830" i="12"/>
  <c r="N830" i="12" s="1"/>
  <c r="M717" i="12"/>
  <c r="N717" i="12" s="1"/>
  <c r="M478" i="12"/>
  <c r="N478" i="12" s="1"/>
  <c r="M148" i="12"/>
  <c r="N148" i="12" s="1"/>
  <c r="M977" i="12"/>
  <c r="N977" i="12" s="1"/>
  <c r="M84" i="12"/>
  <c r="N84" i="12" s="1"/>
  <c r="M261" i="12"/>
  <c r="N261" i="12" s="1"/>
  <c r="M205" i="12"/>
  <c r="N205" i="12" s="1"/>
  <c r="M253" i="12"/>
  <c r="N253" i="12" s="1"/>
  <c r="M514" i="12"/>
  <c r="N514" i="12" s="1"/>
  <c r="M616" i="12"/>
  <c r="N616" i="12" s="1"/>
  <c r="M623" i="12"/>
  <c r="N623" i="12" s="1"/>
  <c r="M668" i="12"/>
  <c r="N668" i="12" s="1"/>
  <c r="M481" i="12"/>
  <c r="N481" i="12" s="1"/>
  <c r="M173" i="12"/>
  <c r="N173" i="12" s="1"/>
  <c r="M522" i="12"/>
  <c r="N522" i="12" s="1"/>
  <c r="M938" i="12"/>
  <c r="N938" i="12" s="1"/>
  <c r="M954" i="12"/>
  <c r="N954" i="12" s="1"/>
  <c r="M358" i="12"/>
  <c r="N358" i="12" s="1"/>
  <c r="M282" i="12"/>
  <c r="N282" i="12" s="1"/>
  <c r="M183" i="12"/>
  <c r="N183" i="12" s="1"/>
  <c r="M40" i="12"/>
  <c r="N40" i="12" s="1"/>
  <c r="M629" i="12"/>
  <c r="N629" i="12" s="1"/>
  <c r="M37" i="12"/>
  <c r="N37" i="12" s="1"/>
  <c r="M905" i="12"/>
  <c r="N905" i="12" s="1"/>
  <c r="M757" i="12"/>
  <c r="N757" i="12" s="1"/>
  <c r="M939" i="12"/>
  <c r="N939" i="12" s="1"/>
  <c r="M52" i="12"/>
  <c r="N52" i="12" s="1"/>
  <c r="M922" i="12"/>
  <c r="N922" i="12" s="1"/>
  <c r="M16" i="12"/>
  <c r="N16" i="12" s="1"/>
  <c r="M424" i="12"/>
  <c r="N424" i="12" s="1"/>
  <c r="M241" i="12"/>
  <c r="N241" i="12" s="1"/>
  <c r="M519" i="12"/>
  <c r="N519" i="12" s="1"/>
  <c r="M420" i="12"/>
  <c r="N420" i="12" s="1"/>
  <c r="M547" i="12"/>
  <c r="N547" i="12" s="1"/>
  <c r="M334" i="12"/>
  <c r="N334" i="12" s="1"/>
  <c r="M405" i="12"/>
  <c r="N405" i="12" s="1"/>
  <c r="M980" i="12"/>
  <c r="N980" i="12" s="1"/>
  <c r="M975" i="12"/>
  <c r="N975" i="12" s="1"/>
  <c r="M501" i="12"/>
  <c r="N501" i="12" s="1"/>
  <c r="M307" i="12"/>
  <c r="N307" i="12" s="1"/>
  <c r="M721" i="12"/>
  <c r="N721" i="12" s="1"/>
  <c r="M748" i="12"/>
  <c r="N748" i="12" s="1"/>
  <c r="M955" i="12"/>
  <c r="N955" i="12" s="1"/>
  <c r="M722" i="12"/>
  <c r="N722" i="12" s="1"/>
  <c r="M376" i="12"/>
  <c r="N376" i="12" s="1"/>
  <c r="M399" i="12"/>
  <c r="N399" i="12" s="1"/>
  <c r="M906" i="12"/>
  <c r="N906" i="12" s="1"/>
  <c r="M166" i="12"/>
  <c r="N166" i="12" s="1"/>
  <c r="M277" i="12"/>
  <c r="N277" i="12" s="1"/>
  <c r="M224" i="12"/>
  <c r="N224" i="12" s="1"/>
  <c r="M688" i="12"/>
  <c r="N688" i="12" s="1"/>
  <c r="M369" i="12"/>
  <c r="N369" i="12" s="1"/>
  <c r="K932" i="12"/>
  <c r="L961" i="12"/>
  <c r="J6" i="12"/>
  <c r="L222" i="12"/>
  <c r="L83" i="12"/>
  <c r="S83" i="12" s="1"/>
  <c r="K362" i="12"/>
  <c r="J665" i="12"/>
  <c r="P665" i="12" s="1"/>
  <c r="L645" i="12"/>
  <c r="K477" i="12"/>
  <c r="J191" i="12"/>
  <c r="K519" i="12"/>
  <c r="L510" i="12"/>
  <c r="J88" i="12"/>
  <c r="J35" i="12"/>
  <c r="J565" i="12"/>
  <c r="P565" i="12" s="1"/>
  <c r="K826" i="12"/>
  <c r="L630" i="12"/>
  <c r="S630" i="12" s="1"/>
  <c r="L626" i="12"/>
  <c r="L65" i="12"/>
  <c r="J716" i="12"/>
  <c r="K145" i="12"/>
  <c r="L338" i="12"/>
  <c r="J12" i="12"/>
  <c r="W12" i="12" s="1"/>
  <c r="J850" i="12"/>
  <c r="K265" i="12"/>
  <c r="Y265" i="12" s="1"/>
  <c r="L119" i="12"/>
  <c r="J687" i="12"/>
  <c r="K565" i="12"/>
  <c r="K142" i="12"/>
  <c r="J454" i="12"/>
  <c r="J1000" i="12"/>
  <c r="L933" i="12"/>
  <c r="J190" i="12"/>
  <c r="L895" i="12"/>
  <c r="J975" i="12"/>
  <c r="J275" i="12"/>
  <c r="J171" i="12"/>
  <c r="L842" i="12"/>
  <c r="J306" i="12"/>
  <c r="N14" i="17"/>
  <c r="N16" i="17" s="1"/>
  <c r="L593" i="12"/>
  <c r="Z593" i="12" s="1"/>
  <c r="J265" i="12"/>
  <c r="Q265" i="12" s="1"/>
  <c r="K515" i="12"/>
  <c r="Y515" i="12" s="1"/>
  <c r="L43" i="12"/>
  <c r="K625" i="12"/>
  <c r="Y625" i="12" s="1"/>
  <c r="J338" i="12"/>
  <c r="W338" i="12" s="1"/>
  <c r="J877" i="12"/>
  <c r="X877" i="12" s="1"/>
  <c r="J116" i="12"/>
  <c r="J420" i="12"/>
  <c r="P420" i="12" s="1"/>
  <c r="L314" i="12"/>
  <c r="K7" i="12"/>
  <c r="L902" i="12"/>
  <c r="K272" i="12"/>
  <c r="L642" i="12"/>
  <c r="L365" i="12"/>
  <c r="J276" i="12"/>
  <c r="K832" i="12"/>
  <c r="J448" i="12"/>
  <c r="L795" i="12"/>
  <c r="F6" i="25"/>
  <c r="C6" i="25"/>
  <c r="H6" i="25"/>
  <c r="D3" i="25"/>
  <c r="G6" i="25"/>
  <c r="K593" i="12"/>
  <c r="L673" i="12"/>
  <c r="L299" i="12"/>
  <c r="K795" i="12"/>
  <c r="K934" i="12"/>
  <c r="J680" i="12"/>
  <c r="X680" i="12" s="1"/>
  <c r="K200" i="12"/>
  <c r="J624" i="12"/>
  <c r="J258" i="12"/>
  <c r="W258" i="12" s="1"/>
  <c r="K87" i="12"/>
  <c r="Y87" i="12" s="1"/>
  <c r="J502" i="12"/>
  <c r="J957" i="12"/>
  <c r="K36" i="12"/>
  <c r="J906" i="12"/>
  <c r="W906" i="12" s="1"/>
  <c r="J526" i="12"/>
  <c r="L68" i="12"/>
  <c r="J673" i="12"/>
  <c r="J299" i="12"/>
  <c r="W299" i="12" s="1"/>
  <c r="J874" i="12"/>
  <c r="L874" i="12"/>
  <c r="L571" i="12"/>
  <c r="Z571" i="12" s="1"/>
  <c r="J571" i="12"/>
  <c r="K571" i="12"/>
  <c r="J946" i="12"/>
  <c r="W946" i="12" s="1"/>
  <c r="K946" i="12"/>
  <c r="L946" i="12"/>
  <c r="S946" i="12" s="1"/>
  <c r="L775" i="12"/>
  <c r="J775" i="12"/>
  <c r="K34" i="12"/>
  <c r="R34" i="12" s="1"/>
  <c r="J34" i="12"/>
  <c r="Q34" i="12" s="1"/>
  <c r="J292" i="12"/>
  <c r="K292" i="12"/>
  <c r="Y292" i="12" s="1"/>
  <c r="K562" i="12"/>
  <c r="J562" i="12"/>
  <c r="W562" i="12" s="1"/>
  <c r="K238" i="12"/>
  <c r="J238" i="12"/>
  <c r="Q238" i="12" s="1"/>
  <c r="K333" i="12"/>
  <c r="Y333" i="12" s="1"/>
  <c r="M333" i="12"/>
  <c r="N333" i="12" s="1"/>
  <c r="K979" i="12"/>
  <c r="M979" i="12"/>
  <c r="N979" i="12" s="1"/>
  <c r="K155" i="12"/>
  <c r="M155" i="12"/>
  <c r="N155" i="12" s="1"/>
  <c r="K2" i="12"/>
  <c r="M5" i="16"/>
  <c r="M6" i="16" s="1"/>
  <c r="M2" i="12"/>
  <c r="N2" i="12" s="1"/>
  <c r="J763" i="12"/>
  <c r="L763" i="12"/>
  <c r="L469" i="12"/>
  <c r="S469" i="12" s="1"/>
  <c r="J469" i="12"/>
  <c r="P469" i="12" s="1"/>
  <c r="K104" i="12"/>
  <c r="Y104" i="12" s="1"/>
  <c r="J104" i="12"/>
  <c r="J408" i="12"/>
  <c r="L408" i="12"/>
  <c r="K935" i="12"/>
  <c r="J935" i="12"/>
  <c r="L935" i="12"/>
  <c r="Z935" i="12" s="1"/>
  <c r="K943" i="12"/>
  <c r="J943" i="12"/>
  <c r="P943" i="12" s="1"/>
  <c r="L943" i="12"/>
  <c r="L228" i="12"/>
  <c r="Z228" i="12" s="1"/>
  <c r="J228" i="12"/>
  <c r="K228" i="12"/>
  <c r="L881" i="12"/>
  <c r="J881" i="12"/>
  <c r="J591" i="12"/>
  <c r="Q591" i="12" s="1"/>
  <c r="M591" i="12"/>
  <c r="N591" i="12" s="1"/>
  <c r="L475" i="12"/>
  <c r="K475" i="12"/>
  <c r="Y475" i="12" s="1"/>
  <c r="M475" i="12"/>
  <c r="N475" i="12" s="1"/>
  <c r="J323" i="12"/>
  <c r="Q323" i="12" s="1"/>
  <c r="M323" i="12"/>
  <c r="N323" i="12" s="1"/>
  <c r="J167" i="12"/>
  <c r="Q167" i="12" s="1"/>
  <c r="M167" i="12"/>
  <c r="N167" i="12" s="1"/>
  <c r="L866" i="12"/>
  <c r="S866" i="12" s="1"/>
  <c r="J866" i="12"/>
  <c r="M866" i="12"/>
  <c r="N866" i="12" s="1"/>
  <c r="K923" i="12"/>
  <c r="M923" i="12"/>
  <c r="N923" i="12" s="1"/>
  <c r="K715" i="12"/>
  <c r="L715" i="12"/>
  <c r="V658" i="12"/>
  <c r="K658" i="12"/>
  <c r="R658" i="12" s="1"/>
  <c r="K434" i="12"/>
  <c r="Y434" i="12" s="1"/>
  <c r="L434" i="12"/>
  <c r="Z434" i="12" s="1"/>
  <c r="J397" i="12"/>
  <c r="Q397" i="12" s="1"/>
  <c r="L397" i="12"/>
  <c r="L67" i="12"/>
  <c r="K67" i="12"/>
  <c r="Y67" i="12" s="1"/>
  <c r="J113" i="12"/>
  <c r="K113" i="12"/>
  <c r="L723" i="12"/>
  <c r="J723" i="12"/>
  <c r="K428" i="12"/>
  <c r="J428" i="12"/>
  <c r="W428" i="12" s="1"/>
  <c r="L225" i="12"/>
  <c r="J225" i="12"/>
  <c r="M801" i="12"/>
  <c r="N801" i="12" s="1"/>
  <c r="L69" i="12"/>
  <c r="S69" i="12" s="1"/>
  <c r="K69" i="12"/>
  <c r="K768" i="12"/>
  <c r="Y768" i="12" s="1"/>
  <c r="J768" i="12"/>
  <c r="J908" i="12"/>
  <c r="L908" i="12"/>
  <c r="J963" i="12"/>
  <c r="K963" i="12"/>
  <c r="L371" i="12"/>
  <c r="S371" i="12" s="1"/>
  <c r="J371" i="12"/>
  <c r="L567" i="12"/>
  <c r="J567" i="12"/>
  <c r="L684" i="12"/>
  <c r="S684" i="12" s="1"/>
  <c r="K684" i="12"/>
  <c r="J254" i="12"/>
  <c r="Q254" i="12" s="1"/>
  <c r="M254" i="12"/>
  <c r="N254" i="12" s="1"/>
  <c r="L865" i="12"/>
  <c r="K865" i="12"/>
  <c r="K154" i="12"/>
  <c r="M154" i="12"/>
  <c r="N154" i="12" s="1"/>
  <c r="K436" i="12"/>
  <c r="M436" i="12"/>
  <c r="N436" i="12" s="1"/>
  <c r="K871" i="12"/>
  <c r="R871" i="12" s="1"/>
  <c r="M871" i="12"/>
  <c r="N871" i="12" s="1"/>
  <c r="K941" i="12"/>
  <c r="M941" i="12"/>
  <c r="N941" i="12" s="1"/>
  <c r="L683" i="12"/>
  <c r="K792" i="12"/>
  <c r="L976" i="12"/>
  <c r="L846" i="12"/>
  <c r="L197" i="12"/>
  <c r="S197" i="12" s="1"/>
  <c r="J118" i="12"/>
  <c r="J142" i="12"/>
  <c r="K819" i="12"/>
  <c r="L729" i="12"/>
  <c r="S729" i="12" s="1"/>
  <c r="J126" i="12"/>
  <c r="K656" i="12"/>
  <c r="K517" i="12"/>
  <c r="J555" i="12"/>
  <c r="K37" i="12"/>
  <c r="K170" i="12"/>
  <c r="J917" i="12"/>
  <c r="K281" i="12"/>
  <c r="K806" i="12"/>
  <c r="J953" i="12"/>
  <c r="J1001" i="12"/>
  <c r="L190" i="12"/>
  <c r="K687" i="12"/>
  <c r="K258" i="12"/>
  <c r="K454" i="12"/>
  <c r="L12" i="12"/>
  <c r="L665" i="12"/>
  <c r="L169" i="12"/>
  <c r="Z169" i="12" s="1"/>
  <c r="K169" i="12"/>
  <c r="L700" i="12"/>
  <c r="Z700" i="12" s="1"/>
  <c r="J700" i="12"/>
  <c r="L732" i="12"/>
  <c r="Z732" i="12" s="1"/>
  <c r="K732" i="12"/>
  <c r="L824" i="12"/>
  <c r="S824" i="12" s="1"/>
  <c r="J824" i="12"/>
  <c r="K29" i="12"/>
  <c r="R29" i="12" s="1"/>
  <c r="J29" i="12"/>
  <c r="L599" i="12"/>
  <c r="S599" i="12" s="1"/>
  <c r="K599" i="12"/>
  <c r="Y599" i="12" s="1"/>
  <c r="L545" i="12"/>
  <c r="Z545" i="12" s="1"/>
  <c r="J545" i="12"/>
  <c r="K379" i="12"/>
  <c r="J379" i="12"/>
  <c r="K264" i="12"/>
  <c r="R264" i="12" s="1"/>
  <c r="J264" i="12"/>
  <c r="L366" i="12"/>
  <c r="J366" i="12"/>
  <c r="K888" i="12"/>
  <c r="J888" i="12"/>
  <c r="L315" i="12"/>
  <c r="S315" i="12" s="1"/>
  <c r="J315" i="12"/>
  <c r="X315" i="12" s="1"/>
  <c r="K639" i="12"/>
  <c r="L639" i="12"/>
  <c r="J639" i="12"/>
  <c r="K305" i="12"/>
  <c r="R305" i="12" s="1"/>
  <c r="J305" i="12"/>
  <c r="L664" i="12"/>
  <c r="K664" i="12"/>
  <c r="L697" i="12"/>
  <c r="S697" i="12" s="1"/>
  <c r="K697" i="12"/>
  <c r="L293" i="12"/>
  <c r="J293" i="12"/>
  <c r="L11" i="12"/>
  <c r="K11" i="12"/>
  <c r="L522" i="12"/>
  <c r="J522" i="12"/>
  <c r="K869" i="12"/>
  <c r="R869" i="12" s="1"/>
  <c r="J869" i="12"/>
  <c r="Q869" i="12" s="1"/>
  <c r="L914" i="12"/>
  <c r="J914" i="12"/>
  <c r="M455" i="12"/>
  <c r="N455" i="12" s="1"/>
  <c r="J455" i="12"/>
  <c r="Q455" i="12" s="1"/>
  <c r="K855" i="12"/>
  <c r="L855" i="12"/>
  <c r="S855" i="12" s="1"/>
  <c r="J855" i="12"/>
  <c r="K339" i="12"/>
  <c r="L339" i="12"/>
  <c r="J339" i="12"/>
  <c r="L176" i="12"/>
  <c r="S176" i="12" s="1"/>
  <c r="J176" i="12"/>
  <c r="L978" i="12"/>
  <c r="K978" i="12"/>
  <c r="Y978" i="12" s="1"/>
  <c r="L910" i="12"/>
  <c r="S910" i="12" s="1"/>
  <c r="J69" i="12"/>
  <c r="L856" i="12"/>
  <c r="J10" i="12"/>
  <c r="Q10" i="12" s="1"/>
  <c r="K92" i="12"/>
  <c r="L177" i="12"/>
  <c r="S177" i="12" s="1"/>
  <c r="L717" i="12"/>
  <c r="L411" i="12"/>
  <c r="S411" i="12" s="1"/>
  <c r="J411" i="12"/>
  <c r="J99" i="12"/>
  <c r="P99" i="12" s="1"/>
  <c r="L99" i="12"/>
  <c r="J944" i="12"/>
  <c r="L944" i="12"/>
  <c r="K614" i="12"/>
  <c r="Y614" i="12" s="1"/>
  <c r="J614" i="12"/>
  <c r="L319" i="12"/>
  <c r="S319" i="12" s="1"/>
  <c r="L13" i="12"/>
  <c r="K663" i="12"/>
  <c r="R663" i="12" s="1"/>
  <c r="J663" i="12"/>
  <c r="L111" i="12"/>
  <c r="K111" i="12"/>
  <c r="L509" i="12"/>
  <c r="Z509" i="12" s="1"/>
  <c r="J509" i="12"/>
  <c r="L22" i="12"/>
  <c r="Z22" i="12" s="1"/>
  <c r="J22" i="12"/>
  <c r="L714" i="12"/>
  <c r="J714" i="12"/>
  <c r="K438" i="12"/>
  <c r="R438" i="12" s="1"/>
  <c r="L438" i="12"/>
  <c r="J438" i="12"/>
  <c r="P438" i="12" s="1"/>
  <c r="K385" i="12"/>
  <c r="L385" i="12"/>
  <c r="J385" i="12"/>
  <c r="J756" i="12"/>
  <c r="K756" i="12"/>
  <c r="K382" i="12"/>
  <c r="J382" i="12"/>
  <c r="K71" i="12"/>
  <c r="L71" i="12"/>
  <c r="J71" i="12"/>
  <c r="N12" i="3"/>
  <c r="O21" i="17"/>
  <c r="P21" i="17"/>
  <c r="J42" i="12"/>
  <c r="K177" i="12"/>
  <c r="K717" i="12"/>
  <c r="J169" i="12"/>
  <c r="J232" i="12"/>
  <c r="W232" i="12" s="1"/>
  <c r="L232" i="12"/>
  <c r="L786" i="12"/>
  <c r="S786" i="12" s="1"/>
  <c r="J786" i="12"/>
  <c r="J860" i="12"/>
  <c r="K860" i="12"/>
  <c r="K700" i="12"/>
  <c r="R700" i="12" s="1"/>
  <c r="K297" i="12"/>
  <c r="L297" i="12"/>
  <c r="L765" i="12"/>
  <c r="K765" i="12"/>
  <c r="K824" i="12"/>
  <c r="L971" i="12"/>
  <c r="S971" i="12" s="1"/>
  <c r="J971" i="12"/>
  <c r="P971" i="12" s="1"/>
  <c r="J439" i="12"/>
  <c r="P439" i="12" s="1"/>
  <c r="L439" i="12"/>
  <c r="K243" i="12"/>
  <c r="J243" i="12"/>
  <c r="L379" i="12"/>
  <c r="L888" i="12"/>
  <c r="L966" i="12"/>
  <c r="J374" i="12"/>
  <c r="L374" i="12"/>
  <c r="J9" i="12"/>
  <c r="L9" i="12"/>
  <c r="L613" i="12"/>
  <c r="K613" i="12"/>
  <c r="L125" i="12"/>
  <c r="J125" i="12"/>
  <c r="L82" i="12"/>
  <c r="Z82" i="12" s="1"/>
  <c r="J82" i="12"/>
  <c r="J771" i="12"/>
  <c r="K771" i="12"/>
  <c r="K725" i="12"/>
  <c r="L725" i="12"/>
  <c r="K775" i="12"/>
  <c r="L934" i="12"/>
  <c r="Z934" i="12" s="1"/>
  <c r="L519" i="12"/>
  <c r="L420" i="12"/>
  <c r="L906" i="12"/>
  <c r="L78" i="12"/>
  <c r="Z78" i="12" s="1"/>
  <c r="L612" i="12"/>
  <c r="J134" i="12"/>
  <c r="L726" i="12"/>
  <c r="J898" i="12"/>
  <c r="L161" i="12"/>
  <c r="K98" i="12"/>
  <c r="K842" i="12"/>
  <c r="K78" i="12"/>
  <c r="L394" i="12"/>
  <c r="J885" i="12"/>
  <c r="L350" i="12"/>
  <c r="L760" i="12"/>
  <c r="K847" i="12"/>
  <c r="J715" i="12"/>
  <c r="J429" i="12"/>
  <c r="L113" i="12"/>
  <c r="S113" i="12" s="1"/>
  <c r="K624" i="12"/>
  <c r="K555" i="12"/>
  <c r="Y555" i="12" s="1"/>
  <c r="L562" i="12"/>
  <c r="L424" i="12"/>
  <c r="Z424" i="12" s="1"/>
  <c r="K790" i="12"/>
  <c r="J269" i="12"/>
  <c r="W269" i="12" s="1"/>
  <c r="J895" i="12"/>
  <c r="L428" i="12"/>
  <c r="J386" i="12"/>
  <c r="J475" i="12"/>
  <c r="J50" i="12"/>
  <c r="K749" i="12"/>
  <c r="J334" i="12"/>
  <c r="J307" i="12"/>
  <c r="J961" i="12"/>
  <c r="J872" i="12"/>
  <c r="K313" i="12"/>
  <c r="L114" i="12"/>
  <c r="J314" i="12"/>
  <c r="K31" i="12"/>
  <c r="J902" i="12"/>
  <c r="K146" i="12"/>
  <c r="J684" i="12"/>
  <c r="J807" i="12"/>
  <c r="L138" i="12"/>
  <c r="K171" i="12"/>
  <c r="J182" i="12"/>
  <c r="K102" i="12"/>
  <c r="Y102" i="12" s="1"/>
  <c r="K218" i="12"/>
  <c r="K564" i="12"/>
  <c r="L779" i="12"/>
  <c r="L942" i="12"/>
  <c r="J335" i="12"/>
  <c r="J394" i="12"/>
  <c r="P394" i="12" s="1"/>
  <c r="K791" i="12"/>
  <c r="M19" i="3"/>
  <c r="P19" i="3" s="1"/>
  <c r="L667" i="12"/>
  <c r="S667" i="12" s="1"/>
  <c r="L136" i="12"/>
  <c r="K392" i="12"/>
  <c r="R392" i="12" s="1"/>
  <c r="L229" i="12"/>
  <c r="S229" i="12" s="1"/>
  <c r="K219" i="12"/>
  <c r="R219" i="12" s="1"/>
  <c r="J210" i="12"/>
  <c r="V151" i="12"/>
  <c r="O151" i="12"/>
  <c r="J769" i="12"/>
  <c r="K469" i="12"/>
  <c r="L658" i="12"/>
  <c r="J817" i="12"/>
  <c r="J627" i="12"/>
  <c r="W627" i="12" s="1"/>
  <c r="L981" i="12"/>
  <c r="K585" i="12"/>
  <c r="J818" i="12"/>
  <c r="X818" i="12" s="1"/>
  <c r="L588" i="12"/>
  <c r="J240" i="12"/>
  <c r="J329" i="12"/>
  <c r="K244" i="12"/>
  <c r="K451" i="12"/>
  <c r="K536" i="12"/>
  <c r="L252" i="12"/>
  <c r="K607" i="12"/>
  <c r="L747" i="12"/>
  <c r="K317" i="12"/>
  <c r="K293" i="12"/>
  <c r="J261" i="12"/>
  <c r="J312" i="12"/>
  <c r="K786" i="12"/>
  <c r="J392" i="12"/>
  <c r="Q392" i="12" s="1"/>
  <c r="L303" i="12"/>
  <c r="V303" i="12"/>
  <c r="J585" i="12"/>
  <c r="W585" i="12" s="1"/>
  <c r="J244" i="12"/>
  <c r="J451" i="12"/>
  <c r="L590" i="12"/>
  <c r="J607" i="12"/>
  <c r="L427" i="12"/>
  <c r="J317" i="12"/>
  <c r="P317" i="12" s="1"/>
  <c r="J845" i="12"/>
  <c r="X845" i="12" s="1"/>
  <c r="L845" i="12"/>
  <c r="L219" i="12"/>
  <c r="V219" i="12"/>
  <c r="L10" i="12"/>
  <c r="S10" i="12" s="1"/>
  <c r="O10" i="12"/>
  <c r="V10" i="12"/>
  <c r="L627" i="12"/>
  <c r="Z627" i="12" s="1"/>
  <c r="L312" i="12"/>
  <c r="K785" i="12"/>
  <c r="L785" i="12"/>
  <c r="L622" i="12"/>
  <c r="K769" i="12"/>
  <c r="Y769" i="12" s="1"/>
  <c r="K303" i="12"/>
  <c r="L768" i="12"/>
  <c r="V768" i="12"/>
  <c r="K817" i="12"/>
  <c r="K240" i="12"/>
  <c r="R240" i="12" s="1"/>
  <c r="J92" i="12"/>
  <c r="J515" i="12"/>
  <c r="J792" i="12"/>
  <c r="J494" i="12"/>
  <c r="K494" i="12"/>
  <c r="Y494" i="12" s="1"/>
  <c r="K472" i="12"/>
  <c r="R472" i="12" s="1"/>
  <c r="J472" i="12"/>
  <c r="K383" i="12"/>
  <c r="R383" i="12" s="1"/>
  <c r="J383" i="12"/>
  <c r="K209" i="12"/>
  <c r="Y209" i="12" s="1"/>
  <c r="J209" i="12"/>
  <c r="L918" i="12"/>
  <c r="J918" i="12"/>
  <c r="X918" i="12" s="1"/>
  <c r="K360" i="12"/>
  <c r="L360" i="12"/>
  <c r="J360" i="12"/>
  <c r="W360" i="12" s="1"/>
  <c r="L301" i="12"/>
  <c r="K301" i="12"/>
  <c r="J301" i="12"/>
  <c r="K163" i="12"/>
  <c r="L163" i="12"/>
  <c r="Z163" i="12" s="1"/>
  <c r="J163" i="12"/>
  <c r="K868" i="12"/>
  <c r="R868" i="12" s="1"/>
  <c r="J868" i="12"/>
  <c r="L354" i="12"/>
  <c r="Z354" i="12" s="1"/>
  <c r="J67" i="12"/>
  <c r="K496" i="12"/>
  <c r="K197" i="12"/>
  <c r="K959" i="12"/>
  <c r="R959" i="12" s="1"/>
  <c r="L566" i="12"/>
  <c r="S566" i="12" s="1"/>
  <c r="J732" i="12"/>
  <c r="J597" i="12"/>
  <c r="Q597" i="12" s="1"/>
  <c r="J481" i="12"/>
  <c r="K852" i="12"/>
  <c r="K561" i="12"/>
  <c r="L26" i="12"/>
  <c r="K645" i="12"/>
  <c r="R645" i="12" s="1"/>
  <c r="L835" i="12"/>
  <c r="S835" i="12" s="1"/>
  <c r="L737" i="12"/>
  <c r="L45" i="12"/>
  <c r="K825" i="12"/>
  <c r="K729" i="12"/>
  <c r="L358" i="12"/>
  <c r="K126" i="12"/>
  <c r="R126" i="12" s="1"/>
  <c r="J599" i="12"/>
  <c r="J517" i="12"/>
  <c r="P517" i="12" s="1"/>
  <c r="K545" i="12"/>
  <c r="K371" i="12"/>
  <c r="Y371" i="12" s="1"/>
  <c r="K914" i="12"/>
  <c r="J111" i="12"/>
  <c r="J648" i="12"/>
  <c r="J147" i="12"/>
  <c r="X147" i="12" s="1"/>
  <c r="J316" i="12"/>
  <c r="L774" i="12"/>
  <c r="Z774" i="12" s="1"/>
  <c r="L62" i="12"/>
  <c r="L822" i="12"/>
  <c r="S822" i="12" s="1"/>
  <c r="J37" i="12"/>
  <c r="P37" i="12" s="1"/>
  <c r="L52" i="12"/>
  <c r="Z52" i="12" s="1"/>
  <c r="L922" i="12"/>
  <c r="L283" i="12"/>
  <c r="S283" i="12" s="1"/>
  <c r="K283" i="12"/>
  <c r="L38" i="12"/>
  <c r="Z38" i="12" s="1"/>
  <c r="J38" i="12"/>
  <c r="L776" i="12"/>
  <c r="Z776" i="12" s="1"/>
  <c r="K776" i="12"/>
  <c r="J776" i="12"/>
  <c r="L93" i="12"/>
  <c r="Z93" i="12" s="1"/>
  <c r="K93" i="12"/>
  <c r="J93" i="12"/>
  <c r="X93" i="12" s="1"/>
  <c r="L870" i="12"/>
  <c r="S870" i="12" s="1"/>
  <c r="K870" i="12"/>
  <c r="J870" i="12"/>
  <c r="K160" i="12"/>
  <c r="L160" i="12"/>
  <c r="J160" i="12"/>
  <c r="J103" i="12"/>
  <c r="X103" i="12" s="1"/>
  <c r="L103" i="12"/>
  <c r="K326" i="12"/>
  <c r="R326" i="12" s="1"/>
  <c r="L783" i="12"/>
  <c r="J496" i="12"/>
  <c r="L985" i="12"/>
  <c r="J959" i="12"/>
  <c r="K580" i="12"/>
  <c r="K566" i="12"/>
  <c r="K296" i="12"/>
  <c r="R296" i="12" s="1"/>
  <c r="K110" i="12"/>
  <c r="Y110" i="12" s="1"/>
  <c r="K549" i="12"/>
  <c r="J561" i="12"/>
  <c r="K391" i="12"/>
  <c r="K54" i="12"/>
  <c r="Y54" i="12" s="1"/>
  <c r="L809" i="12"/>
  <c r="K174" i="12"/>
  <c r="R174" i="12" s="1"/>
  <c r="L419" i="12"/>
  <c r="Z419" i="12" s="1"/>
  <c r="K835" i="12"/>
  <c r="K737" i="12"/>
  <c r="J954" i="12"/>
  <c r="X954" i="12" s="1"/>
  <c r="L459" i="12"/>
  <c r="S459" i="12" s="1"/>
  <c r="J396" i="12"/>
  <c r="Q396" i="12" s="1"/>
  <c r="L289" i="12"/>
  <c r="K637" i="12"/>
  <c r="Y637" i="12" s="1"/>
  <c r="L49" i="12"/>
  <c r="S49" i="12" s="1"/>
  <c r="K237" i="12"/>
  <c r="Y237" i="12" s="1"/>
  <c r="L482" i="12"/>
  <c r="L189" i="12"/>
  <c r="K774" i="12"/>
  <c r="K62" i="12"/>
  <c r="L457" i="12"/>
  <c r="K822" i="12"/>
  <c r="K757" i="12"/>
  <c r="L407" i="12"/>
  <c r="S407" i="12" s="1"/>
  <c r="K52" i="12"/>
  <c r="L269" i="12"/>
  <c r="L202" i="12"/>
  <c r="S202" i="12" s="1"/>
  <c r="K202" i="12"/>
  <c r="L491" i="12"/>
  <c r="J491" i="12"/>
  <c r="L937" i="12"/>
  <c r="K937" i="12"/>
  <c r="J576" i="12"/>
  <c r="L576" i="12"/>
  <c r="K363" i="12"/>
  <c r="Y363" i="12" s="1"/>
  <c r="J363" i="12"/>
  <c r="P363" i="12" s="1"/>
  <c r="L582" i="12"/>
  <c r="J582" i="12"/>
  <c r="L347" i="12"/>
  <c r="K347" i="12"/>
  <c r="L899" i="12"/>
  <c r="J899" i="12"/>
  <c r="J326" i="12"/>
  <c r="J580" i="12"/>
  <c r="K793" i="12"/>
  <c r="J903" i="12"/>
  <c r="X903" i="12" s="1"/>
  <c r="J110" i="12"/>
  <c r="J467" i="12"/>
  <c r="Q467" i="12" s="1"/>
  <c r="J549" i="12"/>
  <c r="J54" i="12"/>
  <c r="J896" i="12"/>
  <c r="J174" i="12"/>
  <c r="J938" i="12"/>
  <c r="K723" i="12"/>
  <c r="R723" i="12" s="1"/>
  <c r="J637" i="12"/>
  <c r="J237" i="12"/>
  <c r="J175" i="12"/>
  <c r="J47" i="12"/>
  <c r="J905" i="12"/>
  <c r="X905" i="12" s="1"/>
  <c r="J757" i="12"/>
  <c r="L422" i="12"/>
  <c r="L16" i="12"/>
  <c r="K881" i="12"/>
  <c r="K957" i="12"/>
  <c r="L534" i="12"/>
  <c r="L997" i="12"/>
  <c r="K106" i="12"/>
  <c r="L106" i="12"/>
  <c r="J106" i="12"/>
  <c r="L63" i="12"/>
  <c r="Z63" i="12" s="1"/>
  <c r="K63" i="12"/>
  <c r="J63" i="12"/>
  <c r="L900" i="12"/>
  <c r="J900" i="12"/>
  <c r="P900" i="12" s="1"/>
  <c r="K720" i="12"/>
  <c r="L720" i="12"/>
  <c r="J720" i="12"/>
  <c r="J81" i="12"/>
  <c r="L81" i="12"/>
  <c r="Z81" i="12" s="1"/>
  <c r="L213" i="12"/>
  <c r="Z213" i="12" s="1"/>
  <c r="J213" i="12"/>
  <c r="K88" i="12"/>
  <c r="K125" i="12"/>
  <c r="Y125" i="12" s="1"/>
  <c r="L31" i="12"/>
  <c r="Z31" i="12" s="1"/>
  <c r="K82" i="12"/>
  <c r="K866" i="12"/>
  <c r="L281" i="12"/>
  <c r="K898" i="12"/>
  <c r="L564" i="12"/>
  <c r="L832" i="12"/>
  <c r="J257" i="12"/>
  <c r="K975" i="12"/>
  <c r="J739" i="12"/>
  <c r="K307" i="12"/>
  <c r="Y307" i="12" s="1"/>
  <c r="K176" i="12"/>
  <c r="J313" i="12"/>
  <c r="J273" i="12"/>
  <c r="J978" i="12"/>
  <c r="J146" i="12"/>
  <c r="L506" i="12"/>
  <c r="K225" i="12"/>
  <c r="J272" i="12"/>
  <c r="K807" i="12"/>
  <c r="J664" i="12"/>
  <c r="L70" i="12"/>
  <c r="J697" i="12"/>
  <c r="K182" i="12"/>
  <c r="J218" i="12"/>
  <c r="J806" i="12"/>
  <c r="J98" i="12"/>
  <c r="K924" i="12"/>
  <c r="K448" i="12"/>
  <c r="K412" i="12"/>
  <c r="J847" i="12"/>
  <c r="J791" i="12"/>
  <c r="L140" i="12"/>
  <c r="J924" i="12"/>
  <c r="J958" i="12"/>
  <c r="X229" i="12"/>
  <c r="Q229" i="12"/>
  <c r="Q251" i="12"/>
  <c r="X251" i="12"/>
  <c r="S769" i="12"/>
  <c r="Z769" i="12"/>
  <c r="Q588" i="12"/>
  <c r="X588" i="12"/>
  <c r="Z240" i="12"/>
  <c r="S240" i="12"/>
  <c r="X940" i="12"/>
  <c r="Q940" i="12"/>
  <c r="Q611" i="12"/>
  <c r="X611" i="12"/>
  <c r="X577" i="12"/>
  <c r="Q577" i="12"/>
  <c r="Y974" i="12"/>
  <c r="R974" i="12"/>
  <c r="Q252" i="12"/>
  <c r="X252" i="12"/>
  <c r="R246" i="12"/>
  <c r="Y246" i="12"/>
  <c r="Z550" i="12"/>
  <c r="S550" i="12"/>
  <c r="X666" i="12"/>
  <c r="Q666" i="12"/>
  <c r="Q845" i="12"/>
  <c r="S326" i="12"/>
  <c r="Z326" i="12"/>
  <c r="Y558" i="12"/>
  <c r="R558" i="12"/>
  <c r="Q724" i="12"/>
  <c r="X724" i="12"/>
  <c r="Q987" i="12"/>
  <c r="X987" i="12"/>
  <c r="Z580" i="12"/>
  <c r="S580" i="12"/>
  <c r="X851" i="12"/>
  <c r="Q851" i="12"/>
  <c r="S793" i="12"/>
  <c r="Z793" i="12"/>
  <c r="R903" i="12"/>
  <c r="Y903" i="12"/>
  <c r="S110" i="12"/>
  <c r="Z110" i="12"/>
  <c r="Y467" i="12"/>
  <c r="R467" i="12"/>
  <c r="Q972" i="12"/>
  <c r="X972" i="12"/>
  <c r="S549" i="12"/>
  <c r="Z549" i="12"/>
  <c r="S54" i="12"/>
  <c r="Z54" i="12"/>
  <c r="Y896" i="12"/>
  <c r="R896" i="12"/>
  <c r="Z174" i="12"/>
  <c r="S174" i="12"/>
  <c r="S156" i="12"/>
  <c r="Z156" i="12"/>
  <c r="R938" i="12"/>
  <c r="Y938" i="12"/>
  <c r="X249" i="12"/>
  <c r="Q249" i="12"/>
  <c r="R916" i="12"/>
  <c r="Y916" i="12"/>
  <c r="R643" i="12"/>
  <c r="Y643" i="12"/>
  <c r="Z637" i="12"/>
  <c r="S637" i="12"/>
  <c r="S237" i="12"/>
  <c r="Z237" i="12"/>
  <c r="R834" i="12"/>
  <c r="Y834" i="12"/>
  <c r="Q255" i="12"/>
  <c r="X255" i="12"/>
  <c r="S175" i="12"/>
  <c r="Z175" i="12"/>
  <c r="Y300" i="12"/>
  <c r="R300" i="12"/>
  <c r="Q676" i="12"/>
  <c r="X676" i="12"/>
  <c r="X53" i="12"/>
  <c r="Q53" i="12"/>
  <c r="R601" i="12"/>
  <c r="Y601" i="12"/>
  <c r="X994" i="12"/>
  <c r="Q994" i="12"/>
  <c r="S47" i="12"/>
  <c r="Z47" i="12"/>
  <c r="X820" i="12"/>
  <c r="Q820" i="12"/>
  <c r="R466" i="12"/>
  <c r="Y466" i="12"/>
  <c r="Y905" i="12"/>
  <c r="R905" i="12"/>
  <c r="S757" i="12"/>
  <c r="Z757" i="12"/>
  <c r="S32" i="12"/>
  <c r="Z32" i="12"/>
  <c r="Q16" i="12"/>
  <c r="X16" i="12"/>
  <c r="X60" i="12"/>
  <c r="Q60" i="12"/>
  <c r="X534" i="12"/>
  <c r="Q534" i="12"/>
  <c r="X754" i="12"/>
  <c r="Q754" i="12"/>
  <c r="S475" i="12"/>
  <c r="Z475" i="12"/>
  <c r="X323" i="12"/>
  <c r="Q521" i="12"/>
  <c r="X521" i="12"/>
  <c r="Q547" i="12"/>
  <c r="X547" i="12"/>
  <c r="S975" i="12"/>
  <c r="Z975" i="12"/>
  <c r="X948" i="12"/>
  <c r="Q948" i="12"/>
  <c r="S307" i="12"/>
  <c r="Z307" i="12"/>
  <c r="Q570" i="12"/>
  <c r="X570" i="12"/>
  <c r="Z176" i="12"/>
  <c r="R722" i="12"/>
  <c r="Y722" i="12"/>
  <c r="X926" i="12"/>
  <c r="Q926" i="12"/>
  <c r="X124" i="12"/>
  <c r="Q124" i="12"/>
  <c r="Z225" i="12"/>
  <c r="S225" i="12"/>
  <c r="Z807" i="12"/>
  <c r="S807" i="12"/>
  <c r="Y227" i="12"/>
  <c r="R227" i="12"/>
  <c r="R471" i="12"/>
  <c r="Y471" i="12"/>
  <c r="Y421" i="12"/>
  <c r="R421" i="12"/>
  <c r="X138" i="12"/>
  <c r="Q138" i="12"/>
  <c r="R653" i="12"/>
  <c r="Y653" i="12"/>
  <c r="X897" i="12"/>
  <c r="Q897" i="12"/>
  <c r="Z182" i="12"/>
  <c r="S182" i="12"/>
  <c r="X642" i="12"/>
  <c r="Q642" i="12"/>
  <c r="X535" i="12"/>
  <c r="Q535" i="12"/>
  <c r="S751" i="12"/>
  <c r="Z751" i="12"/>
  <c r="Y691" i="12"/>
  <c r="R691" i="12"/>
  <c r="Z924" i="12"/>
  <c r="S924" i="12"/>
  <c r="Q967" i="12"/>
  <c r="X967" i="12"/>
  <c r="Y460" i="12"/>
  <c r="R460" i="12"/>
  <c r="Y958" i="12"/>
  <c r="R958" i="12"/>
  <c r="Z448" i="12"/>
  <c r="S448" i="12"/>
  <c r="X838" i="12"/>
  <c r="Q838" i="12"/>
  <c r="X350" i="12"/>
  <c r="Q350" i="12"/>
  <c r="Q760" i="12"/>
  <c r="X760" i="12"/>
  <c r="R716" i="12"/>
  <c r="Y716" i="12"/>
  <c r="X20" i="12"/>
  <c r="Q20" i="12"/>
  <c r="S219" i="12"/>
  <c r="Z219" i="12"/>
  <c r="Q95" i="12"/>
  <c r="X95" i="12"/>
  <c r="X533" i="12"/>
  <c r="Q533" i="12"/>
  <c r="Q90" i="12"/>
  <c r="X90" i="12"/>
  <c r="Q220" i="12"/>
  <c r="X220" i="12"/>
  <c r="R830" i="12"/>
  <c r="Y830" i="12"/>
  <c r="S451" i="12"/>
  <c r="Z451" i="12"/>
  <c r="Z607" i="12"/>
  <c r="S607" i="12"/>
  <c r="X512" i="12"/>
  <c r="Q512" i="12"/>
  <c r="Q330" i="12"/>
  <c r="X330" i="12"/>
  <c r="Z293" i="12"/>
  <c r="S293" i="12"/>
  <c r="R121" i="12"/>
  <c r="Y121" i="12"/>
  <c r="R462" i="12"/>
  <c r="Y462" i="12"/>
  <c r="Y529" i="12"/>
  <c r="R529" i="12"/>
  <c r="S700" i="12"/>
  <c r="R744" i="12"/>
  <c r="Y744" i="12"/>
  <c r="Z687" i="12"/>
  <c r="S687" i="12"/>
  <c r="Y128" i="12"/>
  <c r="R128" i="12"/>
  <c r="Y777" i="12"/>
  <c r="R777" i="12"/>
  <c r="Y541" i="12"/>
  <c r="R541" i="12"/>
  <c r="R511" i="12"/>
  <c r="Y511" i="12"/>
  <c r="R447" i="12"/>
  <c r="Y447" i="12"/>
  <c r="Z824" i="12"/>
  <c r="Z624" i="12"/>
  <c r="S624" i="12"/>
  <c r="X461" i="12"/>
  <c r="Q461" i="12"/>
  <c r="R443" i="12"/>
  <c r="Y443" i="12"/>
  <c r="Q596" i="12"/>
  <c r="X596" i="12"/>
  <c r="Y29" i="12"/>
  <c r="R877" i="12"/>
  <c r="Y877" i="12"/>
  <c r="Z723" i="12"/>
  <c r="S723" i="12"/>
  <c r="X304" i="12"/>
  <c r="Q304" i="12"/>
  <c r="X629" i="12"/>
  <c r="Q629" i="12"/>
  <c r="Z833" i="12"/>
  <c r="S833" i="12"/>
  <c r="Y192" i="12"/>
  <c r="R192" i="12"/>
  <c r="S881" i="12"/>
  <c r="Z881" i="12"/>
  <c r="Y51" i="12"/>
  <c r="R51" i="12"/>
  <c r="Z957" i="12"/>
  <c r="S957" i="12"/>
  <c r="X787" i="12"/>
  <c r="Q787" i="12"/>
  <c r="Y400" i="12"/>
  <c r="R400" i="12"/>
  <c r="X167" i="12"/>
  <c r="R380" i="12"/>
  <c r="Y380" i="12"/>
  <c r="Q501" i="12"/>
  <c r="X501" i="12"/>
  <c r="Y383" i="12"/>
  <c r="Q101" i="12"/>
  <c r="X101" i="12"/>
  <c r="Q376" i="12"/>
  <c r="X376" i="12"/>
  <c r="Q150" i="12"/>
  <c r="X150" i="12"/>
  <c r="R821" i="12"/>
  <c r="Y821" i="12"/>
  <c r="S63" i="12"/>
  <c r="X620" i="12"/>
  <c r="Q620" i="12"/>
  <c r="Y950" i="12"/>
  <c r="R950" i="12"/>
  <c r="X280" i="12"/>
  <c r="Q280" i="12"/>
  <c r="X610" i="12"/>
  <c r="Q610" i="12"/>
  <c r="Y801" i="12"/>
  <c r="R801" i="12"/>
  <c r="R233" i="12"/>
  <c r="Y233" i="12"/>
  <c r="X758" i="12"/>
  <c r="Q758" i="12"/>
  <c r="X878" i="12"/>
  <c r="Q878" i="12"/>
  <c r="Q103" i="12"/>
  <c r="Q440" i="12"/>
  <c r="X440" i="12"/>
  <c r="S572" i="12"/>
  <c r="Z572" i="12"/>
  <c r="Q554" i="12"/>
  <c r="X554" i="12"/>
  <c r="X689" i="12"/>
  <c r="Q689" i="12"/>
  <c r="R278" i="12"/>
  <c r="Y278" i="12"/>
  <c r="X848" i="12"/>
  <c r="Q848" i="12"/>
  <c r="X968" i="12"/>
  <c r="Q968" i="12"/>
  <c r="S67" i="12"/>
  <c r="Z67" i="12"/>
  <c r="R597" i="12"/>
  <c r="Y597" i="12"/>
  <c r="R481" i="12"/>
  <c r="Y481" i="12"/>
  <c r="Q287" i="12"/>
  <c r="X287" i="12"/>
  <c r="Q159" i="12"/>
  <c r="X159" i="12"/>
  <c r="Q638" i="12"/>
  <c r="X638" i="12"/>
  <c r="R648" i="12"/>
  <c r="Y648" i="12"/>
  <c r="R147" i="12"/>
  <c r="Y147" i="12"/>
  <c r="Q828" i="12"/>
  <c r="X828" i="12"/>
  <c r="X672" i="12"/>
  <c r="Q672" i="12"/>
  <c r="R316" i="12"/>
  <c r="Y316" i="12"/>
  <c r="Y788" i="12"/>
  <c r="R788" i="12"/>
  <c r="R352" i="12"/>
  <c r="Y352" i="12"/>
  <c r="Q424" i="12"/>
  <c r="X424" i="12"/>
  <c r="X310" i="12"/>
  <c r="Q310" i="12"/>
  <c r="X413" i="12"/>
  <c r="Q413" i="12"/>
  <c r="Q216" i="12"/>
  <c r="X216" i="12"/>
  <c r="Y872" i="12"/>
  <c r="R872" i="12"/>
  <c r="S125" i="12"/>
  <c r="Z125" i="12"/>
  <c r="Z866" i="12"/>
  <c r="X679" i="12"/>
  <c r="Q679" i="12"/>
  <c r="R134" i="12"/>
  <c r="Y134" i="12"/>
  <c r="R230" i="12"/>
  <c r="Y230" i="12"/>
  <c r="Z898" i="12"/>
  <c r="S898" i="12"/>
  <c r="Q377" i="12"/>
  <c r="X377" i="12"/>
  <c r="Y871" i="12"/>
  <c r="X998" i="12"/>
  <c r="Q998" i="12"/>
  <c r="X605" i="12"/>
  <c r="Q605" i="12"/>
  <c r="X476" i="12"/>
  <c r="Q476" i="12"/>
  <c r="X657" i="12"/>
  <c r="Q657" i="12"/>
  <c r="X931" i="12"/>
  <c r="Q931" i="12"/>
  <c r="X393" i="12"/>
  <c r="Q393" i="12"/>
  <c r="Z411" i="12"/>
  <c r="Y999" i="12"/>
  <c r="R999" i="12"/>
  <c r="Z775" i="12"/>
  <c r="S775" i="12"/>
  <c r="Z862" i="12"/>
  <c r="S862" i="12"/>
  <c r="Y520" i="12"/>
  <c r="R520" i="12"/>
  <c r="R410" i="12"/>
  <c r="Y410" i="12"/>
  <c r="Y650" i="12"/>
  <c r="R650" i="12"/>
  <c r="S732" i="12"/>
  <c r="S522" i="12"/>
  <c r="Z522" i="12"/>
  <c r="Z370" i="12"/>
  <c r="S370" i="12"/>
  <c r="Q425" i="12"/>
  <c r="X425" i="12"/>
  <c r="Y341" i="12"/>
  <c r="R341" i="12"/>
  <c r="Z555" i="12"/>
  <c r="S555" i="12"/>
  <c r="Z170" i="12"/>
  <c r="S170" i="12"/>
  <c r="X9" i="12"/>
  <c r="Q9" i="12"/>
  <c r="Y542" i="12"/>
  <c r="R542" i="12"/>
  <c r="X504" i="12"/>
  <c r="Q504" i="12"/>
  <c r="Y238" i="12"/>
  <c r="R238" i="12"/>
  <c r="S88" i="12"/>
  <c r="Z88" i="12"/>
  <c r="R334" i="12"/>
  <c r="Y334" i="12"/>
  <c r="Y35" i="12"/>
  <c r="R35" i="12"/>
  <c r="Q993" i="12"/>
  <c r="X993" i="12"/>
  <c r="R671" i="12"/>
  <c r="Y671" i="12"/>
  <c r="R523" i="12"/>
  <c r="Y523" i="12"/>
  <c r="Z684" i="12"/>
  <c r="Y291" i="12"/>
  <c r="R291" i="12"/>
  <c r="X137" i="12"/>
  <c r="Q137" i="12"/>
  <c r="Q531" i="12"/>
  <c r="X531" i="12"/>
  <c r="R917" i="12"/>
  <c r="Y917" i="12"/>
  <c r="S171" i="12"/>
  <c r="Z171" i="12"/>
  <c r="Q569" i="12"/>
  <c r="X569" i="12"/>
  <c r="Q755" i="5"/>
  <c r="Q361" i="5"/>
  <c r="R160" i="5"/>
  <c r="R32" i="5"/>
  <c r="Q622" i="12"/>
  <c r="X622" i="12"/>
  <c r="Q856" i="12"/>
  <c r="X856" i="12"/>
  <c r="X247" i="12"/>
  <c r="Q247" i="12"/>
  <c r="S265" i="12"/>
  <c r="Z265" i="12"/>
  <c r="S571" i="12"/>
  <c r="Y911" i="12"/>
  <c r="R911" i="12"/>
  <c r="Z92" i="12"/>
  <c r="S92" i="12"/>
  <c r="Q105" i="12"/>
  <c r="X105" i="12"/>
  <c r="Z515" i="12"/>
  <c r="S515" i="12"/>
  <c r="X492" i="12"/>
  <c r="Q492" i="12"/>
  <c r="X618" i="12"/>
  <c r="Q618" i="12"/>
  <c r="Q274" i="12"/>
  <c r="X274" i="12"/>
  <c r="S169" i="12"/>
  <c r="X552" i="12"/>
  <c r="Q552" i="12"/>
  <c r="S478" i="12"/>
  <c r="Z478" i="12"/>
  <c r="R772" i="12"/>
  <c r="Y772" i="12"/>
  <c r="Y563" i="12"/>
  <c r="R563" i="12"/>
  <c r="Z712" i="12"/>
  <c r="S712" i="12"/>
  <c r="R557" i="12"/>
  <c r="Y557" i="12"/>
  <c r="X226" i="12"/>
  <c r="Q226" i="12"/>
  <c r="Z792" i="12"/>
  <c r="S792" i="12"/>
  <c r="Y205" i="12"/>
  <c r="R205" i="12"/>
  <c r="X397" i="12"/>
  <c r="X91" i="12"/>
  <c r="Q91" i="12"/>
  <c r="Y692" i="12"/>
  <c r="R692" i="12"/>
  <c r="Q783" i="12"/>
  <c r="X783" i="12"/>
  <c r="Y55" i="12"/>
  <c r="R55" i="12"/>
  <c r="Z496" i="12"/>
  <c r="S496" i="12"/>
  <c r="X985" i="12"/>
  <c r="Q985" i="12"/>
  <c r="Y349" i="12"/>
  <c r="R349" i="12"/>
  <c r="S959" i="12"/>
  <c r="Z959" i="12"/>
  <c r="X617" i="12"/>
  <c r="Q617" i="12"/>
  <c r="Y34" i="12"/>
  <c r="X766" i="12"/>
  <c r="Q766" i="12"/>
  <c r="Y598" i="12"/>
  <c r="R598" i="12"/>
  <c r="X294" i="12"/>
  <c r="Q294" i="12"/>
  <c r="R750" i="12"/>
  <c r="Y750" i="12"/>
  <c r="Z561" i="12"/>
  <c r="S561" i="12"/>
  <c r="Y644" i="12"/>
  <c r="R644" i="12"/>
  <c r="S391" i="12"/>
  <c r="Z391" i="12"/>
  <c r="Y381" i="12"/>
  <c r="R381" i="12"/>
  <c r="Z954" i="12"/>
  <c r="S954" i="12"/>
  <c r="R396" i="12"/>
  <c r="Y396" i="12"/>
  <c r="Z126" i="12"/>
  <c r="S126" i="12"/>
  <c r="Z76" i="12"/>
  <c r="S76" i="12"/>
  <c r="X48" i="12"/>
  <c r="Q48" i="12"/>
  <c r="S545" i="12"/>
  <c r="Y663" i="12"/>
  <c r="Z371" i="12"/>
  <c r="Z914" i="12"/>
  <c r="S914" i="12"/>
  <c r="Q920" i="12"/>
  <c r="X920" i="12"/>
  <c r="Q465" i="12"/>
  <c r="X465" i="12"/>
  <c r="S454" i="12"/>
  <c r="Z454" i="12"/>
  <c r="Y992" i="12"/>
  <c r="R992" i="12"/>
  <c r="Y808" i="12"/>
  <c r="R808" i="12"/>
  <c r="S509" i="12"/>
  <c r="Y264" i="12"/>
  <c r="S228" i="12"/>
  <c r="R368" i="12"/>
  <c r="Y368" i="12"/>
  <c r="X180" i="12"/>
  <c r="Q180" i="12"/>
  <c r="X203" i="12"/>
  <c r="Q203" i="12"/>
  <c r="Y325" i="12"/>
  <c r="R325" i="12"/>
  <c r="Z87" i="12"/>
  <c r="S87" i="12"/>
  <c r="X23" i="12"/>
  <c r="Q23" i="12"/>
  <c r="Z886" i="12"/>
  <c r="S886" i="12"/>
  <c r="X241" i="12"/>
  <c r="Q241" i="12"/>
  <c r="X215" i="12"/>
  <c r="Q215" i="12"/>
  <c r="X969" i="12"/>
  <c r="Q969" i="12"/>
  <c r="Z283" i="12"/>
  <c r="Y259" i="12"/>
  <c r="R259" i="12"/>
  <c r="Q97" i="12"/>
  <c r="X97" i="12"/>
  <c r="S257" i="12"/>
  <c r="Z257" i="12"/>
  <c r="Y574" i="12"/>
  <c r="R574" i="12"/>
  <c r="S313" i="12"/>
  <c r="Z313" i="12"/>
  <c r="Y273" i="12"/>
  <c r="R273" i="12"/>
  <c r="S978" i="12"/>
  <c r="Z978" i="12"/>
  <c r="Y235" i="12"/>
  <c r="R235" i="12"/>
  <c r="R178" i="12"/>
  <c r="Y178" i="12"/>
  <c r="X399" i="12"/>
  <c r="Q399" i="12"/>
  <c r="S271" i="12"/>
  <c r="Z271" i="12"/>
  <c r="Y815" i="12"/>
  <c r="R815" i="12"/>
  <c r="Z146" i="12"/>
  <c r="S146" i="12"/>
  <c r="Y14" i="12"/>
  <c r="R14" i="12"/>
  <c r="X506" i="12"/>
  <c r="Q506" i="12"/>
  <c r="Z272" i="12"/>
  <c r="S272" i="12"/>
  <c r="Y437" i="12"/>
  <c r="R437" i="12"/>
  <c r="Z664" i="12"/>
  <c r="S664" i="12"/>
  <c r="X254" i="12"/>
  <c r="X70" i="12"/>
  <c r="Q70" i="12"/>
  <c r="R802" i="12"/>
  <c r="Y802" i="12"/>
  <c r="R889" i="12"/>
  <c r="Y889" i="12"/>
  <c r="Z218" i="12"/>
  <c r="S218" i="12"/>
  <c r="Y925" i="12"/>
  <c r="R925" i="12"/>
  <c r="Z806" i="12"/>
  <c r="S806" i="12"/>
  <c r="S98" i="12"/>
  <c r="Z98" i="12"/>
  <c r="Q485" i="12"/>
  <c r="X485" i="12"/>
  <c r="Z412" i="12"/>
  <c r="S412" i="12"/>
  <c r="S847" i="12"/>
  <c r="Z847" i="12"/>
  <c r="Q556" i="12"/>
  <c r="X556" i="12"/>
  <c r="Z791" i="12"/>
  <c r="S791" i="12"/>
  <c r="S369" i="12"/>
  <c r="Z369" i="12"/>
  <c r="Y417" i="12"/>
  <c r="R417" i="12"/>
  <c r="Q1000" i="5"/>
  <c r="O1000" i="5"/>
  <c r="Q997" i="5"/>
  <c r="Q990" i="5"/>
  <c r="P988" i="5"/>
  <c r="Q987" i="5"/>
  <c r="N987" i="5"/>
  <c r="N986" i="5"/>
  <c r="P982" i="5"/>
  <c r="N971" i="5"/>
  <c r="Q969" i="5"/>
  <c r="Q966" i="5"/>
  <c r="Q950" i="5"/>
  <c r="P926" i="5"/>
  <c r="Q915" i="5"/>
  <c r="N915" i="5"/>
  <c r="N906" i="5"/>
  <c r="Q904" i="5"/>
  <c r="O904" i="5"/>
  <c r="Q898" i="5"/>
  <c r="N898" i="5"/>
  <c r="P895" i="5"/>
  <c r="N889" i="5"/>
  <c r="R881" i="5"/>
  <c r="Q878" i="5"/>
  <c r="N870" i="5"/>
  <c r="P851" i="5"/>
  <c r="Q845" i="5"/>
  <c r="N845" i="5"/>
  <c r="Q834" i="5"/>
  <c r="N827" i="5"/>
  <c r="Q825" i="5"/>
  <c r="N825" i="5"/>
  <c r="Q822" i="5"/>
  <c r="N822" i="5"/>
  <c r="Q820" i="5"/>
  <c r="N820" i="5"/>
  <c r="Q818" i="5"/>
  <c r="N818" i="5"/>
  <c r="P816" i="5"/>
  <c r="N796" i="5"/>
  <c r="Q771" i="5"/>
  <c r="N771" i="5"/>
  <c r="Q758" i="5"/>
  <c r="N758" i="5"/>
  <c r="Q754" i="5"/>
  <c r="N754" i="5"/>
  <c r="Q749" i="5"/>
  <c r="N749" i="5"/>
  <c r="Q739" i="5"/>
  <c r="O739" i="5"/>
  <c r="Q728" i="5"/>
  <c r="N728" i="5"/>
  <c r="N725" i="5"/>
  <c r="Q702" i="5"/>
  <c r="Q697" i="5"/>
  <c r="N697" i="5"/>
  <c r="Q683" i="5"/>
  <c r="O683" i="5"/>
  <c r="N672" i="5"/>
  <c r="Q653" i="5"/>
  <c r="P652" i="5"/>
  <c r="Q649" i="5"/>
  <c r="Q633" i="5"/>
  <c r="Q609" i="5"/>
  <c r="O609" i="5"/>
  <c r="Q579" i="5"/>
  <c r="O579" i="5"/>
  <c r="P575" i="5"/>
  <c r="Q560" i="5"/>
  <c r="P555" i="5"/>
  <c r="R546" i="5"/>
  <c r="R544" i="5"/>
  <c r="P535" i="5"/>
  <c r="Q532" i="5"/>
  <c r="O532" i="5"/>
  <c r="Q524" i="5"/>
  <c r="N524" i="5"/>
  <c r="P517" i="5"/>
  <c r="R505" i="5"/>
  <c r="P500" i="5"/>
  <c r="P493" i="5"/>
  <c r="R464" i="5"/>
  <c r="N460" i="5"/>
  <c r="P447" i="5"/>
  <c r="Q444" i="5"/>
  <c r="N444" i="5"/>
  <c r="Q416" i="5"/>
  <c r="O416" i="5"/>
  <c r="Q406" i="5"/>
  <c r="O406" i="5"/>
  <c r="Q400" i="5"/>
  <c r="O400" i="5"/>
  <c r="O381" i="5"/>
  <c r="Q360" i="5"/>
  <c r="O360" i="5"/>
  <c r="P346" i="5"/>
  <c r="P343" i="5"/>
  <c r="Q228" i="5"/>
  <c r="O228" i="5"/>
  <c r="Q214" i="5"/>
  <c r="O214" i="5"/>
  <c r="P213" i="5"/>
  <c r="Q162" i="5"/>
  <c r="Q136" i="5"/>
  <c r="O136" i="5"/>
  <c r="P127" i="5"/>
  <c r="O117" i="5"/>
  <c r="R104" i="5"/>
  <c r="Q91" i="5"/>
  <c r="O91" i="5"/>
  <c r="Q44" i="5"/>
  <c r="O44" i="5"/>
  <c r="I11" i="5"/>
  <c r="J7" i="5"/>
  <c r="I3" i="5"/>
  <c r="I2" i="5"/>
  <c r="M162" i="12"/>
  <c r="N162" i="12" s="1"/>
  <c r="M685" i="12"/>
  <c r="N685" i="12" s="1"/>
  <c r="M152" i="12"/>
  <c r="N152" i="12" s="1"/>
  <c r="M433" i="12"/>
  <c r="N433" i="12" s="1"/>
  <c r="M940" i="12"/>
  <c r="N940" i="12" s="1"/>
  <c r="M611" i="12"/>
  <c r="N611" i="12" s="1"/>
  <c r="M393" i="12"/>
  <c r="N393" i="12" s="1"/>
  <c r="M278" i="12"/>
  <c r="N278" i="12" s="1"/>
  <c r="M915" i="12"/>
  <c r="N915" i="12" s="1"/>
  <c r="M662" i="12"/>
  <c r="N662" i="12" s="1"/>
  <c r="M848" i="12"/>
  <c r="N848" i="12" s="1"/>
  <c r="M552" i="12"/>
  <c r="N552" i="12" s="1"/>
  <c r="M615" i="12"/>
  <c r="N615" i="12" s="1"/>
  <c r="M909" i="12"/>
  <c r="N909" i="12" s="1"/>
  <c r="M986" i="12"/>
  <c r="N986" i="12" s="1"/>
  <c r="M427" i="12"/>
  <c r="N427" i="12" s="1"/>
  <c r="M968" i="12"/>
  <c r="N968" i="12" s="1"/>
  <c r="M753" i="12"/>
  <c r="N753" i="12" s="1"/>
  <c r="M520" i="12"/>
  <c r="N520" i="12" s="1"/>
  <c r="M976" i="12"/>
  <c r="N976" i="12" s="1"/>
  <c r="M336" i="12"/>
  <c r="N336" i="12" s="1"/>
  <c r="M529" i="12"/>
  <c r="N529" i="12" s="1"/>
  <c r="M692" i="12"/>
  <c r="N692" i="12" s="1"/>
  <c r="M414" i="12"/>
  <c r="N414" i="12" s="1"/>
  <c r="M646" i="12"/>
  <c r="N646" i="12" s="1"/>
  <c r="M783" i="12"/>
  <c r="N783" i="12" s="1"/>
  <c r="M873" i="12"/>
  <c r="N873" i="12" s="1"/>
  <c r="M349" i="12"/>
  <c r="N349" i="12" s="1"/>
  <c r="M724" i="12"/>
  <c r="N724" i="12" s="1"/>
  <c r="M766" i="12"/>
  <c r="N766" i="12" s="1"/>
  <c r="M680" i="12"/>
  <c r="N680" i="12" s="1"/>
  <c r="M387" i="12"/>
  <c r="N387" i="12" s="1"/>
  <c r="M391" i="12"/>
  <c r="N391" i="12" s="1"/>
  <c r="M321" i="12"/>
  <c r="N321" i="12" s="1"/>
  <c r="M381" i="12"/>
  <c r="N381" i="12" s="1"/>
  <c r="M596" i="12"/>
  <c r="N596" i="12" s="1"/>
  <c r="M29" i="12"/>
  <c r="N29" i="12" s="1"/>
  <c r="M734" i="12"/>
  <c r="N734" i="12" s="1"/>
  <c r="M249" i="12"/>
  <c r="N249" i="12" s="1"/>
  <c r="M396" i="12"/>
  <c r="N396" i="12" s="1"/>
  <c r="M48" i="12"/>
  <c r="N48" i="12" s="1"/>
  <c r="M663" i="12"/>
  <c r="N663" i="12" s="1"/>
  <c r="M208" i="12"/>
  <c r="N208" i="12" s="1"/>
  <c r="M1000" i="12"/>
  <c r="N1000" i="12" s="1"/>
  <c r="M992" i="12"/>
  <c r="N992" i="12" s="1"/>
  <c r="M509" i="12"/>
  <c r="N509" i="12" s="1"/>
  <c r="M264" i="12"/>
  <c r="N264" i="12" s="1"/>
  <c r="M764" i="12"/>
  <c r="N764" i="12" s="1"/>
  <c r="M672" i="12"/>
  <c r="N672" i="12" s="1"/>
  <c r="M47" i="12"/>
  <c r="N47" i="12" s="1"/>
  <c r="M374" i="12"/>
  <c r="N374" i="12" s="1"/>
  <c r="M820" i="12"/>
  <c r="N820" i="12" s="1"/>
  <c r="K2" i="5"/>
  <c r="K13" i="5"/>
  <c r="K24" i="5"/>
  <c r="K26" i="5"/>
  <c r="K34" i="5"/>
  <c r="K42" i="5"/>
  <c r="K58" i="5"/>
  <c r="K66" i="5"/>
  <c r="K106" i="5"/>
  <c r="K149" i="5"/>
  <c r="K194" i="5"/>
  <c r="K258" i="5"/>
  <c r="K322" i="5"/>
  <c r="K338" i="5"/>
  <c r="K370" i="5"/>
  <c r="K386" i="5"/>
  <c r="K402" i="5"/>
  <c r="K418" i="5"/>
  <c r="N12" i="17"/>
  <c r="N19" i="17" s="1"/>
  <c r="M15" i="17"/>
  <c r="O15" i="17" s="1"/>
  <c r="J667" i="12"/>
  <c r="K41" i="12"/>
  <c r="K136" i="12"/>
  <c r="W136" i="12"/>
  <c r="V136" i="12"/>
  <c r="P136" i="12"/>
  <c r="O136" i="12"/>
  <c r="W392" i="12"/>
  <c r="V392" i="12"/>
  <c r="O392" i="12"/>
  <c r="K551" i="12"/>
  <c r="J964" i="12"/>
  <c r="W964" i="12" s="1"/>
  <c r="V964" i="12"/>
  <c r="O964" i="12"/>
  <c r="L95" i="12"/>
  <c r="K452" i="12"/>
  <c r="J270" i="12"/>
  <c r="W270" i="12" s="1"/>
  <c r="V270" i="12"/>
  <c r="O270" i="12"/>
  <c r="K991" i="12"/>
  <c r="X991" i="12" s="1"/>
  <c r="K730" i="12"/>
  <c r="J298" i="12"/>
  <c r="W298" i="12" s="1"/>
  <c r="O298" i="12"/>
  <c r="V298" i="12"/>
  <c r="L533" i="12"/>
  <c r="K470" i="12"/>
  <c r="X470" i="12" s="1"/>
  <c r="L251" i="12"/>
  <c r="J710" i="12"/>
  <c r="L440" i="12"/>
  <c r="K608" i="12"/>
  <c r="K892" i="12"/>
  <c r="K42" i="12"/>
  <c r="V42" i="12"/>
  <c r="O469" i="12"/>
  <c r="V469" i="12"/>
  <c r="K874" i="12"/>
  <c r="W874" i="12"/>
  <c r="O874" i="12"/>
  <c r="V874" i="12"/>
  <c r="P874" i="12"/>
  <c r="W593" i="12"/>
  <c r="O593" i="12"/>
  <c r="P593" i="12"/>
  <c r="V593" i="12"/>
  <c r="J583" i="12"/>
  <c r="W583" i="12" s="1"/>
  <c r="V583" i="12"/>
  <c r="O583" i="12"/>
  <c r="J79" i="12"/>
  <c r="W79" i="12" s="1"/>
  <c r="V79" i="12"/>
  <c r="O79" i="12"/>
  <c r="L817" i="12"/>
  <c r="O951" i="12"/>
  <c r="P951" i="12"/>
  <c r="V951" i="12"/>
  <c r="K401" i="12"/>
  <c r="O401" i="12"/>
  <c r="W401" i="12"/>
  <c r="V401" i="12"/>
  <c r="P401" i="12"/>
  <c r="O627" i="12"/>
  <c r="P627" i="12"/>
  <c r="V627" i="12"/>
  <c r="K554" i="12"/>
  <c r="K621" i="12"/>
  <c r="Q621" i="12" s="1"/>
  <c r="V649" i="12"/>
  <c r="O649" i="12"/>
  <c r="K640" i="12"/>
  <c r="X640" i="12" s="1"/>
  <c r="K290" i="12"/>
  <c r="O290" i="12"/>
  <c r="V290" i="12"/>
  <c r="O585" i="12"/>
  <c r="V585" i="12"/>
  <c r="K220" i="12"/>
  <c r="K928" i="12"/>
  <c r="K908" i="12"/>
  <c r="V908" i="12"/>
  <c r="P908" i="12"/>
  <c r="O908" i="12"/>
  <c r="W908" i="12"/>
  <c r="V946" i="12"/>
  <c r="P946" i="12"/>
  <c r="O946" i="12"/>
  <c r="W880" i="12"/>
  <c r="P880" i="12"/>
  <c r="V880" i="12"/>
  <c r="O880" i="12"/>
  <c r="L940" i="12"/>
  <c r="K33" i="12"/>
  <c r="Q33" i="12" s="1"/>
  <c r="L105" i="12"/>
  <c r="K130" i="12"/>
  <c r="V130" i="12"/>
  <c r="O130" i="12"/>
  <c r="K364" i="12"/>
  <c r="Q364" i="12" s="1"/>
  <c r="L393" i="12"/>
  <c r="K492" i="12"/>
  <c r="K962" i="12"/>
  <c r="V962" i="12"/>
  <c r="O962" i="12"/>
  <c r="W177" i="12"/>
  <c r="P177" i="12"/>
  <c r="V177" i="12"/>
  <c r="O177" i="12"/>
  <c r="L278" i="12"/>
  <c r="K618" i="12"/>
  <c r="O518" i="12"/>
  <c r="V518" i="12"/>
  <c r="P518" i="12"/>
  <c r="W518" i="12"/>
  <c r="P244" i="12"/>
  <c r="W244" i="12"/>
  <c r="O244" i="12"/>
  <c r="V244" i="12"/>
  <c r="K489" i="12"/>
  <c r="L830" i="12"/>
  <c r="J581" i="12"/>
  <c r="V581" i="12"/>
  <c r="W581" i="12"/>
  <c r="P581" i="12"/>
  <c r="O581" i="12"/>
  <c r="P717" i="12"/>
  <c r="W717" i="12"/>
  <c r="O717" i="12"/>
  <c r="V717" i="12"/>
  <c r="K274" i="12"/>
  <c r="J402" i="12"/>
  <c r="W402" i="12" s="1"/>
  <c r="V402" i="12"/>
  <c r="O402" i="12"/>
  <c r="J510" i="12"/>
  <c r="V510" i="12"/>
  <c r="O510" i="12"/>
  <c r="K21" i="12"/>
  <c r="V21" i="12"/>
  <c r="W21" i="12"/>
  <c r="O21" i="12"/>
  <c r="P21" i="12"/>
  <c r="V99" i="12"/>
  <c r="O99" i="12"/>
  <c r="J43" i="12"/>
  <c r="W43" i="12" s="1"/>
  <c r="O43" i="12"/>
  <c r="V43" i="12"/>
  <c r="K837" i="12"/>
  <c r="J356" i="12"/>
  <c r="W356" i="12" s="1"/>
  <c r="V356" i="12"/>
  <c r="O356" i="12"/>
  <c r="K615" i="12"/>
  <c r="Q615" i="12" s="1"/>
  <c r="K512" i="12"/>
  <c r="L772" i="12"/>
  <c r="K909" i="12"/>
  <c r="K17" i="12"/>
  <c r="Q17" i="12" s="1"/>
  <c r="L563" i="12"/>
  <c r="K986" i="12"/>
  <c r="X986" i="12" s="1"/>
  <c r="K330" i="12"/>
  <c r="K747" i="12"/>
  <c r="V747" i="12"/>
  <c r="W747" i="12"/>
  <c r="P747" i="12"/>
  <c r="O747" i="12"/>
  <c r="V317" i="12"/>
  <c r="W317" i="12"/>
  <c r="O317" i="12"/>
  <c r="J977" i="12"/>
  <c r="P977" i="12" s="1"/>
  <c r="O977" i="12"/>
  <c r="V977" i="12"/>
  <c r="L968" i="12"/>
  <c r="K226" i="12"/>
  <c r="J912" i="12"/>
  <c r="O912" i="12"/>
  <c r="V912" i="12"/>
  <c r="K753" i="12"/>
  <c r="Q753" i="12" s="1"/>
  <c r="J594" i="12"/>
  <c r="V594" i="12"/>
  <c r="W594" i="12"/>
  <c r="O594" i="12"/>
  <c r="P594" i="12"/>
  <c r="K164" i="12"/>
  <c r="O164" i="12"/>
  <c r="V164" i="12"/>
  <c r="W934" i="12"/>
  <c r="P934" i="12"/>
  <c r="V934" i="12"/>
  <c r="O934" i="12"/>
  <c r="J996" i="12"/>
  <c r="P996" i="12" s="1"/>
  <c r="O996" i="12"/>
  <c r="V996" i="12"/>
  <c r="K211" i="12"/>
  <c r="Q211" i="12" s="1"/>
  <c r="J863" i="12"/>
  <c r="V863" i="12"/>
  <c r="W863" i="12"/>
  <c r="O863" i="12"/>
  <c r="P863" i="12"/>
  <c r="K261" i="12"/>
  <c r="O261" i="12"/>
  <c r="V261" i="12"/>
  <c r="P261" i="12"/>
  <c r="W261" i="12"/>
  <c r="V312" i="12"/>
  <c r="W312" i="12"/>
  <c r="P312" i="12"/>
  <c r="O312" i="12"/>
  <c r="L205" i="12"/>
  <c r="J635" i="12"/>
  <c r="P635" i="12" s="1"/>
  <c r="O635" i="12"/>
  <c r="V635" i="12"/>
  <c r="O786" i="12"/>
  <c r="W786" i="12"/>
  <c r="P786" i="12"/>
  <c r="V786" i="12"/>
  <c r="L253" i="12"/>
  <c r="W253" i="12"/>
  <c r="P253" i="12"/>
  <c r="V253" i="12"/>
  <c r="O253" i="12"/>
  <c r="K239" i="12"/>
  <c r="X239" i="12" s="1"/>
  <c r="O770" i="12"/>
  <c r="V770" i="12"/>
  <c r="O785" i="12"/>
  <c r="W785" i="12"/>
  <c r="V785" i="12"/>
  <c r="P785" i="12"/>
  <c r="K781" i="12"/>
  <c r="O781" i="12"/>
  <c r="V781" i="12"/>
  <c r="P781" i="12"/>
  <c r="W781" i="12"/>
  <c r="P494" i="12"/>
  <c r="V494" i="12"/>
  <c r="W494" i="12"/>
  <c r="O494" i="12"/>
  <c r="O829" i="12"/>
  <c r="V829" i="12"/>
  <c r="K810" i="12"/>
  <c r="Q810" i="12" s="1"/>
  <c r="O696" i="12"/>
  <c r="V696" i="12"/>
  <c r="K91" i="12"/>
  <c r="J759" i="12"/>
  <c r="W759" i="12"/>
  <c r="V759" i="12"/>
  <c r="O759" i="12"/>
  <c r="P759" i="12"/>
  <c r="K414" i="12"/>
  <c r="X414" i="12" s="1"/>
  <c r="J616" i="12"/>
  <c r="P616" i="12" s="1"/>
  <c r="O616" i="12"/>
  <c r="V616" i="12"/>
  <c r="K131" i="12"/>
  <c r="K873" i="12"/>
  <c r="X873" i="12" s="1"/>
  <c r="J690" i="12"/>
  <c r="P690" i="12"/>
  <c r="W690" i="12"/>
  <c r="O690" i="12"/>
  <c r="V690" i="12"/>
  <c r="O353" i="12"/>
  <c r="V353" i="12"/>
  <c r="P197" i="12"/>
  <c r="W197" i="12"/>
  <c r="V197" i="12"/>
  <c r="O197" i="12"/>
  <c r="V619" i="12"/>
  <c r="O619" i="12"/>
  <c r="K279" i="12"/>
  <c r="X279" i="12" s="1"/>
  <c r="J112" i="12"/>
  <c r="W112" i="12" s="1"/>
  <c r="O112" i="12"/>
  <c r="V112" i="12"/>
  <c r="W145" i="12"/>
  <c r="V145" i="12"/>
  <c r="O145" i="12"/>
  <c r="P145" i="12"/>
  <c r="K724" i="12"/>
  <c r="J56" i="12"/>
  <c r="O56" i="12"/>
  <c r="V56" i="12"/>
  <c r="P56" i="12"/>
  <c r="W56" i="12"/>
  <c r="K987" i="12"/>
  <c r="J404" i="12"/>
  <c r="O404" i="12"/>
  <c r="P404" i="12"/>
  <c r="V404" i="12"/>
  <c r="W404" i="12"/>
  <c r="J250" i="12"/>
  <c r="W250" i="12" s="1"/>
  <c r="V250" i="12"/>
  <c r="O250" i="12"/>
  <c r="O566" i="12"/>
  <c r="P566" i="12"/>
  <c r="V566" i="12"/>
  <c r="W566" i="12"/>
  <c r="O755" i="12"/>
  <c r="P755" i="12"/>
  <c r="V755" i="12"/>
  <c r="W755" i="12"/>
  <c r="K617" i="12"/>
  <c r="L777" i="12"/>
  <c r="O118" i="12"/>
  <c r="P118" i="12"/>
  <c r="V118" i="12"/>
  <c r="W118" i="12"/>
  <c r="J11" i="12"/>
  <c r="W11" i="12" s="1"/>
  <c r="O11" i="12"/>
  <c r="V11" i="12"/>
  <c r="V338" i="12"/>
  <c r="O338" i="12"/>
  <c r="W565" i="12"/>
  <c r="O565" i="12"/>
  <c r="V565" i="12"/>
  <c r="V260" i="12"/>
  <c r="O260" i="12"/>
  <c r="W191" i="12"/>
  <c r="P191" i="12"/>
  <c r="V191" i="12"/>
  <c r="O191" i="12"/>
  <c r="J623" i="12"/>
  <c r="O623" i="12"/>
  <c r="V623" i="12"/>
  <c r="W623" i="12"/>
  <c r="P623" i="12"/>
  <c r="O741" i="12"/>
  <c r="V741" i="12"/>
  <c r="P113" i="12"/>
  <c r="V113" i="12"/>
  <c r="O113" i="12"/>
  <c r="W113" i="12"/>
  <c r="V767" i="12"/>
  <c r="O767" i="12"/>
  <c r="O773" i="12"/>
  <c r="V773" i="12"/>
  <c r="J468" i="12"/>
  <c r="P468" i="12"/>
  <c r="O468" i="12"/>
  <c r="W468" i="12"/>
  <c r="V468" i="12"/>
  <c r="O142" i="12"/>
  <c r="P142" i="12"/>
  <c r="W142" i="12"/>
  <c r="V142" i="12"/>
  <c r="J929" i="12"/>
  <c r="P929" i="12" s="1"/>
  <c r="O929" i="12"/>
  <c r="V929" i="12"/>
  <c r="V852" i="12"/>
  <c r="P852" i="12"/>
  <c r="W852" i="12"/>
  <c r="O852" i="12"/>
  <c r="L133" i="12"/>
  <c r="O133" i="12"/>
  <c r="P133" i="12"/>
  <c r="W133" i="12"/>
  <c r="V133" i="12"/>
  <c r="J707" i="12"/>
  <c r="O707" i="12"/>
  <c r="W707" i="12"/>
  <c r="V707" i="12"/>
  <c r="P707" i="12"/>
  <c r="J26" i="12"/>
  <c r="W26" i="12" s="1"/>
  <c r="O26" i="12"/>
  <c r="V26" i="12"/>
  <c r="O645" i="12"/>
  <c r="W645" i="12"/>
  <c r="P645" i="12"/>
  <c r="V645" i="12"/>
  <c r="O44" i="12"/>
  <c r="V44" i="12"/>
  <c r="O18" i="12"/>
  <c r="V18" i="12"/>
  <c r="J858" i="12"/>
  <c r="P858" i="12" s="1"/>
  <c r="O858" i="12"/>
  <c r="V858" i="12"/>
  <c r="J419" i="12"/>
  <c r="W419" i="12" s="1"/>
  <c r="V419" i="12"/>
  <c r="O419" i="12"/>
  <c r="P835" i="12"/>
  <c r="V835" i="12"/>
  <c r="W835" i="12"/>
  <c r="O835" i="12"/>
  <c r="W737" i="12"/>
  <c r="P737" i="12"/>
  <c r="V737" i="12"/>
  <c r="O737" i="12"/>
  <c r="K45" i="12"/>
  <c r="V45" i="12"/>
  <c r="P45" i="12"/>
  <c r="O45" i="12"/>
  <c r="W45" i="12"/>
  <c r="P825" i="12"/>
  <c r="O825" i="12"/>
  <c r="V825" i="12"/>
  <c r="W825" i="12"/>
  <c r="K811" i="12"/>
  <c r="P811" i="12"/>
  <c r="V811" i="12"/>
  <c r="W811" i="12"/>
  <c r="O811" i="12"/>
  <c r="W729" i="12"/>
  <c r="O729" i="12"/>
  <c r="P729" i="12"/>
  <c r="V729" i="12"/>
  <c r="J157" i="12"/>
  <c r="O157" i="12"/>
  <c r="W157" i="12"/>
  <c r="P157" i="12"/>
  <c r="V157" i="12"/>
  <c r="J61" i="12"/>
  <c r="W61" i="12"/>
  <c r="P61" i="12"/>
  <c r="V61" i="12"/>
  <c r="O61" i="12"/>
  <c r="K108" i="12"/>
  <c r="V108" i="12"/>
  <c r="O108" i="12"/>
  <c r="V258" i="12"/>
  <c r="O258" i="12"/>
  <c r="P258" i="12"/>
  <c r="V971" i="12"/>
  <c r="W971" i="12"/>
  <c r="O971" i="12"/>
  <c r="K600" i="12"/>
  <c r="V600" i="12"/>
  <c r="O600" i="12"/>
  <c r="P935" i="12"/>
  <c r="V935" i="12"/>
  <c r="O935" i="12"/>
  <c r="W935" i="12"/>
  <c r="J524" i="12"/>
  <c r="W524" i="12" s="1"/>
  <c r="V524" i="12"/>
  <c r="O524" i="12"/>
  <c r="J358" i="12"/>
  <c r="P358" i="12" s="1"/>
  <c r="V358" i="12"/>
  <c r="O358" i="12"/>
  <c r="V398" i="12"/>
  <c r="O398" i="12"/>
  <c r="O839" i="12"/>
  <c r="V839" i="12"/>
  <c r="K439" i="12"/>
  <c r="V439" i="12"/>
  <c r="W439" i="12"/>
  <c r="O439" i="12"/>
  <c r="W599" i="12"/>
  <c r="P599" i="12"/>
  <c r="V599" i="12"/>
  <c r="O599" i="12"/>
  <c r="V656" i="12"/>
  <c r="O656" i="12"/>
  <c r="P656" i="12"/>
  <c r="W656" i="12"/>
  <c r="K318" i="12"/>
  <c r="O318" i="12"/>
  <c r="V318" i="12"/>
  <c r="O517" i="12"/>
  <c r="V517" i="12"/>
  <c r="W517" i="12"/>
  <c r="J490" i="12"/>
  <c r="V490" i="12"/>
  <c r="W490" i="12"/>
  <c r="O490" i="12"/>
  <c r="P490" i="12"/>
  <c r="J867" i="12"/>
  <c r="V867" i="12"/>
  <c r="O867" i="12"/>
  <c r="P867" i="12"/>
  <c r="W867" i="12"/>
  <c r="J503" i="12"/>
  <c r="O503" i="12"/>
  <c r="W503" i="12"/>
  <c r="P503" i="12"/>
  <c r="V503" i="12"/>
  <c r="J263" i="12"/>
  <c r="V263" i="12"/>
  <c r="P263" i="12"/>
  <c r="O263" i="12"/>
  <c r="W263" i="12"/>
  <c r="J27" i="12"/>
  <c r="P27" i="12" s="1"/>
  <c r="V27" i="12"/>
  <c r="O27" i="12"/>
  <c r="O39" i="12"/>
  <c r="V39" i="12"/>
  <c r="P39" i="12"/>
  <c r="W39" i="12"/>
  <c r="K546" i="12"/>
  <c r="O546" i="12"/>
  <c r="V546" i="12"/>
  <c r="V379" i="12"/>
  <c r="P379" i="12"/>
  <c r="O379" i="12"/>
  <c r="W379" i="12"/>
  <c r="V513" i="12"/>
  <c r="O513" i="12"/>
  <c r="K960" i="12"/>
  <c r="V960" i="12"/>
  <c r="P960" i="12"/>
  <c r="O960" i="12"/>
  <c r="W960" i="12"/>
  <c r="W943" i="12"/>
  <c r="V943" i="12"/>
  <c r="O943" i="12"/>
  <c r="K366" i="12"/>
  <c r="W366" i="12"/>
  <c r="O366" i="12"/>
  <c r="P366" i="12"/>
  <c r="V366" i="12"/>
  <c r="O562" i="12"/>
  <c r="V562" i="12"/>
  <c r="V888" i="12"/>
  <c r="W888" i="12"/>
  <c r="P888" i="12"/>
  <c r="O888" i="12"/>
  <c r="K966" i="12"/>
  <c r="V966" i="12"/>
  <c r="O966" i="12"/>
  <c r="W966" i="12"/>
  <c r="P966" i="12"/>
  <c r="P22" i="12"/>
  <c r="W22" i="12"/>
  <c r="O22" i="12"/>
  <c r="V22" i="12"/>
  <c r="K499" i="12"/>
  <c r="V499" i="12"/>
  <c r="O499" i="12"/>
  <c r="K4" i="12"/>
  <c r="V4" i="12"/>
  <c r="O4" i="12"/>
  <c r="P12" i="12"/>
  <c r="V12" i="12"/>
  <c r="O12" i="12"/>
  <c r="V713" i="12"/>
  <c r="P713" i="12"/>
  <c r="W713" i="12"/>
  <c r="O713" i="12"/>
  <c r="J189" i="12"/>
  <c r="P189" i="12" s="1"/>
  <c r="V189" i="12"/>
  <c r="O189" i="12"/>
  <c r="V774" i="12"/>
  <c r="O774" i="12"/>
  <c r="W774" i="12"/>
  <c r="P774" i="12"/>
  <c r="V62" i="12"/>
  <c r="O62" i="12"/>
  <c r="W62" i="12"/>
  <c r="P62" i="12"/>
  <c r="K457" i="12"/>
  <c r="V457" i="12"/>
  <c r="O457" i="12"/>
  <c r="P457" i="12"/>
  <c r="W457" i="12"/>
  <c r="V822" i="12"/>
  <c r="P822" i="12"/>
  <c r="O822" i="12"/>
  <c r="W822" i="12"/>
  <c r="L820" i="12"/>
  <c r="K629" i="12"/>
  <c r="W127" i="12"/>
  <c r="V127" i="12"/>
  <c r="P127" i="12"/>
  <c r="O127" i="12"/>
  <c r="J606" i="12"/>
  <c r="W606" i="12" s="1"/>
  <c r="V606" i="12"/>
  <c r="O606" i="12"/>
  <c r="V37" i="12"/>
  <c r="W37" i="12"/>
  <c r="O37" i="12"/>
  <c r="W85" i="12"/>
  <c r="V85" i="12"/>
  <c r="O85" i="12"/>
  <c r="P85" i="12"/>
  <c r="W855" i="12"/>
  <c r="V855" i="12"/>
  <c r="O855" i="12"/>
  <c r="P855" i="12"/>
  <c r="O284" i="12"/>
  <c r="V284" i="12"/>
  <c r="V502" i="12"/>
  <c r="O502" i="12"/>
  <c r="P502" i="12"/>
  <c r="W502" i="12"/>
  <c r="J589" i="12"/>
  <c r="W589" i="12" s="1"/>
  <c r="V589" i="12"/>
  <c r="O589" i="12"/>
  <c r="W52" i="12"/>
  <c r="V52" i="12"/>
  <c r="O52" i="12"/>
  <c r="P52" i="12"/>
  <c r="V850" i="12"/>
  <c r="W850" i="12"/>
  <c r="O850" i="12"/>
  <c r="P850" i="12"/>
  <c r="W190" i="12"/>
  <c r="V190" i="12"/>
  <c r="O190" i="12"/>
  <c r="P190" i="12"/>
  <c r="L192" i="12"/>
  <c r="O449" i="12"/>
  <c r="V449" i="12"/>
  <c r="P449" i="12"/>
  <c r="W449" i="12"/>
  <c r="K241" i="12"/>
  <c r="K857" i="12"/>
  <c r="O857" i="12"/>
  <c r="V857" i="12"/>
  <c r="O519" i="12"/>
  <c r="W519" i="12"/>
  <c r="V519" i="12"/>
  <c r="P519" i="12"/>
  <c r="K591" i="12"/>
  <c r="J790" i="12"/>
  <c r="V790" i="12"/>
  <c r="O790" i="12"/>
  <c r="K215" i="12"/>
  <c r="L787" i="12"/>
  <c r="K256" i="12"/>
  <c r="Q256" i="12" s="1"/>
  <c r="K969" i="12"/>
  <c r="L400" i="12"/>
  <c r="K714" i="12"/>
  <c r="O714" i="12"/>
  <c r="V714" i="12"/>
  <c r="W714" i="12"/>
  <c r="P714" i="12"/>
  <c r="O269" i="12"/>
  <c r="V269" i="12"/>
  <c r="P269" i="12"/>
  <c r="L754" i="12"/>
  <c r="J285" i="12"/>
  <c r="W285" i="12" s="1"/>
  <c r="O285" i="12"/>
  <c r="V285" i="12"/>
  <c r="K567" i="12"/>
  <c r="O567" i="12"/>
  <c r="V567" i="12"/>
  <c r="P567" i="12"/>
  <c r="W567" i="12"/>
  <c r="V895" i="12"/>
  <c r="O895" i="12"/>
  <c r="W895" i="12"/>
  <c r="P895" i="12"/>
  <c r="J36" i="12"/>
  <c r="P36" i="12" s="1"/>
  <c r="O36" i="12"/>
  <c r="V36" i="12"/>
  <c r="O438" i="12"/>
  <c r="V438" i="12"/>
  <c r="W438" i="12"/>
  <c r="V428" i="12"/>
  <c r="P428" i="12"/>
  <c r="O428" i="12"/>
  <c r="J932" i="12"/>
  <c r="W932" i="12" s="1"/>
  <c r="O932" i="12"/>
  <c r="V932" i="12"/>
  <c r="K386" i="12"/>
  <c r="W386" i="12"/>
  <c r="V386" i="12"/>
  <c r="P386" i="12"/>
  <c r="O386" i="12"/>
  <c r="V135" i="12"/>
  <c r="O135" i="12"/>
  <c r="K789" i="12"/>
  <c r="X789" i="12" s="1"/>
  <c r="K323" i="12"/>
  <c r="K50" i="12"/>
  <c r="O50" i="12"/>
  <c r="V50" i="12"/>
  <c r="P50" i="12"/>
  <c r="W50" i="12"/>
  <c r="O420" i="12"/>
  <c r="W420" i="12"/>
  <c r="V420" i="12"/>
  <c r="J613" i="12"/>
  <c r="P613" i="12" s="1"/>
  <c r="O613" i="12"/>
  <c r="V613" i="12"/>
  <c r="K547" i="12"/>
  <c r="V234" i="12"/>
  <c r="O234" i="12"/>
  <c r="O876" i="12"/>
  <c r="V876" i="12"/>
  <c r="J705" i="12"/>
  <c r="W705" i="12"/>
  <c r="P705" i="12"/>
  <c r="V705" i="12"/>
  <c r="O705" i="12"/>
  <c r="O639" i="12"/>
  <c r="P639" i="12"/>
  <c r="V639" i="12"/>
  <c r="W639" i="12"/>
  <c r="V339" i="12"/>
  <c r="W339" i="12"/>
  <c r="P339" i="12"/>
  <c r="O339" i="12"/>
  <c r="O674" i="12"/>
  <c r="V674" i="12"/>
  <c r="W681" i="12"/>
  <c r="P681" i="12"/>
  <c r="V681" i="12"/>
  <c r="O681" i="12"/>
  <c r="O463" i="12"/>
  <c r="V463" i="12"/>
  <c r="V686" i="12"/>
  <c r="O686" i="12"/>
  <c r="K453" i="12"/>
  <c r="V453" i="12"/>
  <c r="O453" i="12"/>
  <c r="O385" i="12"/>
  <c r="V385" i="12"/>
  <c r="W385" i="12"/>
  <c r="P385" i="12"/>
  <c r="K275" i="12"/>
  <c r="O275" i="12"/>
  <c r="P275" i="12"/>
  <c r="V275" i="12"/>
  <c r="W275" i="12"/>
  <c r="O665" i="12"/>
  <c r="V665" i="12"/>
  <c r="W665" i="12"/>
  <c r="O406" i="12"/>
  <c r="V406" i="12"/>
  <c r="O961" i="12"/>
  <c r="V961" i="12"/>
  <c r="W961" i="12"/>
  <c r="P961" i="12"/>
  <c r="P72" i="12"/>
  <c r="W72" i="12"/>
  <c r="V72" i="12"/>
  <c r="O72" i="12"/>
  <c r="V812" i="12"/>
  <c r="O812" i="12"/>
  <c r="J77" i="12"/>
  <c r="W77" i="12"/>
  <c r="V77" i="12"/>
  <c r="P77" i="12"/>
  <c r="O77" i="12"/>
  <c r="J155" i="12"/>
  <c r="P155" i="12" s="1"/>
  <c r="V155" i="12"/>
  <c r="O155" i="12"/>
  <c r="P106" i="12"/>
  <c r="W106" i="12"/>
  <c r="V106" i="12"/>
  <c r="O106" i="12"/>
  <c r="V595" i="12"/>
  <c r="O595" i="12"/>
  <c r="J505" i="12"/>
  <c r="W505" i="12" s="1"/>
  <c r="O505" i="12"/>
  <c r="V505" i="12"/>
  <c r="J677" i="12"/>
  <c r="W677" i="12" s="1"/>
  <c r="V677" i="12"/>
  <c r="O677" i="12"/>
  <c r="P314" i="12"/>
  <c r="W314" i="12"/>
  <c r="O314" i="12"/>
  <c r="V314" i="12"/>
  <c r="V906" i="12"/>
  <c r="O906" i="12"/>
  <c r="V71" i="12"/>
  <c r="P71" i="12"/>
  <c r="W71" i="12"/>
  <c r="O71" i="12"/>
  <c r="J7" i="12"/>
  <c r="P7" i="12" s="1"/>
  <c r="V7" i="12"/>
  <c r="O7" i="12"/>
  <c r="K956" i="12"/>
  <c r="O956" i="12"/>
  <c r="V956" i="12"/>
  <c r="O31" i="12"/>
  <c r="V31" i="12"/>
  <c r="P31" i="12"/>
  <c r="W31" i="12"/>
  <c r="K526" i="12"/>
  <c r="W526" i="12"/>
  <c r="P526" i="12"/>
  <c r="V526" i="12"/>
  <c r="O526" i="12"/>
  <c r="V902" i="12"/>
  <c r="P902" i="12"/>
  <c r="O902" i="12"/>
  <c r="W902" i="12"/>
  <c r="W727" i="12"/>
  <c r="V727" i="12"/>
  <c r="O727" i="12"/>
  <c r="P727" i="12"/>
  <c r="L254" i="12"/>
  <c r="K548" i="12"/>
  <c r="J752" i="12"/>
  <c r="W752" i="12" s="1"/>
  <c r="O752" i="12"/>
  <c r="V752" i="12"/>
  <c r="K620" i="12"/>
  <c r="K141" i="12"/>
  <c r="K733" i="12"/>
  <c r="L950" i="12"/>
  <c r="V771" i="12"/>
  <c r="P771" i="12"/>
  <c r="W771" i="12"/>
  <c r="O771" i="12"/>
  <c r="K137" i="12"/>
  <c r="L471" i="12"/>
  <c r="K280" i="12"/>
  <c r="J814" i="12"/>
  <c r="P814" i="12" s="1"/>
  <c r="V814" i="12"/>
  <c r="O814" i="12"/>
  <c r="K610" i="12"/>
  <c r="K531" i="12"/>
  <c r="K343" i="12"/>
  <c r="Q343" i="12" s="1"/>
  <c r="L802" i="12"/>
  <c r="J65" i="12"/>
  <c r="P65" i="12" s="1"/>
  <c r="O65" i="12"/>
  <c r="V65" i="12"/>
  <c r="L889" i="12"/>
  <c r="W181" i="12"/>
  <c r="P181" i="12"/>
  <c r="V181" i="12"/>
  <c r="O181" i="12"/>
  <c r="L709" i="12"/>
  <c r="W803" i="12"/>
  <c r="P803" i="12"/>
  <c r="V803" i="12"/>
  <c r="O803" i="12"/>
  <c r="V363" i="12"/>
  <c r="O363" i="12"/>
  <c r="V579" i="12"/>
  <c r="O579" i="12"/>
  <c r="J415" i="12"/>
  <c r="W415" i="12"/>
  <c r="P415" i="12"/>
  <c r="V415" i="12"/>
  <c r="O415" i="12"/>
  <c r="V160" i="12"/>
  <c r="O160" i="12"/>
  <c r="W160" i="12"/>
  <c r="P160" i="12"/>
  <c r="K378" i="12"/>
  <c r="X378" i="12" s="1"/>
  <c r="V277" i="12"/>
  <c r="O277" i="12"/>
  <c r="J342" i="12"/>
  <c r="W342" i="12" s="1"/>
  <c r="V342" i="12"/>
  <c r="O342" i="12"/>
  <c r="W327" i="12"/>
  <c r="P327" i="12"/>
  <c r="O327" i="12"/>
  <c r="V327" i="12"/>
  <c r="L925" i="12"/>
  <c r="K949" i="12"/>
  <c r="X949" i="12" s="1"/>
  <c r="K726" i="12"/>
  <c r="V726" i="12"/>
  <c r="O726" i="12"/>
  <c r="P726" i="12"/>
  <c r="W726" i="12"/>
  <c r="O281" i="12"/>
  <c r="V281" i="12"/>
  <c r="P281" i="12"/>
  <c r="W281" i="12"/>
  <c r="K900" i="12"/>
  <c r="V900" i="12"/>
  <c r="O900" i="12"/>
  <c r="O360" i="12"/>
  <c r="V360" i="12"/>
  <c r="P360" i="12"/>
  <c r="P762" i="12"/>
  <c r="V762" i="12"/>
  <c r="O762" i="12"/>
  <c r="W762" i="12"/>
  <c r="K351" i="12"/>
  <c r="V351" i="12"/>
  <c r="O351" i="12"/>
  <c r="V564" i="12"/>
  <c r="O564" i="12"/>
  <c r="P564" i="12"/>
  <c r="W564" i="12"/>
  <c r="P832" i="12"/>
  <c r="W832" i="12"/>
  <c r="V832" i="12"/>
  <c r="O832" i="12"/>
  <c r="K763" i="12"/>
  <c r="P763" i="12"/>
  <c r="O763" i="12"/>
  <c r="W763" i="12"/>
  <c r="V763" i="12"/>
  <c r="K582" i="12"/>
  <c r="O582" i="12"/>
  <c r="W582" i="12"/>
  <c r="P582" i="12"/>
  <c r="V582" i="12"/>
  <c r="V720" i="12"/>
  <c r="O720" i="12"/>
  <c r="P720" i="12"/>
  <c r="W720" i="12"/>
  <c r="W163" i="12"/>
  <c r="O163" i="12"/>
  <c r="P163" i="12"/>
  <c r="V163" i="12"/>
  <c r="J347" i="12"/>
  <c r="W347" i="12" s="1"/>
  <c r="O347" i="12"/>
  <c r="V347" i="12"/>
  <c r="J441" i="12"/>
  <c r="W441" i="12" s="1"/>
  <c r="V441" i="12"/>
  <c r="O441" i="12"/>
  <c r="K779" i="12"/>
  <c r="W779" i="12"/>
  <c r="P779" i="12"/>
  <c r="O779" i="12"/>
  <c r="V779" i="12"/>
  <c r="V842" i="12"/>
  <c r="P842" i="12"/>
  <c r="O842" i="12"/>
  <c r="W842" i="12"/>
  <c r="J532" i="12"/>
  <c r="P532" i="12" s="1"/>
  <c r="O532" i="12"/>
  <c r="V532" i="12"/>
  <c r="L967" i="12"/>
  <c r="K758" i="12"/>
  <c r="J403" i="12"/>
  <c r="P403" i="12" s="1"/>
  <c r="V403" i="12"/>
  <c r="O403" i="12"/>
  <c r="K942" i="12"/>
  <c r="W942" i="12"/>
  <c r="O942" i="12"/>
  <c r="P942" i="12"/>
  <c r="V942" i="12"/>
  <c r="P78" i="12"/>
  <c r="O78" i="12"/>
  <c r="W78" i="12"/>
  <c r="V78" i="12"/>
  <c r="L377" i="12"/>
  <c r="K165" i="12"/>
  <c r="O165" i="12"/>
  <c r="V165" i="12"/>
  <c r="V673" i="12"/>
  <c r="P673" i="12"/>
  <c r="W673" i="12"/>
  <c r="O673" i="12"/>
  <c r="K224" i="12"/>
  <c r="P224" i="12"/>
  <c r="V224" i="12"/>
  <c r="O224" i="12"/>
  <c r="W224" i="12"/>
  <c r="V394" i="12"/>
  <c r="O394" i="12"/>
  <c r="V921" i="12"/>
  <c r="O921" i="12"/>
  <c r="O154" i="12"/>
  <c r="V154" i="12"/>
  <c r="L631" i="12"/>
  <c r="Y631" i="12" s="1"/>
  <c r="J913" i="12"/>
  <c r="P913" i="12" s="1"/>
  <c r="V913" i="12"/>
  <c r="O913" i="12"/>
  <c r="O66" i="12"/>
  <c r="V66" i="12"/>
  <c r="P715" i="12"/>
  <c r="V715" i="12"/>
  <c r="W715" i="12"/>
  <c r="O715" i="12"/>
  <c r="O299" i="12"/>
  <c r="V299" i="12"/>
  <c r="W795" i="12"/>
  <c r="P795" i="12"/>
  <c r="O795" i="12"/>
  <c r="V795" i="12"/>
  <c r="K556" i="12"/>
  <c r="W670" i="12"/>
  <c r="P670" i="12"/>
  <c r="O670" i="12"/>
  <c r="V670" i="12"/>
  <c r="V30" i="12"/>
  <c r="W30" i="12"/>
  <c r="P30" i="12"/>
  <c r="O30" i="12"/>
  <c r="D3" i="19"/>
  <c r="D5" i="18"/>
  <c r="Q21" i="20"/>
  <c r="Z667" i="12"/>
  <c r="O667" i="12"/>
  <c r="W416" i="12"/>
  <c r="V152" i="12"/>
  <c r="P392" i="12"/>
  <c r="P270" i="12"/>
  <c r="R769" i="12"/>
  <c r="W951" i="12"/>
  <c r="O95" i="12"/>
  <c r="X265" i="12"/>
  <c r="V621" i="12"/>
  <c r="O551" i="12"/>
  <c r="R994" i="5"/>
  <c r="R974" i="5"/>
  <c r="R969" i="5"/>
  <c r="R910" i="5"/>
  <c r="R878" i="5"/>
  <c r="R809" i="5"/>
  <c r="R787" i="5"/>
  <c r="R642" i="5"/>
  <c r="R560" i="5"/>
  <c r="R553" i="5"/>
  <c r="R498" i="5"/>
  <c r="Q233" i="5"/>
  <c r="Q201" i="5"/>
  <c r="Q192" i="5"/>
  <c r="P183" i="5"/>
  <c r="Q158" i="5"/>
  <c r="P153" i="5"/>
  <c r="Q151" i="5"/>
  <c r="Q143" i="5"/>
  <c r="Q141" i="5"/>
  <c r="P116" i="5"/>
  <c r="P107" i="5"/>
  <c r="Q106" i="5"/>
  <c r="Q105" i="5"/>
  <c r="R84" i="5"/>
  <c r="P69" i="5"/>
  <c r="P68" i="5"/>
  <c r="Q66" i="5"/>
  <c r="Q64" i="5"/>
  <c r="Q63" i="5"/>
  <c r="Q61" i="5"/>
  <c r="P56" i="5"/>
  <c r="P38" i="5"/>
  <c r="Q35" i="5"/>
  <c r="O35" i="5"/>
  <c r="P34" i="5"/>
  <c r="Q22" i="5"/>
  <c r="O22" i="5"/>
  <c r="R31" i="5"/>
  <c r="R39" i="5"/>
  <c r="P42" i="5"/>
  <c r="R55" i="5"/>
  <c r="R71" i="5"/>
  <c r="W667" i="12"/>
  <c r="J41" i="12"/>
  <c r="J328" i="12"/>
  <c r="V328" i="12"/>
  <c r="V229" i="12"/>
  <c r="P229" i="12"/>
  <c r="O229" i="12"/>
  <c r="W229" i="12"/>
  <c r="J551" i="12"/>
  <c r="Y69" i="12"/>
  <c r="R69" i="12"/>
  <c r="J685" i="12"/>
  <c r="P685" i="12" s="1"/>
  <c r="V685" i="12"/>
  <c r="O685" i="12"/>
  <c r="J730" i="12"/>
  <c r="K90" i="12"/>
  <c r="W90" i="12"/>
  <c r="O90" i="12"/>
  <c r="V90" i="12"/>
  <c r="W622" i="12"/>
  <c r="V622" i="12"/>
  <c r="K710" i="12"/>
  <c r="V710" i="12"/>
  <c r="O710" i="12"/>
  <c r="P710" i="12"/>
  <c r="O856" i="12"/>
  <c r="V856" i="12"/>
  <c r="P856" i="12"/>
  <c r="W856" i="12"/>
  <c r="J608" i="12"/>
  <c r="J892" i="12"/>
  <c r="K572" i="12"/>
  <c r="O572" i="12"/>
  <c r="V572" i="12"/>
  <c r="Z469" i="12"/>
  <c r="K247" i="12"/>
  <c r="O247" i="12"/>
  <c r="W247" i="12"/>
  <c r="V247" i="12"/>
  <c r="V859" i="12"/>
  <c r="W859" i="12"/>
  <c r="O859" i="12"/>
  <c r="Z83" i="12"/>
  <c r="Y10" i="12"/>
  <c r="R10" i="12"/>
  <c r="Z658" i="12"/>
  <c r="S658" i="12"/>
  <c r="Y817" i="12"/>
  <c r="R817" i="12"/>
  <c r="Y571" i="12"/>
  <c r="R571" i="12"/>
  <c r="K704" i="12"/>
  <c r="V704" i="12"/>
  <c r="O981" i="12"/>
  <c r="W981" i="12"/>
  <c r="V981" i="12"/>
  <c r="P981" i="12"/>
  <c r="J911" i="12"/>
  <c r="P911" i="12" s="1"/>
  <c r="V911" i="12"/>
  <c r="O911" i="12"/>
  <c r="V689" i="12"/>
  <c r="W689" i="12"/>
  <c r="O689" i="12"/>
  <c r="S585" i="12"/>
  <c r="Z585" i="12"/>
  <c r="Y818" i="12"/>
  <c r="R818" i="12"/>
  <c r="J433" i="12"/>
  <c r="P433" i="12" s="1"/>
  <c r="O433" i="12"/>
  <c r="V433" i="12"/>
  <c r="W588" i="12"/>
  <c r="V588" i="12"/>
  <c r="P588" i="12"/>
  <c r="O588" i="12"/>
  <c r="O928" i="12"/>
  <c r="Z946" i="12"/>
  <c r="O19" i="12"/>
  <c r="V19" i="12"/>
  <c r="P19" i="12"/>
  <c r="W19" i="12"/>
  <c r="Y240" i="12"/>
  <c r="Y92" i="12"/>
  <c r="R92" i="12"/>
  <c r="Z119" i="12"/>
  <c r="S119" i="12"/>
  <c r="K611" i="12"/>
  <c r="V611" i="12"/>
  <c r="P611" i="12"/>
  <c r="W611" i="12"/>
  <c r="O611" i="12"/>
  <c r="W683" i="12"/>
  <c r="O683" i="12"/>
  <c r="P683" i="12"/>
  <c r="V683" i="12"/>
  <c r="Z329" i="12"/>
  <c r="S329" i="12"/>
  <c r="R515" i="12"/>
  <c r="O577" i="12"/>
  <c r="V577" i="12"/>
  <c r="W577" i="12"/>
  <c r="P577" i="12"/>
  <c r="Z177" i="12"/>
  <c r="S244" i="12"/>
  <c r="Z244" i="12"/>
  <c r="Y451" i="12"/>
  <c r="R451" i="12"/>
  <c r="S717" i="12"/>
  <c r="Z717" i="12"/>
  <c r="K64" i="12"/>
  <c r="O64" i="12"/>
  <c r="V64" i="12"/>
  <c r="O590" i="12"/>
  <c r="P590" i="12"/>
  <c r="W590" i="12"/>
  <c r="V590" i="12"/>
  <c r="S536" i="12"/>
  <c r="Z536" i="12"/>
  <c r="Y169" i="12"/>
  <c r="Y411" i="12"/>
  <c r="R411" i="12"/>
  <c r="V662" i="12"/>
  <c r="O662" i="12"/>
  <c r="W647" i="12"/>
  <c r="V647" i="12"/>
  <c r="O647" i="12"/>
  <c r="P647" i="12"/>
  <c r="K848" i="12"/>
  <c r="W848" i="12"/>
  <c r="O848" i="12"/>
  <c r="P848" i="12"/>
  <c r="V848" i="12"/>
  <c r="P252" i="12"/>
  <c r="W252" i="12"/>
  <c r="O252" i="12"/>
  <c r="V252" i="12"/>
  <c r="S99" i="12"/>
  <c r="Z99" i="12"/>
  <c r="J375" i="12"/>
  <c r="P375" i="12" s="1"/>
  <c r="V375" i="12"/>
  <c r="O375" i="12"/>
  <c r="K712" i="12"/>
  <c r="V712" i="12"/>
  <c r="O712" i="12"/>
  <c r="W427" i="12"/>
  <c r="P427" i="12"/>
  <c r="V427" i="12"/>
  <c r="O427" i="12"/>
  <c r="O232" i="12"/>
  <c r="V232" i="12"/>
  <c r="J148" i="12"/>
  <c r="W148" i="12" s="1"/>
  <c r="V148" i="12"/>
  <c r="O148" i="12"/>
  <c r="Z317" i="12"/>
  <c r="S317" i="12"/>
  <c r="Z944" i="12"/>
  <c r="S944" i="12"/>
  <c r="R775" i="12"/>
  <c r="Y775" i="12"/>
  <c r="J557" i="12"/>
  <c r="W557" i="12" s="1"/>
  <c r="O557" i="12"/>
  <c r="V557" i="12"/>
  <c r="J450" i="12"/>
  <c r="W450" i="12" s="1"/>
  <c r="V450" i="12"/>
  <c r="O450" i="12"/>
  <c r="R792" i="12"/>
  <c r="Y792" i="12"/>
  <c r="J246" i="12"/>
  <c r="W246" i="12"/>
  <c r="O246" i="12"/>
  <c r="P246" i="12"/>
  <c r="V246" i="12"/>
  <c r="S934" i="12"/>
  <c r="R625" i="12"/>
  <c r="J983" i="12"/>
  <c r="W983" i="12" s="1"/>
  <c r="V983" i="12"/>
  <c r="O983" i="12"/>
  <c r="Y293" i="12"/>
  <c r="R293" i="12"/>
  <c r="J520" i="12"/>
  <c r="W520" i="12"/>
  <c r="O520" i="12"/>
  <c r="P520" i="12"/>
  <c r="V520" i="12"/>
  <c r="K666" i="12"/>
  <c r="W666" i="12"/>
  <c r="O666" i="12"/>
  <c r="V666" i="12"/>
  <c r="P666" i="12"/>
  <c r="W976" i="12"/>
  <c r="O976" i="12"/>
  <c r="V976" i="12"/>
  <c r="P976" i="12"/>
  <c r="J121" i="12"/>
  <c r="W121" i="12" s="1"/>
  <c r="O121" i="12"/>
  <c r="V121" i="12"/>
  <c r="Z312" i="12"/>
  <c r="S312" i="12"/>
  <c r="Z786" i="12"/>
  <c r="K311" i="12"/>
  <c r="O311" i="12"/>
  <c r="V311" i="12"/>
  <c r="W311" i="12"/>
  <c r="P311" i="12"/>
  <c r="P397" i="12"/>
  <c r="O397" i="12"/>
  <c r="V397" i="12"/>
  <c r="W397" i="12"/>
  <c r="V514" i="12"/>
  <c r="O514" i="12"/>
  <c r="P336" i="12"/>
  <c r="V336" i="12"/>
  <c r="W336" i="12"/>
  <c r="O336" i="12"/>
  <c r="S494" i="12"/>
  <c r="Z494" i="12"/>
  <c r="R860" i="12"/>
  <c r="Y860" i="12"/>
  <c r="Z846" i="12"/>
  <c r="S846" i="12"/>
  <c r="Y700" i="12"/>
  <c r="S354" i="12"/>
  <c r="R67" i="12"/>
  <c r="O973" i="12"/>
  <c r="V973" i="12"/>
  <c r="P845" i="12"/>
  <c r="O845" i="12"/>
  <c r="W845" i="12"/>
  <c r="V845" i="12"/>
  <c r="J692" i="12"/>
  <c r="O692" i="12"/>
  <c r="W692" i="12"/>
  <c r="V692" i="12"/>
  <c r="P692" i="12"/>
  <c r="Y326" i="12"/>
  <c r="W646" i="12"/>
  <c r="O646" i="12"/>
  <c r="P646" i="12"/>
  <c r="V646" i="12"/>
  <c r="V744" i="12"/>
  <c r="O744" i="12"/>
  <c r="P783" i="12"/>
  <c r="W783" i="12"/>
  <c r="V783" i="12"/>
  <c r="O783" i="12"/>
  <c r="J650" i="12"/>
  <c r="P650" i="12"/>
  <c r="V650" i="12"/>
  <c r="W650" i="12"/>
  <c r="O650" i="12"/>
  <c r="R496" i="12"/>
  <c r="Y496" i="12"/>
  <c r="J558" i="12"/>
  <c r="V558" i="12"/>
  <c r="P558" i="12"/>
  <c r="O558" i="12"/>
  <c r="W558" i="12"/>
  <c r="Z197" i="12"/>
  <c r="R963" i="12"/>
  <c r="Y963" i="12"/>
  <c r="R687" i="12"/>
  <c r="Y687" i="12"/>
  <c r="O286" i="12"/>
  <c r="V286" i="12"/>
  <c r="O985" i="12"/>
  <c r="W985" i="12"/>
  <c r="P985" i="12"/>
  <c r="V985" i="12"/>
  <c r="Y959" i="12"/>
  <c r="V267" i="12"/>
  <c r="O267" i="12"/>
  <c r="R580" i="12"/>
  <c r="Y580" i="12"/>
  <c r="J128" i="12"/>
  <c r="W128" i="12"/>
  <c r="O128" i="12"/>
  <c r="V128" i="12"/>
  <c r="P128" i="12"/>
  <c r="Z566" i="12"/>
  <c r="R104" i="12"/>
  <c r="Z765" i="12"/>
  <c r="S765" i="12"/>
  <c r="Y732" i="12"/>
  <c r="R732" i="12"/>
  <c r="X34" i="12"/>
  <c r="O851" i="12"/>
  <c r="W851" i="12"/>
  <c r="P851" i="12"/>
  <c r="V851" i="12"/>
  <c r="R793" i="12"/>
  <c r="Y793" i="12"/>
  <c r="X597" i="12"/>
  <c r="O766" i="12"/>
  <c r="V766" i="12"/>
  <c r="P766" i="12"/>
  <c r="W766" i="12"/>
  <c r="J541" i="12"/>
  <c r="W541" i="12" s="1"/>
  <c r="O541" i="12"/>
  <c r="V541" i="12"/>
  <c r="O320" i="12"/>
  <c r="W320" i="12"/>
  <c r="V320" i="12"/>
  <c r="P320" i="12"/>
  <c r="V245" i="12"/>
  <c r="W245" i="12"/>
  <c r="O245" i="12"/>
  <c r="P245" i="12"/>
  <c r="Z338" i="12"/>
  <c r="S338" i="12"/>
  <c r="S565" i="12"/>
  <c r="Z565" i="12"/>
  <c r="R188" i="12"/>
  <c r="Y188" i="12"/>
  <c r="Z191" i="12"/>
  <c r="S191" i="12"/>
  <c r="Y296" i="12"/>
  <c r="J511" i="12"/>
  <c r="P511" i="12" s="1"/>
  <c r="O511" i="12"/>
  <c r="V511" i="12"/>
  <c r="Q903" i="12"/>
  <c r="Y344" i="12"/>
  <c r="R344" i="12"/>
  <c r="Y668" i="12"/>
  <c r="R668" i="12"/>
  <c r="Z408" i="12"/>
  <c r="S408" i="12"/>
  <c r="R110" i="12"/>
  <c r="X481" i="12"/>
  <c r="Z139" i="12"/>
  <c r="S139" i="12"/>
  <c r="X467" i="12"/>
  <c r="O173" i="12"/>
  <c r="V173" i="12"/>
  <c r="W173" i="12"/>
  <c r="P173" i="12"/>
  <c r="J598" i="12"/>
  <c r="W598" i="12" s="1"/>
  <c r="O598" i="12"/>
  <c r="V598" i="12"/>
  <c r="W972" i="12"/>
  <c r="V972" i="12"/>
  <c r="O972" i="12"/>
  <c r="P972" i="12"/>
  <c r="J73" i="12"/>
  <c r="W73" i="12" s="1"/>
  <c r="V73" i="12"/>
  <c r="O73" i="12"/>
  <c r="Q680" i="12"/>
  <c r="W294" i="12"/>
  <c r="V294" i="12"/>
  <c r="O294" i="12"/>
  <c r="P294" i="12"/>
  <c r="Z142" i="12"/>
  <c r="S142" i="12"/>
  <c r="Y431" i="12"/>
  <c r="R431" i="12"/>
  <c r="S819" i="12"/>
  <c r="Z819" i="12"/>
  <c r="R549" i="12"/>
  <c r="Y549" i="12"/>
  <c r="J447" i="12"/>
  <c r="W447" i="12"/>
  <c r="O447" i="12"/>
  <c r="V447" i="12"/>
  <c r="P447" i="12"/>
  <c r="J750" i="12"/>
  <c r="W750" i="12" s="1"/>
  <c r="V750" i="12"/>
  <c r="O750" i="12"/>
  <c r="O799" i="12"/>
  <c r="V799" i="12"/>
  <c r="W799" i="12"/>
  <c r="P799" i="12"/>
  <c r="R200" i="12"/>
  <c r="Y200" i="12"/>
  <c r="Z826" i="12"/>
  <c r="S826" i="12"/>
  <c r="Y824" i="12"/>
  <c r="R824" i="12"/>
  <c r="O387" i="12"/>
  <c r="W387" i="12"/>
  <c r="P387" i="12"/>
  <c r="V387" i="12"/>
  <c r="Y561" i="12"/>
  <c r="R561" i="12"/>
  <c r="Y522" i="12"/>
  <c r="R522" i="12"/>
  <c r="V644" i="12"/>
  <c r="O644" i="12"/>
  <c r="Q614" i="12"/>
  <c r="O100" i="12"/>
  <c r="V100" i="12"/>
  <c r="S645" i="12"/>
  <c r="Z645" i="12"/>
  <c r="Y624" i="12"/>
  <c r="R624" i="12"/>
  <c r="R54" i="12"/>
  <c r="S809" i="12"/>
  <c r="Z809" i="12"/>
  <c r="K461" i="12"/>
  <c r="P461" i="12"/>
  <c r="V461" i="12"/>
  <c r="O461" i="12"/>
  <c r="W461" i="12"/>
  <c r="V287" i="12"/>
  <c r="O287" i="12"/>
  <c r="W287" i="12"/>
  <c r="P287" i="12"/>
  <c r="J321" i="12"/>
  <c r="P321" i="12" s="1"/>
  <c r="O321" i="12"/>
  <c r="V321" i="12"/>
  <c r="Q896" i="12"/>
  <c r="Z831" i="12"/>
  <c r="S831" i="12"/>
  <c r="Z319" i="12"/>
  <c r="Y174" i="12"/>
  <c r="J443" i="12"/>
  <c r="P443" i="12" s="1"/>
  <c r="O443" i="12"/>
  <c r="V443" i="12"/>
  <c r="Z835" i="12"/>
  <c r="Z737" i="12"/>
  <c r="S737" i="12"/>
  <c r="J158" i="12"/>
  <c r="W158" i="12" s="1"/>
  <c r="O158" i="12"/>
  <c r="V158" i="12"/>
  <c r="K156" i="12"/>
  <c r="V156" i="12"/>
  <c r="O156" i="12"/>
  <c r="Z630" i="12"/>
  <c r="J381" i="12"/>
  <c r="V381" i="12"/>
  <c r="O381" i="12"/>
  <c r="P988" i="12"/>
  <c r="V988" i="12"/>
  <c r="W988" i="12"/>
  <c r="O988" i="12"/>
  <c r="Z13" i="12"/>
  <c r="S13" i="12"/>
  <c r="Z729" i="12"/>
  <c r="J633" i="12"/>
  <c r="P633" i="12"/>
  <c r="W633" i="12"/>
  <c r="O633" i="12"/>
  <c r="V633" i="12"/>
  <c r="P596" i="12"/>
  <c r="V596" i="12"/>
  <c r="W596" i="12"/>
  <c r="O596" i="12"/>
  <c r="Q938" i="12"/>
  <c r="X938" i="12"/>
  <c r="R479" i="12"/>
  <c r="Y479" i="12"/>
  <c r="Q954" i="12"/>
  <c r="Q29" i="12"/>
  <c r="X29" i="12"/>
  <c r="K432" i="12"/>
  <c r="O432" i="12"/>
  <c r="W432" i="12"/>
  <c r="P432" i="12"/>
  <c r="V432" i="12"/>
  <c r="P734" i="12"/>
  <c r="O734" i="12"/>
  <c r="W734" i="12"/>
  <c r="V734" i="12"/>
  <c r="P159" i="12"/>
  <c r="V159" i="12"/>
  <c r="W159" i="12"/>
  <c r="O159" i="12"/>
  <c r="Z258" i="12"/>
  <c r="S258" i="12"/>
  <c r="Y875" i="12"/>
  <c r="R875" i="12"/>
  <c r="S935" i="12"/>
  <c r="R761" i="12"/>
  <c r="Y761" i="12"/>
  <c r="Z459" i="12"/>
  <c r="Q877" i="12"/>
  <c r="P638" i="12"/>
  <c r="V638" i="12"/>
  <c r="W638" i="12"/>
  <c r="O638" i="12"/>
  <c r="K249" i="12"/>
  <c r="V249" i="12"/>
  <c r="W249" i="12"/>
  <c r="O249" i="12"/>
  <c r="P249" i="12"/>
  <c r="X740" i="12"/>
  <c r="Q740" i="12"/>
  <c r="X396" i="12"/>
  <c r="Z289" i="12"/>
  <c r="S289" i="12"/>
  <c r="Y126" i="12"/>
  <c r="J916" i="12"/>
  <c r="W916" i="12" s="1"/>
  <c r="O916" i="12"/>
  <c r="V916" i="12"/>
  <c r="J76" i="12"/>
  <c r="P76" i="12" s="1"/>
  <c r="V76" i="12"/>
  <c r="O76" i="12"/>
  <c r="Z599" i="12"/>
  <c r="O794" i="12"/>
  <c r="V794" i="12"/>
  <c r="K370" i="12"/>
  <c r="V370" i="12"/>
  <c r="O370" i="12"/>
  <c r="V48" i="12"/>
  <c r="P48" i="12"/>
  <c r="W48" i="12"/>
  <c r="O48" i="12"/>
  <c r="R372" i="12"/>
  <c r="Y372" i="12"/>
  <c r="Z517" i="12"/>
  <c r="S517" i="12"/>
  <c r="R292" i="12"/>
  <c r="J652" i="12"/>
  <c r="V652" i="12"/>
  <c r="O652" i="12"/>
  <c r="Y545" i="12"/>
  <c r="R545" i="12"/>
  <c r="X869" i="12"/>
  <c r="X663" i="12"/>
  <c r="Q663" i="12"/>
  <c r="R371" i="12"/>
  <c r="V643" i="12"/>
  <c r="O643" i="12"/>
  <c r="Y723" i="12"/>
  <c r="R637" i="12"/>
  <c r="Z49" i="12"/>
  <c r="R111" i="12"/>
  <c r="Y111" i="12"/>
  <c r="Z641" i="12"/>
  <c r="S641" i="12"/>
  <c r="K425" i="12"/>
  <c r="W425" i="12"/>
  <c r="V425" i="12"/>
  <c r="O425" i="12"/>
  <c r="P425" i="12"/>
  <c r="V920" i="12"/>
  <c r="P920" i="12"/>
  <c r="O920" i="12"/>
  <c r="W920" i="12"/>
  <c r="Q648" i="12"/>
  <c r="X648" i="12"/>
  <c r="P701" i="12"/>
  <c r="O701" i="12"/>
  <c r="V701" i="12"/>
  <c r="W701" i="12"/>
  <c r="O208" i="12"/>
  <c r="V208" i="12"/>
  <c r="W208" i="12"/>
  <c r="P208" i="12"/>
  <c r="J341" i="12"/>
  <c r="P341" i="12" s="1"/>
  <c r="V341" i="12"/>
  <c r="O341" i="12"/>
  <c r="V465" i="12"/>
  <c r="P465" i="12"/>
  <c r="W465" i="12"/>
  <c r="O465" i="12"/>
  <c r="Z116" i="12"/>
  <c r="S116" i="12"/>
  <c r="R237" i="12"/>
  <c r="R454" i="12"/>
  <c r="Y454" i="12"/>
  <c r="O834" i="12"/>
  <c r="V834" i="12"/>
  <c r="X1000" i="12"/>
  <c r="Q1000" i="12"/>
  <c r="V255" i="12"/>
  <c r="O255" i="12"/>
  <c r="W255" i="12"/>
  <c r="P255" i="12"/>
  <c r="J992" i="12"/>
  <c r="V992" i="12"/>
  <c r="O992" i="12"/>
  <c r="V527" i="12"/>
  <c r="P527" i="12"/>
  <c r="W527" i="12"/>
  <c r="O527" i="12"/>
  <c r="Z933" i="12"/>
  <c r="S933" i="12"/>
  <c r="Q175" i="12"/>
  <c r="X175" i="12"/>
  <c r="R678" i="12"/>
  <c r="Y678" i="12"/>
  <c r="Q147" i="12"/>
  <c r="R555" i="12"/>
  <c r="V808" i="12"/>
  <c r="P808" i="12"/>
  <c r="O808" i="12"/>
  <c r="W808" i="12"/>
  <c r="X509" i="12"/>
  <c r="Q509" i="12"/>
  <c r="X243" i="12"/>
  <c r="Q243" i="12"/>
  <c r="W828" i="12"/>
  <c r="V828" i="12"/>
  <c r="P828" i="12"/>
  <c r="O828" i="12"/>
  <c r="Z379" i="12"/>
  <c r="S379" i="12"/>
  <c r="X455" i="12"/>
  <c r="J300" i="12"/>
  <c r="W300" i="12" s="1"/>
  <c r="O300" i="12"/>
  <c r="V300" i="12"/>
  <c r="X264" i="12"/>
  <c r="Q264" i="12"/>
  <c r="Z482" i="12"/>
  <c r="S482" i="12"/>
  <c r="Z943" i="12"/>
  <c r="S943" i="12"/>
  <c r="O446" i="12"/>
  <c r="V446" i="12"/>
  <c r="Z562" i="12"/>
  <c r="S562" i="12"/>
  <c r="Z888" i="12"/>
  <c r="S888" i="12"/>
  <c r="K676" i="12"/>
  <c r="P676" i="12"/>
  <c r="W676" i="12"/>
  <c r="O676" i="12"/>
  <c r="V676" i="12"/>
  <c r="V764" i="12"/>
  <c r="W764" i="12"/>
  <c r="O764" i="12"/>
  <c r="P764" i="12"/>
  <c r="W302" i="12"/>
  <c r="P302" i="12"/>
  <c r="V302" i="12"/>
  <c r="O302" i="12"/>
  <c r="K53" i="12"/>
  <c r="V53" i="12"/>
  <c r="W53" i="12"/>
  <c r="O53" i="12"/>
  <c r="P53" i="12"/>
  <c r="R201" i="12"/>
  <c r="Y201" i="12"/>
  <c r="K672" i="12"/>
  <c r="O672" i="12"/>
  <c r="W672" i="12"/>
  <c r="P672" i="12"/>
  <c r="V672" i="12"/>
  <c r="Y228" i="12"/>
  <c r="R228" i="12"/>
  <c r="J601" i="12"/>
  <c r="P601" i="12"/>
  <c r="V601" i="12"/>
  <c r="W601" i="12"/>
  <c r="O601" i="12"/>
  <c r="J368" i="12"/>
  <c r="W368" i="12" s="1"/>
  <c r="O368" i="12"/>
  <c r="V368" i="12"/>
  <c r="V994" i="12"/>
  <c r="P994" i="12"/>
  <c r="O994" i="12"/>
  <c r="W994" i="12"/>
  <c r="Z388" i="12"/>
  <c r="S388" i="12"/>
  <c r="Z12" i="12"/>
  <c r="S12" i="12"/>
  <c r="Y40" i="12"/>
  <c r="R40" i="12"/>
  <c r="Q47" i="12"/>
  <c r="X47" i="12"/>
  <c r="X316" i="12"/>
  <c r="K435" i="12"/>
  <c r="O435" i="12"/>
  <c r="V435" i="12"/>
  <c r="S774" i="12"/>
  <c r="Z62" i="12"/>
  <c r="S62" i="12"/>
  <c r="Y442" i="12"/>
  <c r="R442" i="12"/>
  <c r="K180" i="12"/>
  <c r="W180" i="12"/>
  <c r="V180" i="12"/>
  <c r="O180" i="12"/>
  <c r="P180" i="12"/>
  <c r="W497" i="12"/>
  <c r="V497" i="12"/>
  <c r="O497" i="12"/>
  <c r="P497" i="12"/>
  <c r="V304" i="12"/>
  <c r="W304" i="12"/>
  <c r="P304" i="12"/>
  <c r="O304" i="12"/>
  <c r="K203" i="12"/>
  <c r="W203" i="12"/>
  <c r="P203" i="12"/>
  <c r="O203" i="12"/>
  <c r="V203" i="12"/>
  <c r="O74" i="12"/>
  <c r="P74" i="12"/>
  <c r="V74" i="12"/>
  <c r="W74" i="12"/>
  <c r="V374" i="12"/>
  <c r="P374" i="12"/>
  <c r="W374" i="12"/>
  <c r="O374" i="12"/>
  <c r="J698" i="12"/>
  <c r="V698" i="12"/>
  <c r="O698" i="12"/>
  <c r="Z822" i="12"/>
  <c r="V861" i="12"/>
  <c r="O861" i="12"/>
  <c r="Z37" i="12"/>
  <c r="S37" i="12"/>
  <c r="Y170" i="12"/>
  <c r="R170" i="12"/>
  <c r="Q905" i="12"/>
  <c r="R87" i="12"/>
  <c r="Z855" i="12"/>
  <c r="W537" i="12"/>
  <c r="P537" i="12"/>
  <c r="V537" i="12"/>
  <c r="O537" i="12"/>
  <c r="V23" i="12"/>
  <c r="P23" i="12"/>
  <c r="W23" i="12"/>
  <c r="O23" i="12"/>
  <c r="Z407" i="12"/>
  <c r="J833" i="12"/>
  <c r="W833" i="12" s="1"/>
  <c r="V833" i="12"/>
  <c r="O833" i="12"/>
  <c r="V939" i="12"/>
  <c r="O939" i="12"/>
  <c r="P939" i="12"/>
  <c r="W939" i="12"/>
  <c r="S52" i="12"/>
  <c r="Y80" i="12"/>
  <c r="R80" i="12"/>
  <c r="J32" i="12"/>
  <c r="W32" i="12" s="1"/>
  <c r="O32" i="12"/>
  <c r="V32" i="12"/>
  <c r="P922" i="12"/>
  <c r="V922" i="12"/>
  <c r="W922" i="12"/>
  <c r="O922" i="12"/>
  <c r="V422" i="12"/>
  <c r="O422" i="12"/>
  <c r="W422" i="12"/>
  <c r="P422" i="12"/>
  <c r="J352" i="12"/>
  <c r="P352" i="12" s="1"/>
  <c r="V352" i="12"/>
  <c r="O352" i="12"/>
  <c r="O16" i="12"/>
  <c r="P16" i="12"/>
  <c r="V16" i="12"/>
  <c r="W16" i="12"/>
  <c r="Z190" i="12"/>
  <c r="S190" i="12"/>
  <c r="W805" i="12"/>
  <c r="V805" i="12"/>
  <c r="O805" i="12"/>
  <c r="P805" i="12"/>
  <c r="W9" i="12"/>
  <c r="V9" i="12"/>
  <c r="O9" i="12"/>
  <c r="P9" i="12"/>
  <c r="K60" i="12"/>
  <c r="V60" i="12"/>
  <c r="W60" i="12"/>
  <c r="O60" i="12"/>
  <c r="P60" i="12"/>
  <c r="V424" i="12"/>
  <c r="O424" i="12"/>
  <c r="P424" i="12"/>
  <c r="W424" i="12"/>
  <c r="J51" i="12"/>
  <c r="W51" i="12" s="1"/>
  <c r="V51" i="12"/>
  <c r="O51" i="12"/>
  <c r="W864" i="12"/>
  <c r="P864" i="12"/>
  <c r="V864" i="12"/>
  <c r="O864" i="12"/>
  <c r="Z519" i="12"/>
  <c r="S519" i="12"/>
  <c r="Y957" i="12"/>
  <c r="R957" i="12"/>
  <c r="J542" i="12"/>
  <c r="P542" i="12" s="1"/>
  <c r="V542" i="12"/>
  <c r="O542" i="12"/>
  <c r="K413" i="12"/>
  <c r="O413" i="12"/>
  <c r="P413" i="12"/>
  <c r="V413" i="12"/>
  <c r="W413" i="12"/>
  <c r="O534" i="12"/>
  <c r="P534" i="12"/>
  <c r="W534" i="12"/>
  <c r="V534" i="12"/>
  <c r="K504" i="12"/>
  <c r="W504" i="12"/>
  <c r="O504" i="12"/>
  <c r="V504" i="12"/>
  <c r="P504" i="12"/>
  <c r="S269" i="12"/>
  <c r="Z269" i="12"/>
  <c r="X238" i="12"/>
  <c r="V373" i="12"/>
  <c r="O373" i="12"/>
  <c r="S895" i="12"/>
  <c r="Z895" i="12"/>
  <c r="W584" i="12"/>
  <c r="V584" i="12"/>
  <c r="O584" i="12"/>
  <c r="P584" i="12"/>
  <c r="S438" i="12"/>
  <c r="Z438" i="12"/>
  <c r="V745" i="12"/>
  <c r="P745" i="12"/>
  <c r="W745" i="12"/>
  <c r="O745" i="12"/>
  <c r="Z626" i="12"/>
  <c r="S626" i="12"/>
  <c r="Y88" i="12"/>
  <c r="R88" i="12"/>
  <c r="O458" i="12"/>
  <c r="V458" i="12"/>
  <c r="S997" i="12"/>
  <c r="Z997" i="12"/>
  <c r="R475" i="12"/>
  <c r="K521" i="12"/>
  <c r="V521" i="12"/>
  <c r="W521" i="12"/>
  <c r="P521" i="12"/>
  <c r="O521" i="12"/>
  <c r="P167" i="12"/>
  <c r="V167" i="12"/>
  <c r="W167" i="12"/>
  <c r="O167" i="12"/>
  <c r="J259" i="12"/>
  <c r="P259" i="12" s="1"/>
  <c r="O259" i="12"/>
  <c r="V259" i="12"/>
  <c r="S420" i="12"/>
  <c r="Z420" i="12"/>
  <c r="W186" i="12"/>
  <c r="P186" i="12"/>
  <c r="V186" i="12"/>
  <c r="O186" i="12"/>
  <c r="Z202" i="12"/>
  <c r="Q472" i="12"/>
  <c r="X472" i="12"/>
  <c r="S749" i="12"/>
  <c r="Z749" i="12"/>
  <c r="Q315" i="12"/>
  <c r="X334" i="12"/>
  <c r="Q334" i="12"/>
  <c r="Q38" i="12"/>
  <c r="X38" i="12"/>
  <c r="K216" i="12"/>
  <c r="V216" i="12"/>
  <c r="O216" i="12"/>
  <c r="P216" i="12"/>
  <c r="W216" i="12"/>
  <c r="V405" i="12"/>
  <c r="W405" i="12"/>
  <c r="P405" i="12"/>
  <c r="O405" i="12"/>
  <c r="J380" i="12"/>
  <c r="W380" i="12" s="1"/>
  <c r="V380" i="12"/>
  <c r="O380" i="12"/>
  <c r="V348" i="12"/>
  <c r="W348" i="12"/>
  <c r="O348" i="12"/>
  <c r="P348" i="12"/>
  <c r="V980" i="12"/>
  <c r="P980" i="12"/>
  <c r="W980" i="12"/>
  <c r="O980" i="12"/>
  <c r="S639" i="12"/>
  <c r="Z639" i="12"/>
  <c r="Z339" i="12"/>
  <c r="S339" i="12"/>
  <c r="Y984" i="12"/>
  <c r="R984" i="12"/>
  <c r="Z491" i="12"/>
  <c r="S491" i="12"/>
  <c r="Y975" i="12"/>
  <c r="R975" i="12"/>
  <c r="Z965" i="12"/>
  <c r="S965" i="12"/>
  <c r="K948" i="12"/>
  <c r="V948" i="12"/>
  <c r="O948" i="12"/>
  <c r="W948" i="12"/>
  <c r="P948" i="12"/>
  <c r="V501" i="12"/>
  <c r="O501" i="12"/>
  <c r="P501" i="12"/>
  <c r="W501" i="12"/>
  <c r="Y937" i="12"/>
  <c r="R937" i="12"/>
  <c r="Q739" i="12"/>
  <c r="X739" i="12"/>
  <c r="Z477" i="12"/>
  <c r="S477" i="12"/>
  <c r="R307" i="12"/>
  <c r="S474" i="12"/>
  <c r="Z474" i="12"/>
  <c r="K570" i="12"/>
  <c r="V570" i="12"/>
  <c r="O570" i="12"/>
  <c r="W570" i="12"/>
  <c r="P570" i="12"/>
  <c r="V721" i="12"/>
  <c r="W721" i="12"/>
  <c r="P721" i="12"/>
  <c r="O721" i="12"/>
  <c r="Y748" i="12"/>
  <c r="R748" i="12"/>
  <c r="J574" i="12"/>
  <c r="W574" i="12" s="1"/>
  <c r="V574" i="12"/>
  <c r="O574" i="12"/>
  <c r="Z665" i="12"/>
  <c r="S665" i="12"/>
  <c r="Y955" i="12"/>
  <c r="R955" i="12"/>
  <c r="X35" i="12"/>
  <c r="Q35" i="12"/>
  <c r="Z961" i="12"/>
  <c r="S961" i="12"/>
  <c r="R756" i="12"/>
  <c r="Y756" i="12"/>
  <c r="O538" i="12"/>
  <c r="V538" i="12"/>
  <c r="W993" i="12"/>
  <c r="V993" i="12"/>
  <c r="O993" i="12"/>
  <c r="P993" i="12"/>
  <c r="W952" i="12"/>
  <c r="V952" i="12"/>
  <c r="O952" i="12"/>
  <c r="P952" i="12"/>
  <c r="X872" i="12"/>
  <c r="J333" i="12"/>
  <c r="P333" i="12" s="1"/>
  <c r="O333" i="12"/>
  <c r="V333" i="12"/>
  <c r="W101" i="12"/>
  <c r="O101" i="12"/>
  <c r="V101" i="12"/>
  <c r="P101" i="12"/>
  <c r="O602" i="12"/>
  <c r="V602" i="12"/>
  <c r="P602" i="12"/>
  <c r="W602" i="12"/>
  <c r="Y313" i="12"/>
  <c r="R313" i="12"/>
  <c r="Q209" i="12"/>
  <c r="X209" i="12"/>
  <c r="Y979" i="12"/>
  <c r="R979" i="12"/>
  <c r="Q273" i="12"/>
  <c r="X273" i="12"/>
  <c r="Z106" i="12"/>
  <c r="S106" i="12"/>
  <c r="Y797" i="12"/>
  <c r="R797" i="12"/>
  <c r="J486" i="12"/>
  <c r="P486" i="12"/>
  <c r="V486" i="12"/>
  <c r="O486" i="12"/>
  <c r="W486" i="12"/>
  <c r="P122" i="12"/>
  <c r="W122" i="12"/>
  <c r="V122" i="12"/>
  <c r="O122" i="12"/>
  <c r="J671" i="12"/>
  <c r="P671" i="12"/>
  <c r="W671" i="12"/>
  <c r="V671" i="12"/>
  <c r="O671" i="12"/>
  <c r="J722" i="12"/>
  <c r="P722" i="12"/>
  <c r="O722" i="12"/>
  <c r="W722" i="12"/>
  <c r="V722" i="12"/>
  <c r="J235" i="12"/>
  <c r="P235" i="12" s="1"/>
  <c r="V235" i="12"/>
  <c r="O235" i="12"/>
  <c r="P703" i="12"/>
  <c r="O703" i="12"/>
  <c r="V703" i="12"/>
  <c r="W703" i="12"/>
  <c r="W376" i="12"/>
  <c r="V376" i="12"/>
  <c r="P376" i="12"/>
  <c r="O376" i="12"/>
  <c r="S114" i="12"/>
  <c r="Z114" i="12"/>
  <c r="R125" i="12"/>
  <c r="O178" i="12"/>
  <c r="V178" i="12"/>
  <c r="X382" i="12"/>
  <c r="Q382" i="12"/>
  <c r="P399" i="12"/>
  <c r="O399" i="12"/>
  <c r="W399" i="12"/>
  <c r="V399" i="12"/>
  <c r="S314" i="12"/>
  <c r="Z314" i="12"/>
  <c r="Z906" i="12"/>
  <c r="S906" i="12"/>
  <c r="S71" i="12"/>
  <c r="Z71" i="12"/>
  <c r="R390" i="12"/>
  <c r="Y390" i="12"/>
  <c r="X305" i="12"/>
  <c r="Q305" i="12"/>
  <c r="O166" i="12"/>
  <c r="W166" i="12"/>
  <c r="V166" i="12"/>
  <c r="P166" i="12"/>
  <c r="J309" i="12"/>
  <c r="V309" i="12"/>
  <c r="P309" i="12"/>
  <c r="O309" i="12"/>
  <c r="W309" i="12"/>
  <c r="W926" i="12"/>
  <c r="P926" i="12"/>
  <c r="V926" i="12"/>
  <c r="O926" i="12"/>
  <c r="S31" i="12"/>
  <c r="R887" i="12"/>
  <c r="Y887" i="12"/>
  <c r="J523" i="12"/>
  <c r="V523" i="12"/>
  <c r="O523" i="12"/>
  <c r="P123" i="12"/>
  <c r="V123" i="12"/>
  <c r="O123" i="12"/>
  <c r="W123" i="12"/>
  <c r="P124" i="12"/>
  <c r="W124" i="12"/>
  <c r="O124" i="12"/>
  <c r="V124" i="12"/>
  <c r="V271" i="12"/>
  <c r="O271" i="12"/>
  <c r="Z902" i="12"/>
  <c r="S902" i="12"/>
  <c r="Y146" i="12"/>
  <c r="R146" i="12"/>
  <c r="Y82" i="12"/>
  <c r="R82" i="12"/>
  <c r="J14" i="12"/>
  <c r="W14" i="12" s="1"/>
  <c r="O14" i="12"/>
  <c r="V14" i="12"/>
  <c r="K150" i="12"/>
  <c r="V150" i="12"/>
  <c r="P150" i="12"/>
  <c r="O150" i="12"/>
  <c r="W150" i="12"/>
  <c r="W506" i="12"/>
  <c r="O506" i="12"/>
  <c r="P506" i="12"/>
  <c r="V506" i="12"/>
  <c r="Z918" i="12"/>
  <c r="S918" i="12"/>
  <c r="R225" i="12"/>
  <c r="Y225" i="12"/>
  <c r="P821" i="12"/>
  <c r="O821" i="12"/>
  <c r="W821" i="12"/>
  <c r="V821" i="12"/>
  <c r="Y866" i="12"/>
  <c r="R866" i="12"/>
  <c r="J891" i="12"/>
  <c r="W891" i="12" s="1"/>
  <c r="O891" i="12"/>
  <c r="V891" i="12"/>
  <c r="R272" i="12"/>
  <c r="Y272" i="12"/>
  <c r="R684" i="12"/>
  <c r="Y684" i="12"/>
  <c r="O437" i="12"/>
  <c r="V437" i="12"/>
  <c r="W437" i="12"/>
  <c r="P437" i="12"/>
  <c r="R807" i="12"/>
  <c r="Y807" i="12"/>
  <c r="Y664" i="12"/>
  <c r="R664" i="12"/>
  <c r="J227" i="12"/>
  <c r="P227" i="12" s="1"/>
  <c r="O227" i="12"/>
  <c r="V227" i="12"/>
  <c r="K853" i="12"/>
  <c r="V853" i="12"/>
  <c r="W853" i="12"/>
  <c r="O853" i="12"/>
  <c r="P853" i="12"/>
  <c r="W576" i="12"/>
  <c r="P576" i="12"/>
  <c r="V576" i="12"/>
  <c r="O576" i="12"/>
  <c r="P70" i="12"/>
  <c r="V70" i="12"/>
  <c r="W70" i="12"/>
  <c r="O70" i="12"/>
  <c r="J291" i="12"/>
  <c r="P291" i="12" s="1"/>
  <c r="O291" i="12"/>
  <c r="V291" i="12"/>
  <c r="W140" i="12"/>
  <c r="P140" i="12"/>
  <c r="O140" i="12"/>
  <c r="V140" i="12"/>
  <c r="W800" i="12"/>
  <c r="O800" i="12"/>
  <c r="V800" i="12"/>
  <c r="P800" i="12"/>
  <c r="Y93" i="12"/>
  <c r="R93" i="12"/>
  <c r="W743" i="12"/>
  <c r="O743" i="12"/>
  <c r="P743" i="12"/>
  <c r="V743" i="12"/>
  <c r="V138" i="12"/>
  <c r="P138" i="12"/>
  <c r="W138" i="12"/>
  <c r="O138" i="12"/>
  <c r="J653" i="12"/>
  <c r="P653" i="12" s="1"/>
  <c r="O653" i="12"/>
  <c r="V653" i="12"/>
  <c r="Y697" i="12"/>
  <c r="R697" i="12"/>
  <c r="O345" i="12"/>
  <c r="V345" i="12"/>
  <c r="R6" i="12"/>
  <c r="Y6" i="12"/>
  <c r="K897" i="12"/>
  <c r="W897" i="12"/>
  <c r="O897" i="12"/>
  <c r="P897" i="12"/>
  <c r="V897" i="12"/>
  <c r="Z725" i="12"/>
  <c r="S725" i="12"/>
  <c r="Q917" i="12"/>
  <c r="X917" i="12"/>
  <c r="Y25" i="12"/>
  <c r="R25" i="12"/>
  <c r="Y171" i="12"/>
  <c r="R171" i="12"/>
  <c r="R870" i="12"/>
  <c r="Y870" i="12"/>
  <c r="V801" i="12"/>
  <c r="O801" i="12"/>
  <c r="W679" i="12"/>
  <c r="P679" i="12"/>
  <c r="V679" i="12"/>
  <c r="O679" i="12"/>
  <c r="Z865" i="12"/>
  <c r="S865" i="12"/>
  <c r="Z102" i="12"/>
  <c r="S102" i="12"/>
  <c r="Z160" i="12"/>
  <c r="S160" i="12"/>
  <c r="O418" i="12"/>
  <c r="V418" i="12"/>
  <c r="O642" i="12"/>
  <c r="P642" i="12"/>
  <c r="W642" i="12"/>
  <c r="V642" i="12"/>
  <c r="S612" i="12"/>
  <c r="Z612" i="12"/>
  <c r="P535" i="12"/>
  <c r="W535" i="12"/>
  <c r="V535" i="12"/>
  <c r="O535" i="12"/>
  <c r="O365" i="12"/>
  <c r="V365" i="12"/>
  <c r="P365" i="12"/>
  <c r="W365" i="12"/>
  <c r="Y276" i="12"/>
  <c r="R276" i="12"/>
  <c r="R218" i="12"/>
  <c r="Y218" i="12"/>
  <c r="K569" i="12"/>
  <c r="W569" i="12"/>
  <c r="O569" i="12"/>
  <c r="V569" i="12"/>
  <c r="P569" i="12"/>
  <c r="V68" i="12"/>
  <c r="O68" i="12"/>
  <c r="W68" i="12"/>
  <c r="P68" i="12"/>
  <c r="X134" i="12"/>
  <c r="Q134" i="12"/>
  <c r="K751" i="12"/>
  <c r="V751" i="12"/>
  <c r="P751" i="12"/>
  <c r="W751" i="12"/>
  <c r="O751" i="12"/>
  <c r="Z281" i="12"/>
  <c r="S281" i="12"/>
  <c r="Y426" i="12"/>
  <c r="R426" i="12"/>
  <c r="J230" i="12"/>
  <c r="V230" i="12"/>
  <c r="O230" i="12"/>
  <c r="S360" i="12"/>
  <c r="Z360" i="12"/>
  <c r="R806" i="12"/>
  <c r="Y806" i="12"/>
  <c r="R898" i="12"/>
  <c r="Y898" i="12"/>
  <c r="Z46" i="12"/>
  <c r="S46" i="12"/>
  <c r="Z564" i="12"/>
  <c r="S564" i="12"/>
  <c r="S832" i="12"/>
  <c r="Z832" i="12"/>
  <c r="V206" i="12"/>
  <c r="O206" i="12"/>
  <c r="S161" i="12"/>
  <c r="Z161" i="12"/>
  <c r="R301" i="12"/>
  <c r="Y301" i="12"/>
  <c r="J989" i="12"/>
  <c r="W989" i="12" s="1"/>
  <c r="O989" i="12"/>
  <c r="V989" i="12"/>
  <c r="Z720" i="12"/>
  <c r="S720" i="12"/>
  <c r="S163" i="12"/>
  <c r="J75" i="12"/>
  <c r="P75" i="12" s="1"/>
  <c r="V75" i="12"/>
  <c r="O75" i="12"/>
  <c r="Z953" i="12"/>
  <c r="S953" i="12"/>
  <c r="Y98" i="12"/>
  <c r="R98" i="12"/>
  <c r="K485" i="12"/>
  <c r="O485" i="12"/>
  <c r="V485" i="12"/>
  <c r="W485" i="12"/>
  <c r="P485" i="12"/>
  <c r="P81" i="12"/>
  <c r="V81" i="12"/>
  <c r="W81" i="12"/>
  <c r="O81" i="12"/>
  <c r="J706" i="12"/>
  <c r="W706" i="12" s="1"/>
  <c r="O706" i="12"/>
  <c r="V706" i="12"/>
  <c r="Z842" i="12"/>
  <c r="S842" i="12"/>
  <c r="Z899" i="12"/>
  <c r="S899" i="12"/>
  <c r="J233" i="12"/>
  <c r="P233" i="12" s="1"/>
  <c r="V233" i="12"/>
  <c r="O233" i="12"/>
  <c r="K836" i="12"/>
  <c r="V836" i="12"/>
  <c r="P836" i="12"/>
  <c r="O836" i="12"/>
  <c r="W836" i="12"/>
  <c r="S78" i="12"/>
  <c r="X958" i="12"/>
  <c r="Q958" i="12"/>
  <c r="R448" i="12"/>
  <c r="Y448" i="12"/>
  <c r="X335" i="12"/>
  <c r="Q335" i="12"/>
  <c r="Z673" i="12"/>
  <c r="S673" i="12"/>
  <c r="Y923" i="12"/>
  <c r="R923" i="12"/>
  <c r="S394" i="12"/>
  <c r="Z394" i="12"/>
  <c r="Y362" i="12"/>
  <c r="R362" i="12"/>
  <c r="Z688" i="12"/>
  <c r="S688" i="12"/>
  <c r="X885" i="12"/>
  <c r="Q885" i="12"/>
  <c r="X306" i="12"/>
  <c r="Q306" i="12"/>
  <c r="V882" i="12"/>
  <c r="O882" i="12"/>
  <c r="W669" i="12"/>
  <c r="P669" i="12"/>
  <c r="V669" i="12"/>
  <c r="O669" i="12"/>
  <c r="V742" i="12"/>
  <c r="P742" i="12"/>
  <c r="W742" i="12"/>
  <c r="O742" i="12"/>
  <c r="O480" i="12"/>
  <c r="V480" i="12"/>
  <c r="P516" i="12"/>
  <c r="V516" i="12"/>
  <c r="W516" i="12"/>
  <c r="O516" i="12"/>
  <c r="V871" i="12"/>
  <c r="O871" i="12"/>
  <c r="K838" i="12"/>
  <c r="P838" i="12"/>
  <c r="O838" i="12"/>
  <c r="V838" i="12"/>
  <c r="W838" i="12"/>
  <c r="W878" i="12"/>
  <c r="V878" i="12"/>
  <c r="O878" i="12"/>
  <c r="P878" i="12"/>
  <c r="Q213" i="12"/>
  <c r="X213" i="12"/>
  <c r="K998" i="12"/>
  <c r="W998" i="12"/>
  <c r="P998" i="12"/>
  <c r="V998" i="12"/>
  <c r="O998" i="12"/>
  <c r="V350" i="12"/>
  <c r="P350" i="12"/>
  <c r="W350" i="12"/>
  <c r="O350" i="12"/>
  <c r="K605" i="12"/>
  <c r="P605" i="12"/>
  <c r="V605" i="12"/>
  <c r="W605" i="12"/>
  <c r="O605" i="12"/>
  <c r="P760" i="12"/>
  <c r="W760" i="12"/>
  <c r="O760" i="12"/>
  <c r="V760" i="12"/>
  <c r="Q716" i="12"/>
  <c r="X716" i="12"/>
  <c r="Y412" i="12"/>
  <c r="R412" i="12"/>
  <c r="Y847" i="12"/>
  <c r="R847" i="12"/>
  <c r="Z715" i="12"/>
  <c r="S715" i="12"/>
  <c r="Z299" i="12"/>
  <c r="S299" i="12"/>
  <c r="Z795" i="12"/>
  <c r="S795" i="12"/>
  <c r="P179" i="12"/>
  <c r="V179" i="12"/>
  <c r="W179" i="12"/>
  <c r="O179" i="12"/>
  <c r="V657" i="12"/>
  <c r="W657" i="12"/>
  <c r="P657" i="12"/>
  <c r="O657" i="12"/>
  <c r="P194" i="12"/>
  <c r="V194" i="12"/>
  <c r="W194" i="12"/>
  <c r="O194" i="12"/>
  <c r="P103" i="12"/>
  <c r="V103" i="12"/>
  <c r="O103" i="12"/>
  <c r="W103" i="12"/>
  <c r="Y429" i="12"/>
  <c r="R429" i="12"/>
  <c r="Z1001" i="12"/>
  <c r="S1001" i="12"/>
  <c r="Y791" i="12"/>
  <c r="R791" i="12"/>
  <c r="X868" i="12"/>
  <c r="Q868" i="12"/>
  <c r="K369" i="12"/>
  <c r="O369" i="12"/>
  <c r="V369" i="12"/>
  <c r="P20" i="12"/>
  <c r="W20" i="12"/>
  <c r="V20" i="12"/>
  <c r="O20" i="12"/>
  <c r="O417" i="12"/>
  <c r="V417" i="12"/>
  <c r="K931" i="12"/>
  <c r="P931" i="12"/>
  <c r="V931" i="12"/>
  <c r="O931" i="12"/>
  <c r="W931" i="12"/>
  <c r="L931" i="12"/>
  <c r="P622" i="12"/>
  <c r="X392" i="12"/>
  <c r="V892" i="12"/>
  <c r="P689" i="12"/>
  <c r="P859" i="12"/>
  <c r="W685" i="12"/>
  <c r="S593" i="12"/>
  <c r="O328" i="12"/>
  <c r="M17" i="7"/>
  <c r="Q1001" i="5"/>
  <c r="P1000" i="5"/>
  <c r="P999" i="5"/>
  <c r="Q998" i="5"/>
  <c r="N998" i="5"/>
  <c r="P994" i="5"/>
  <c r="Q993" i="5"/>
  <c r="Q986" i="5"/>
  <c r="Q985" i="5"/>
  <c r="P974" i="5"/>
  <c r="P971" i="5"/>
  <c r="Q970" i="5"/>
  <c r="P969" i="5"/>
  <c r="P968" i="5"/>
  <c r="Q967" i="5"/>
  <c r="N967" i="5"/>
  <c r="P965" i="5"/>
  <c r="P961" i="5"/>
  <c r="Q960" i="5"/>
  <c r="N960" i="5"/>
  <c r="P949" i="5"/>
  <c r="O944" i="5"/>
  <c r="R942" i="5"/>
  <c r="P940" i="5"/>
  <c r="P931" i="5"/>
  <c r="P921" i="5"/>
  <c r="O918" i="5"/>
  <c r="P904" i="5"/>
  <c r="P892" i="5"/>
  <c r="P889" i="5"/>
  <c r="Q888" i="5"/>
  <c r="P883" i="5"/>
  <c r="P881" i="5"/>
  <c r="P872" i="5"/>
  <c r="P870" i="5"/>
  <c r="Q869" i="5"/>
  <c r="P856" i="5"/>
  <c r="P849" i="5"/>
  <c r="P842" i="5"/>
  <c r="Q841" i="5"/>
  <c r="O838" i="5"/>
  <c r="P837" i="5"/>
  <c r="P827" i="5"/>
  <c r="Q826" i="5"/>
  <c r="Q823" i="5"/>
  <c r="N823" i="5"/>
  <c r="O815" i="5"/>
  <c r="P809" i="5"/>
  <c r="O805" i="5"/>
  <c r="P804" i="5"/>
  <c r="Q799" i="5"/>
  <c r="Q798" i="5"/>
  <c r="O798" i="5"/>
  <c r="Q795" i="5"/>
  <c r="P794" i="5"/>
  <c r="P791" i="5"/>
  <c r="N789" i="5"/>
  <c r="Q786" i="5"/>
  <c r="N786" i="5"/>
  <c r="P783" i="5"/>
  <c r="P781" i="5"/>
  <c r="Q777" i="5"/>
  <c r="P760" i="5"/>
  <c r="Q748" i="5"/>
  <c r="P745" i="5"/>
  <c r="P743" i="5"/>
  <c r="Q738" i="5"/>
  <c r="P735" i="5"/>
  <c r="P732" i="5"/>
  <c r="O730" i="5"/>
  <c r="P723" i="5"/>
  <c r="P720" i="5"/>
  <c r="P713" i="5"/>
  <c r="Q699" i="5"/>
  <c r="Q696" i="5"/>
  <c r="P692" i="5"/>
  <c r="P685" i="5"/>
  <c r="P683" i="5"/>
  <c r="P675" i="5"/>
  <c r="P673" i="5"/>
  <c r="P669" i="5"/>
  <c r="P665" i="5"/>
  <c r="P663" i="5"/>
  <c r="P658" i="5"/>
  <c r="R649" i="5"/>
  <c r="P646" i="5"/>
  <c r="P630" i="5"/>
  <c r="P627" i="5"/>
  <c r="P618" i="5"/>
  <c r="P609" i="5"/>
  <c r="O605" i="5"/>
  <c r="P604" i="5"/>
  <c r="P603" i="5"/>
  <c r="O599" i="5"/>
  <c r="P596" i="5"/>
  <c r="P595" i="5"/>
  <c r="R594" i="5"/>
  <c r="O593" i="5"/>
  <c r="P591" i="5"/>
  <c r="P590" i="5"/>
  <c r="P582" i="5"/>
  <c r="P579" i="5"/>
  <c r="P577" i="5"/>
  <c r="O576" i="5"/>
  <c r="P572" i="5"/>
  <c r="P571" i="5"/>
  <c r="P569" i="5"/>
  <c r="P562" i="5"/>
  <c r="P560" i="5"/>
  <c r="O556" i="5"/>
  <c r="P554" i="5"/>
  <c r="O549" i="5"/>
  <c r="P548" i="5"/>
  <c r="O546" i="5"/>
  <c r="P545" i="5"/>
  <c r="P544" i="5"/>
  <c r="P542" i="5"/>
  <c r="O540" i="5"/>
  <c r="R537" i="5"/>
  <c r="P532" i="5"/>
  <c r="P531" i="5"/>
  <c r="P520" i="5"/>
  <c r="P515" i="5"/>
  <c r="P499" i="5"/>
  <c r="P492" i="5"/>
  <c r="R489" i="5"/>
  <c r="Q480" i="5"/>
  <c r="P474" i="5"/>
  <c r="R473" i="5"/>
  <c r="O472" i="5"/>
  <c r="P471" i="5"/>
  <c r="O467" i="5"/>
  <c r="P464" i="5"/>
  <c r="P459" i="5"/>
  <c r="O455" i="5"/>
  <c r="O451" i="5"/>
  <c r="P450" i="5"/>
  <c r="O448" i="5"/>
  <c r="P445" i="5"/>
  <c r="P443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Q405" i="5"/>
  <c r="Q403" i="5"/>
  <c r="P400" i="5"/>
  <c r="P396" i="5"/>
  <c r="Q394" i="5"/>
  <c r="P390" i="5"/>
  <c r="Q385" i="5"/>
  <c r="Q377" i="5"/>
  <c r="P363" i="5"/>
  <c r="P360" i="5"/>
  <c r="Q359" i="5"/>
  <c r="Q350" i="5"/>
  <c r="P349" i="5"/>
  <c r="Q344" i="5"/>
  <c r="Q340" i="5"/>
  <c r="Q339" i="5"/>
  <c r="O339" i="5"/>
  <c r="P338" i="5"/>
  <c r="Q335" i="5"/>
  <c r="Q334" i="5"/>
  <c r="Q327" i="5"/>
  <c r="P321" i="5"/>
  <c r="Q318" i="5"/>
  <c r="Q298" i="5"/>
  <c r="Q287" i="5"/>
  <c r="P274" i="5"/>
  <c r="Q267" i="5"/>
  <c r="Q258" i="5"/>
  <c r="P249" i="5"/>
  <c r="Q246" i="5"/>
  <c r="Q244" i="5"/>
  <c r="Q242" i="5"/>
  <c r="Q240" i="5"/>
  <c r="Q234" i="5"/>
  <c r="P232" i="5"/>
  <c r="P228" i="5"/>
  <c r="P226" i="5"/>
  <c r="Q223" i="5"/>
  <c r="Q213" i="5"/>
  <c r="Q212" i="5"/>
  <c r="Q207" i="5"/>
  <c r="Q204" i="5"/>
  <c r="Q202" i="5"/>
  <c r="P199" i="5"/>
  <c r="P197" i="5"/>
  <c r="Q194" i="5"/>
  <c r="Q193" i="5"/>
  <c r="Q187" i="5"/>
  <c r="Q184" i="5"/>
  <c r="Q183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17" i="5"/>
  <c r="Q116" i="5"/>
  <c r="Q102" i="5"/>
  <c r="P91" i="5"/>
  <c r="Q87" i="5"/>
  <c r="Q84" i="5"/>
  <c r="P29" i="5"/>
  <c r="R20" i="5"/>
  <c r="R8" i="5"/>
  <c r="Q78" i="5"/>
  <c r="R87" i="5"/>
  <c r="P14" i="3"/>
  <c r="P29" i="3" s="1"/>
  <c r="W162" i="12"/>
  <c r="V162" i="12"/>
  <c r="Z136" i="12"/>
  <c r="S136" i="12"/>
  <c r="Z229" i="12"/>
  <c r="K416" i="12"/>
  <c r="P416" i="12"/>
  <c r="V551" i="12"/>
  <c r="X910" i="12"/>
  <c r="Q910" i="12"/>
  <c r="X69" i="12"/>
  <c r="Q69" i="12"/>
  <c r="S798" i="12"/>
  <c r="Z798" i="12"/>
  <c r="K95" i="12"/>
  <c r="W95" i="12"/>
  <c r="V95" i="12"/>
  <c r="V452" i="12"/>
  <c r="O452" i="12"/>
  <c r="W452" i="12"/>
  <c r="P452" i="12"/>
  <c r="J357" i="12"/>
  <c r="V357" i="12"/>
  <c r="V991" i="12"/>
  <c r="O991" i="12"/>
  <c r="W991" i="12"/>
  <c r="P991" i="12"/>
  <c r="O730" i="12"/>
  <c r="V730" i="12"/>
  <c r="X210" i="12"/>
  <c r="Q210" i="12"/>
  <c r="K533" i="12"/>
  <c r="V533" i="12"/>
  <c r="O533" i="12"/>
  <c r="P533" i="12"/>
  <c r="W533" i="12"/>
  <c r="P470" i="12"/>
  <c r="O470" i="12"/>
  <c r="W470" i="12"/>
  <c r="V470" i="12"/>
  <c r="K251" i="12"/>
  <c r="V251" i="12"/>
  <c r="P251" i="12"/>
  <c r="O251" i="12"/>
  <c r="W251" i="12"/>
  <c r="Z622" i="12"/>
  <c r="S622" i="12"/>
  <c r="X769" i="12"/>
  <c r="Q769" i="12"/>
  <c r="S856" i="12"/>
  <c r="Z856" i="12"/>
  <c r="K440" i="12"/>
  <c r="P440" i="12"/>
  <c r="O440" i="12"/>
  <c r="W440" i="12"/>
  <c r="V440" i="12"/>
  <c r="P608" i="12"/>
  <c r="O608" i="12"/>
  <c r="V608" i="12"/>
  <c r="S42" i="12"/>
  <c r="Z42" i="12"/>
  <c r="Y469" i="12"/>
  <c r="R469" i="12"/>
  <c r="P120" i="12"/>
  <c r="O120" i="12"/>
  <c r="W120" i="12"/>
  <c r="V120" i="12"/>
  <c r="S874" i="12"/>
  <c r="Z874" i="12"/>
  <c r="Y593" i="12"/>
  <c r="R593" i="12"/>
  <c r="Z495" i="12"/>
  <c r="S495" i="12"/>
  <c r="Q303" i="12"/>
  <c r="X303" i="12"/>
  <c r="Q83" i="12"/>
  <c r="X83" i="12"/>
  <c r="X571" i="12"/>
  <c r="Q571" i="12"/>
  <c r="Y627" i="12"/>
  <c r="R627" i="12"/>
  <c r="J152" i="12"/>
  <c r="W152" i="12" s="1"/>
  <c r="O152" i="12"/>
  <c r="V554" i="12"/>
  <c r="W554" i="12"/>
  <c r="O554" i="12"/>
  <c r="P554" i="12"/>
  <c r="W621" i="12"/>
  <c r="O621" i="12"/>
  <c r="P621" i="12"/>
  <c r="Z981" i="12"/>
  <c r="S981" i="12"/>
  <c r="Y129" i="12"/>
  <c r="R129" i="12"/>
  <c r="K682" i="12"/>
  <c r="V682" i="12"/>
  <c r="O682" i="12"/>
  <c r="V640" i="12"/>
  <c r="W640" i="12"/>
  <c r="P640" i="12"/>
  <c r="O640" i="12"/>
  <c r="R337" i="12"/>
  <c r="Y337" i="12"/>
  <c r="Y585" i="12"/>
  <c r="R585" i="12"/>
  <c r="Q818" i="12"/>
  <c r="L220" i="12"/>
  <c r="W220" i="12"/>
  <c r="O220" i="12"/>
  <c r="P220" i="12"/>
  <c r="V220" i="12"/>
  <c r="S588" i="12"/>
  <c r="Z588" i="12"/>
  <c r="Y107" i="12"/>
  <c r="R107" i="12"/>
  <c r="S908" i="12"/>
  <c r="Z908" i="12"/>
  <c r="R946" i="12"/>
  <c r="Y946" i="12"/>
  <c r="Z487" i="12"/>
  <c r="S487" i="12"/>
  <c r="Q240" i="12"/>
  <c r="X240" i="12"/>
  <c r="Q92" i="12"/>
  <c r="X92" i="12"/>
  <c r="R119" i="12"/>
  <c r="Y119" i="12"/>
  <c r="K940" i="12"/>
  <c r="W940" i="12"/>
  <c r="P940" i="12"/>
  <c r="V940" i="12"/>
  <c r="O940" i="12"/>
  <c r="V33" i="12"/>
  <c r="W33" i="12"/>
  <c r="P33" i="12"/>
  <c r="O33" i="12"/>
  <c r="K105" i="12"/>
  <c r="V105" i="12"/>
  <c r="W105" i="12"/>
  <c r="O105" i="12"/>
  <c r="P105" i="12"/>
  <c r="Z683" i="12"/>
  <c r="S683" i="12"/>
  <c r="W187" i="12"/>
  <c r="O187" i="12"/>
  <c r="P187" i="12"/>
  <c r="V187" i="12"/>
  <c r="X329" i="12"/>
  <c r="Q329" i="12"/>
  <c r="X515" i="12"/>
  <c r="Q515" i="12"/>
  <c r="P364" i="12"/>
  <c r="V364" i="12"/>
  <c r="W364" i="12"/>
  <c r="O364" i="12"/>
  <c r="K393" i="12"/>
  <c r="W393" i="12"/>
  <c r="P393" i="12"/>
  <c r="V393" i="12"/>
  <c r="O393" i="12"/>
  <c r="W492" i="12"/>
  <c r="P492" i="12"/>
  <c r="V492" i="12"/>
  <c r="O492" i="12"/>
  <c r="V530" i="12"/>
  <c r="O530" i="12"/>
  <c r="W530" i="12"/>
  <c r="P530" i="12"/>
  <c r="R177" i="12"/>
  <c r="Y177" i="12"/>
  <c r="J974" i="12"/>
  <c r="P974" i="12"/>
  <c r="W974" i="12"/>
  <c r="V974" i="12"/>
  <c r="O974" i="12"/>
  <c r="J278" i="12"/>
  <c r="W278" i="12" s="1"/>
  <c r="O278" i="12"/>
  <c r="V278" i="12"/>
  <c r="O618" i="12"/>
  <c r="W618" i="12"/>
  <c r="P618" i="12"/>
  <c r="V618" i="12"/>
  <c r="Y244" i="12"/>
  <c r="R244" i="12"/>
  <c r="J915" i="12"/>
  <c r="W915" i="12" s="1"/>
  <c r="V915" i="12"/>
  <c r="O915" i="12"/>
  <c r="W489" i="12"/>
  <c r="P489" i="12"/>
  <c r="O489" i="12"/>
  <c r="V489" i="12"/>
  <c r="J830" i="12"/>
  <c r="W830" i="12" s="1"/>
  <c r="V830" i="12"/>
  <c r="O830" i="12"/>
  <c r="X451" i="12"/>
  <c r="R717" i="12"/>
  <c r="Y717" i="12"/>
  <c r="Z590" i="12"/>
  <c r="S590" i="12"/>
  <c r="J57" i="12"/>
  <c r="O57" i="12"/>
  <c r="V57" i="12"/>
  <c r="P57" i="12"/>
  <c r="W57" i="12"/>
  <c r="W274" i="12"/>
  <c r="V274" i="12"/>
  <c r="P274" i="12"/>
  <c r="O274" i="12"/>
  <c r="R536" i="12"/>
  <c r="Y536" i="12"/>
  <c r="X169" i="12"/>
  <c r="Q169" i="12"/>
  <c r="Q411" i="12"/>
  <c r="X411" i="12"/>
  <c r="S510" i="12"/>
  <c r="Z510" i="12"/>
  <c r="Z252" i="12"/>
  <c r="S252" i="12"/>
  <c r="X607" i="12"/>
  <c r="Q607" i="12"/>
  <c r="R99" i="12"/>
  <c r="Y99" i="12"/>
  <c r="S43" i="12"/>
  <c r="Z43" i="12"/>
  <c r="K552" i="12"/>
  <c r="P552" i="12"/>
  <c r="V552" i="12"/>
  <c r="W552" i="12"/>
  <c r="O552" i="12"/>
  <c r="P837" i="12"/>
  <c r="O837" i="12"/>
  <c r="W837" i="12"/>
  <c r="V837" i="12"/>
  <c r="K478" i="12"/>
  <c r="V478" i="12"/>
  <c r="O478" i="12"/>
  <c r="V615" i="12"/>
  <c r="P615" i="12"/>
  <c r="W615" i="12"/>
  <c r="O615" i="12"/>
  <c r="O512" i="12"/>
  <c r="W512" i="12"/>
  <c r="P512" i="12"/>
  <c r="V512" i="12"/>
  <c r="J772" i="12"/>
  <c r="W772" i="12" s="1"/>
  <c r="O772" i="12"/>
  <c r="V772" i="12"/>
  <c r="W909" i="12"/>
  <c r="O909" i="12"/>
  <c r="V909" i="12"/>
  <c r="P909" i="12"/>
  <c r="V17" i="12"/>
  <c r="W17" i="12"/>
  <c r="P17" i="12"/>
  <c r="O17" i="12"/>
  <c r="J563" i="12"/>
  <c r="W563" i="12" s="1"/>
  <c r="O563" i="12"/>
  <c r="V563" i="12"/>
  <c r="P986" i="12"/>
  <c r="O986" i="12"/>
  <c r="W986" i="12"/>
  <c r="V986" i="12"/>
  <c r="O330" i="12"/>
  <c r="V330" i="12"/>
  <c r="W330" i="12"/>
  <c r="P330" i="12"/>
  <c r="Z427" i="12"/>
  <c r="S427" i="12"/>
  <c r="S232" i="12"/>
  <c r="Z232" i="12"/>
  <c r="Y193" i="12"/>
  <c r="R193" i="12"/>
  <c r="Z747" i="12"/>
  <c r="S747" i="12"/>
  <c r="R317" i="12"/>
  <c r="Y317" i="12"/>
  <c r="V999" i="12"/>
  <c r="P999" i="12"/>
  <c r="W999" i="12"/>
  <c r="O999" i="12"/>
  <c r="X944" i="12"/>
  <c r="Q944" i="12"/>
  <c r="Q775" i="12"/>
  <c r="X775" i="12"/>
  <c r="S84" i="12"/>
  <c r="Z84" i="12"/>
  <c r="K968" i="12"/>
  <c r="W968" i="12"/>
  <c r="O968" i="12"/>
  <c r="P968" i="12"/>
  <c r="V968" i="12"/>
  <c r="V226" i="12"/>
  <c r="P226" i="12"/>
  <c r="O226" i="12"/>
  <c r="W226" i="12"/>
  <c r="K862" i="12"/>
  <c r="V862" i="12"/>
  <c r="O862" i="12"/>
  <c r="V753" i="12"/>
  <c r="W753" i="12"/>
  <c r="P753" i="12"/>
  <c r="O753" i="12"/>
  <c r="Z854" i="12"/>
  <c r="S854" i="12"/>
  <c r="X792" i="12"/>
  <c r="Q792" i="12"/>
  <c r="J143" i="12"/>
  <c r="P143" i="12" s="1"/>
  <c r="O143" i="12"/>
  <c r="V143" i="12"/>
  <c r="R934" i="12"/>
  <c r="Y934" i="12"/>
  <c r="Q625" i="12"/>
  <c r="X625" i="12"/>
  <c r="K550" i="12"/>
  <c r="O550" i="12"/>
  <c r="V550" i="12"/>
  <c r="W211" i="12"/>
  <c r="V211" i="12"/>
  <c r="P211" i="12"/>
  <c r="O211" i="12"/>
  <c r="Z308" i="12"/>
  <c r="S308" i="12"/>
  <c r="Q293" i="12"/>
  <c r="J587" i="12"/>
  <c r="O587" i="12"/>
  <c r="P587" i="12"/>
  <c r="V587" i="12"/>
  <c r="W587" i="12"/>
  <c r="Z976" i="12"/>
  <c r="S976" i="12"/>
  <c r="Y149" i="12"/>
  <c r="R149" i="12"/>
  <c r="S261" i="12"/>
  <c r="Z261" i="12"/>
  <c r="R312" i="12"/>
  <c r="Y312" i="12"/>
  <c r="J462" i="12"/>
  <c r="V462" i="12"/>
  <c r="W462" i="12"/>
  <c r="O462" i="12"/>
  <c r="P462" i="12"/>
  <c r="J205" i="12"/>
  <c r="P205" i="12" s="1"/>
  <c r="O205" i="12"/>
  <c r="V205" i="12"/>
  <c r="Y786" i="12"/>
  <c r="R786" i="12"/>
  <c r="P410" i="12"/>
  <c r="V410" i="12"/>
  <c r="O410" i="12"/>
  <c r="W410" i="12"/>
  <c r="Z397" i="12"/>
  <c r="S397" i="12"/>
  <c r="V568" i="12"/>
  <c r="O568" i="12"/>
  <c r="V239" i="12"/>
  <c r="W239" i="12"/>
  <c r="O239" i="12"/>
  <c r="P239" i="12"/>
  <c r="Y445" i="12"/>
  <c r="R445" i="12"/>
  <c r="Y785" i="12"/>
  <c r="R785" i="12"/>
  <c r="J529" i="12"/>
  <c r="P529" i="12"/>
  <c r="O529" i="12"/>
  <c r="V529" i="12"/>
  <c r="W529" i="12"/>
  <c r="R494" i="12"/>
  <c r="Q860" i="12"/>
  <c r="X860" i="12"/>
  <c r="R846" i="12"/>
  <c r="Y846" i="12"/>
  <c r="Q700" i="12"/>
  <c r="X700" i="12"/>
  <c r="V810" i="12"/>
  <c r="P810" i="12"/>
  <c r="W810" i="12"/>
  <c r="O810" i="12"/>
  <c r="Q354" i="12"/>
  <c r="X354" i="12"/>
  <c r="X67" i="12"/>
  <c r="Q67" i="12"/>
  <c r="P91" i="12"/>
  <c r="V91" i="12"/>
  <c r="W91" i="12"/>
  <c r="O91" i="12"/>
  <c r="Z845" i="12"/>
  <c r="S845" i="12"/>
  <c r="Y604" i="12"/>
  <c r="R604" i="12"/>
  <c r="R736" i="12"/>
  <c r="Y736" i="12"/>
  <c r="Q326" i="12"/>
  <c r="X326" i="12"/>
  <c r="P414" i="12"/>
  <c r="V414" i="12"/>
  <c r="O414" i="12"/>
  <c r="W414" i="12"/>
  <c r="V694" i="12"/>
  <c r="O694" i="12"/>
  <c r="P131" i="12"/>
  <c r="O131" i="12"/>
  <c r="V131" i="12"/>
  <c r="W131" i="12"/>
  <c r="Y660" i="12"/>
  <c r="R660" i="12"/>
  <c r="Z783" i="12"/>
  <c r="S783" i="12"/>
  <c r="Y634" i="12"/>
  <c r="R634" i="12"/>
  <c r="J217" i="12"/>
  <c r="W217" i="12"/>
  <c r="V217" i="12"/>
  <c r="P217" i="12"/>
  <c r="O217" i="12"/>
  <c r="W873" i="12"/>
  <c r="V873" i="12"/>
  <c r="P873" i="12"/>
  <c r="O873" i="12"/>
  <c r="J55" i="12"/>
  <c r="O55" i="12"/>
  <c r="P55" i="12"/>
  <c r="W55" i="12"/>
  <c r="V55" i="12"/>
  <c r="Q496" i="12"/>
  <c r="X496" i="12"/>
  <c r="R184" i="12"/>
  <c r="Y184" i="12"/>
  <c r="R197" i="12"/>
  <c r="Y197" i="12"/>
  <c r="Q963" i="12"/>
  <c r="X963" i="12"/>
  <c r="Y297" i="12"/>
  <c r="R297" i="12"/>
  <c r="X687" i="12"/>
  <c r="Q687" i="12"/>
  <c r="W279" i="12"/>
  <c r="P279" i="12"/>
  <c r="V279" i="12"/>
  <c r="O279" i="12"/>
  <c r="S985" i="12"/>
  <c r="Z985" i="12"/>
  <c r="Y145" i="12"/>
  <c r="R145" i="12"/>
  <c r="J349" i="12"/>
  <c r="W349" i="12" s="1"/>
  <c r="O349" i="12"/>
  <c r="V349" i="12"/>
  <c r="X959" i="12"/>
  <c r="Q959" i="12"/>
  <c r="O724" i="12"/>
  <c r="P724" i="12"/>
  <c r="V724" i="12"/>
  <c r="W724" i="12"/>
  <c r="O332" i="12"/>
  <c r="V332" i="12"/>
  <c r="O987" i="12"/>
  <c r="P987" i="12"/>
  <c r="V987" i="12"/>
  <c r="W987" i="12"/>
  <c r="Z784" i="12"/>
  <c r="S784" i="12"/>
  <c r="X580" i="12"/>
  <c r="Q580" i="12"/>
  <c r="V389" i="12"/>
  <c r="O389" i="12"/>
  <c r="W389" i="12"/>
  <c r="P389" i="12"/>
  <c r="R566" i="12"/>
  <c r="Y566" i="12"/>
  <c r="Q104" i="12"/>
  <c r="X104" i="12"/>
  <c r="R765" i="12"/>
  <c r="Y765" i="12"/>
  <c r="Q732" i="12"/>
  <c r="X732" i="12"/>
  <c r="O617" i="12"/>
  <c r="P617" i="12"/>
  <c r="V617" i="12"/>
  <c r="W617" i="12"/>
  <c r="J777" i="12"/>
  <c r="P777" i="12" s="1"/>
  <c r="O777" i="12"/>
  <c r="V777" i="12"/>
  <c r="W34" i="12"/>
  <c r="O34" i="12"/>
  <c r="V34" i="12"/>
  <c r="P34" i="12"/>
  <c r="J793" i="12"/>
  <c r="P793" i="12" s="1"/>
  <c r="V793" i="12"/>
  <c r="O793" i="12"/>
  <c r="V597" i="12"/>
  <c r="P597" i="12"/>
  <c r="O597" i="12"/>
  <c r="W597" i="12"/>
  <c r="O115" i="12"/>
  <c r="W115" i="12"/>
  <c r="P115" i="12"/>
  <c r="V115" i="12"/>
  <c r="L320" i="12"/>
  <c r="Y118" i="12"/>
  <c r="R118" i="12"/>
  <c r="Z11" i="12"/>
  <c r="S11" i="12"/>
  <c r="Y338" i="12"/>
  <c r="R338" i="12"/>
  <c r="Y565" i="12"/>
  <c r="R565" i="12"/>
  <c r="J188" i="12"/>
  <c r="W188" i="12" s="1"/>
  <c r="O188" i="12"/>
  <c r="V188" i="12"/>
  <c r="R191" i="12"/>
  <c r="Y191" i="12"/>
  <c r="Q296" i="12"/>
  <c r="X296" i="12"/>
  <c r="O823" i="12"/>
  <c r="V823" i="12"/>
  <c r="O903" i="12"/>
  <c r="P903" i="12"/>
  <c r="W903" i="12"/>
  <c r="V903" i="12"/>
  <c r="J344" i="12"/>
  <c r="W344" i="12" s="1"/>
  <c r="V344" i="12"/>
  <c r="O344" i="12"/>
  <c r="Y113" i="12"/>
  <c r="R113" i="12"/>
  <c r="J668" i="12"/>
  <c r="W668" i="12"/>
  <c r="O668" i="12"/>
  <c r="V668" i="12"/>
  <c r="P668" i="12"/>
  <c r="Q408" i="12"/>
  <c r="X408" i="12"/>
  <c r="X110" i="12"/>
  <c r="Q110" i="12"/>
  <c r="O481" i="12"/>
  <c r="V481" i="12"/>
  <c r="P481" i="12"/>
  <c r="K139" i="12"/>
  <c r="O139" i="12"/>
  <c r="V139" i="12"/>
  <c r="O467" i="12"/>
  <c r="P467" i="12"/>
  <c r="V467" i="12"/>
  <c r="W467" i="12"/>
  <c r="V153" i="12"/>
  <c r="O153" i="12"/>
  <c r="W153" i="12"/>
  <c r="P153" i="12"/>
  <c r="L972" i="12"/>
  <c r="Y659" i="12"/>
  <c r="R659" i="12"/>
  <c r="V586" i="12"/>
  <c r="O586" i="12"/>
  <c r="V680" i="12"/>
  <c r="P680" i="12"/>
  <c r="W680" i="12"/>
  <c r="O680" i="12"/>
  <c r="R15" i="12"/>
  <c r="Y15" i="12"/>
  <c r="Y142" i="12"/>
  <c r="R142" i="12"/>
  <c r="J431" i="12"/>
  <c r="P431" i="12" s="1"/>
  <c r="O431" i="12"/>
  <c r="V431" i="12"/>
  <c r="Y819" i="12"/>
  <c r="R819" i="12"/>
  <c r="X549" i="12"/>
  <c r="Q549" i="12"/>
  <c r="V540" i="12"/>
  <c r="O540" i="12"/>
  <c r="L799" i="12"/>
  <c r="Y852" i="12"/>
  <c r="R852" i="12"/>
  <c r="O200" i="12"/>
  <c r="P200" i="12"/>
  <c r="V200" i="12"/>
  <c r="W200" i="12"/>
  <c r="R826" i="12"/>
  <c r="Y826" i="12"/>
  <c r="X824" i="12"/>
  <c r="Q824" i="12"/>
  <c r="X561" i="12"/>
  <c r="Q561" i="12"/>
  <c r="X522" i="12"/>
  <c r="Q522" i="12"/>
  <c r="R841" i="12"/>
  <c r="Y841" i="12"/>
  <c r="J391" i="12"/>
  <c r="W391" i="12" s="1"/>
  <c r="O391" i="12"/>
  <c r="V391" i="12"/>
  <c r="W614" i="12"/>
  <c r="V614" i="12"/>
  <c r="O614" i="12"/>
  <c r="P614" i="12"/>
  <c r="Z26" i="12"/>
  <c r="S26" i="12"/>
  <c r="Y645" i="12"/>
  <c r="V947" i="12"/>
  <c r="O947" i="12"/>
  <c r="X624" i="12"/>
  <c r="Q624" i="12"/>
  <c r="X54" i="12"/>
  <c r="Q54" i="12"/>
  <c r="Y809" i="12"/>
  <c r="R809" i="12"/>
  <c r="L287" i="12"/>
  <c r="K603" i="12"/>
  <c r="O603" i="12"/>
  <c r="V603" i="12"/>
  <c r="O896" i="12"/>
  <c r="P896" i="12"/>
  <c r="V896" i="12"/>
  <c r="J831" i="12"/>
  <c r="W831" i="12" s="1"/>
  <c r="O831" i="12"/>
  <c r="V831" i="12"/>
  <c r="X319" i="12"/>
  <c r="Q319" i="12"/>
  <c r="X174" i="12"/>
  <c r="Q174" i="12"/>
  <c r="S419" i="12"/>
  <c r="R835" i="12"/>
  <c r="Y835" i="12"/>
  <c r="R737" i="12"/>
  <c r="Y737" i="12"/>
  <c r="S493" i="12"/>
  <c r="Z493" i="12"/>
  <c r="Z45" i="12"/>
  <c r="S45" i="12"/>
  <c r="Y630" i="12"/>
  <c r="R630" i="12"/>
  <c r="L988" i="12"/>
  <c r="Y825" i="12"/>
  <c r="R825" i="12"/>
  <c r="R13" i="12"/>
  <c r="Y13" i="12"/>
  <c r="Y729" i="12"/>
  <c r="R729" i="12"/>
  <c r="L596" i="12"/>
  <c r="K409" i="12"/>
  <c r="V409" i="12"/>
  <c r="O409" i="12"/>
  <c r="V938" i="12"/>
  <c r="W938" i="12"/>
  <c r="O938" i="12"/>
  <c r="P938" i="12"/>
  <c r="J479" i="12"/>
  <c r="O479" i="12"/>
  <c r="V479" i="12"/>
  <c r="P479" i="12"/>
  <c r="W479" i="12"/>
  <c r="K954" i="12"/>
  <c r="P954" i="12"/>
  <c r="W954" i="12"/>
  <c r="O954" i="12"/>
  <c r="V954" i="12"/>
  <c r="V29" i="12"/>
  <c r="W29" i="12"/>
  <c r="O29" i="12"/>
  <c r="P29" i="12"/>
  <c r="L734" i="12"/>
  <c r="L159" i="12"/>
  <c r="R86" i="12"/>
  <c r="Y86" i="12"/>
  <c r="R258" i="12"/>
  <c r="Y258" i="12"/>
  <c r="R971" i="12"/>
  <c r="Y971" i="12"/>
  <c r="J875" i="12"/>
  <c r="P875" i="12" s="1"/>
  <c r="V875" i="12"/>
  <c r="O875" i="12"/>
  <c r="R935" i="12"/>
  <c r="Y935" i="12"/>
  <c r="J761" i="12"/>
  <c r="O761" i="12"/>
  <c r="V761" i="12"/>
  <c r="W761" i="12"/>
  <c r="P761" i="12"/>
  <c r="K459" i="12"/>
  <c r="V459" i="12"/>
  <c r="O459" i="12"/>
  <c r="V877" i="12"/>
  <c r="O877" i="12"/>
  <c r="W877" i="12"/>
  <c r="P877" i="12"/>
  <c r="J539" i="12"/>
  <c r="V539" i="12"/>
  <c r="W539" i="12"/>
  <c r="O539" i="12"/>
  <c r="P539" i="12"/>
  <c r="Z358" i="12"/>
  <c r="S358" i="12"/>
  <c r="W740" i="12"/>
  <c r="P740" i="12"/>
  <c r="O740" i="12"/>
  <c r="V740" i="12"/>
  <c r="V396" i="12"/>
  <c r="W396" i="12"/>
  <c r="P396" i="12"/>
  <c r="O396" i="12"/>
  <c r="J894" i="12"/>
  <c r="P894" i="12" s="1"/>
  <c r="V894" i="12"/>
  <c r="O894" i="12"/>
  <c r="X289" i="12"/>
  <c r="Q289" i="12"/>
  <c r="X126" i="12"/>
  <c r="Q126" i="12"/>
  <c r="Y970" i="12"/>
  <c r="R970" i="12"/>
  <c r="Z439" i="12"/>
  <c r="S439" i="12"/>
  <c r="R599" i="12"/>
  <c r="L48" i="12"/>
  <c r="R656" i="12"/>
  <c r="Y656" i="12"/>
  <c r="J372" i="12"/>
  <c r="V372" i="12"/>
  <c r="O372" i="12"/>
  <c r="R517" i="12"/>
  <c r="Y517" i="12"/>
  <c r="Q292" i="12"/>
  <c r="X292" i="12"/>
  <c r="Z117" i="12"/>
  <c r="S117" i="12"/>
  <c r="X545" i="12"/>
  <c r="Q545" i="12"/>
  <c r="W869" i="12"/>
  <c r="P869" i="12"/>
  <c r="O869" i="12"/>
  <c r="V869" i="12"/>
  <c r="W663" i="12"/>
  <c r="O663" i="12"/>
  <c r="V663" i="12"/>
  <c r="P663" i="12"/>
  <c r="Q371" i="12"/>
  <c r="X371" i="12"/>
  <c r="X723" i="12"/>
  <c r="Q723" i="12"/>
  <c r="X637" i="12"/>
  <c r="Q637" i="12"/>
  <c r="X49" i="12"/>
  <c r="Q49" i="12"/>
  <c r="X914" i="12"/>
  <c r="Q914" i="12"/>
  <c r="X111" i="12"/>
  <c r="Q111" i="12"/>
  <c r="J641" i="12"/>
  <c r="P641" i="12" s="1"/>
  <c r="V641" i="12"/>
  <c r="O641" i="12"/>
  <c r="L920" i="12"/>
  <c r="J844" i="12"/>
  <c r="V844" i="12"/>
  <c r="O844" i="12"/>
  <c r="W844" i="12"/>
  <c r="P844" i="12"/>
  <c r="V648" i="12"/>
  <c r="P648" i="12"/>
  <c r="W648" i="12"/>
  <c r="O648" i="12"/>
  <c r="L208" i="12"/>
  <c r="J24" i="12"/>
  <c r="V24" i="12"/>
  <c r="P24" i="12"/>
  <c r="O24" i="12"/>
  <c r="W24" i="12"/>
  <c r="L465" i="12"/>
  <c r="Y488" i="12"/>
  <c r="R488" i="12"/>
  <c r="X116" i="12"/>
  <c r="Q116" i="12"/>
  <c r="Q237" i="12"/>
  <c r="X237" i="12"/>
  <c r="X454" i="12"/>
  <c r="Q454" i="12"/>
  <c r="J262" i="12"/>
  <c r="V262" i="12"/>
  <c r="O262" i="12"/>
  <c r="W262" i="12"/>
  <c r="P262" i="12"/>
  <c r="O1000" i="12"/>
  <c r="P1000" i="12"/>
  <c r="V1000" i="12"/>
  <c r="W1000" i="12"/>
  <c r="R198" i="12"/>
  <c r="Y198" i="12"/>
  <c r="L527" i="12"/>
  <c r="Y575" i="12"/>
  <c r="R575" i="12"/>
  <c r="X933" i="12"/>
  <c r="Q933" i="12"/>
  <c r="W175" i="12"/>
  <c r="V175" i="12"/>
  <c r="P175" i="12"/>
  <c r="O175" i="12"/>
  <c r="J678" i="12"/>
  <c r="W678" i="12" s="1"/>
  <c r="O678" i="12"/>
  <c r="V678" i="12"/>
  <c r="V147" i="12"/>
  <c r="P147" i="12"/>
  <c r="W147" i="12"/>
  <c r="O147" i="12"/>
  <c r="O528" i="12"/>
  <c r="V528" i="12"/>
  <c r="X555" i="12"/>
  <c r="Q555" i="12"/>
  <c r="K509" i="12"/>
  <c r="P509" i="12"/>
  <c r="O509" i="12"/>
  <c r="W509" i="12"/>
  <c r="V509" i="12"/>
  <c r="V243" i="12"/>
  <c r="W243" i="12"/>
  <c r="P243" i="12"/>
  <c r="O243" i="12"/>
  <c r="Y282" i="12"/>
  <c r="R282" i="12"/>
  <c r="Y379" i="12"/>
  <c r="R379" i="12"/>
  <c r="O455" i="12"/>
  <c r="P455" i="12"/>
  <c r="V455" i="12"/>
  <c r="W455" i="12"/>
  <c r="V242" i="12"/>
  <c r="W242" i="12"/>
  <c r="P242" i="12"/>
  <c r="O242" i="12"/>
  <c r="O264" i="12"/>
  <c r="V264" i="12"/>
  <c r="W264" i="12"/>
  <c r="P264" i="12"/>
  <c r="R482" i="12"/>
  <c r="Y482" i="12"/>
  <c r="R943" i="12"/>
  <c r="Y943" i="12"/>
  <c r="Z366" i="12"/>
  <c r="S366" i="12"/>
  <c r="R562" i="12"/>
  <c r="Y562" i="12"/>
  <c r="Y888" i="12"/>
  <c r="R888" i="12"/>
  <c r="J58" i="12"/>
  <c r="P58" i="12" s="1"/>
  <c r="O58" i="12"/>
  <c r="V58" i="12"/>
  <c r="L764" i="12"/>
  <c r="L302" i="12"/>
  <c r="J560" i="12"/>
  <c r="O560" i="12"/>
  <c r="V560" i="12"/>
  <c r="S966" i="12"/>
  <c r="Z966" i="12"/>
  <c r="R22" i="12"/>
  <c r="Y22" i="12"/>
  <c r="J201" i="12"/>
  <c r="P201" i="12" s="1"/>
  <c r="O201" i="12"/>
  <c r="V201" i="12"/>
  <c r="X228" i="12"/>
  <c r="Q228" i="12"/>
  <c r="Y183" i="12"/>
  <c r="R183" i="12"/>
  <c r="L994" i="12"/>
  <c r="K388" i="12"/>
  <c r="V388" i="12"/>
  <c r="O388" i="12"/>
  <c r="Y12" i="12"/>
  <c r="R12" i="12"/>
  <c r="V40" i="12"/>
  <c r="W40" i="12"/>
  <c r="O40" i="12"/>
  <c r="P40" i="12"/>
  <c r="K47" i="12"/>
  <c r="P47" i="12"/>
  <c r="V47" i="12"/>
  <c r="W47" i="12"/>
  <c r="O47" i="12"/>
  <c r="O316" i="12"/>
  <c r="P316" i="12"/>
  <c r="V316" i="12"/>
  <c r="S189" i="12"/>
  <c r="Z189" i="12"/>
  <c r="R774" i="12"/>
  <c r="Y62" i="12"/>
  <c r="R62" i="12"/>
  <c r="V442" i="12"/>
  <c r="O442" i="12"/>
  <c r="L497" i="12"/>
  <c r="L304" i="12"/>
  <c r="V782" i="12"/>
  <c r="P782" i="12"/>
  <c r="W782" i="12"/>
  <c r="O782" i="12"/>
  <c r="L74" i="12"/>
  <c r="S374" i="12"/>
  <c r="Z374" i="12"/>
  <c r="Y609" i="12"/>
  <c r="R609" i="12"/>
  <c r="Z457" i="12"/>
  <c r="S457" i="12"/>
  <c r="Y822" i="12"/>
  <c r="R822" i="12"/>
  <c r="K820" i="12"/>
  <c r="V820" i="12"/>
  <c r="W820" i="12"/>
  <c r="O820" i="12"/>
  <c r="P820" i="12"/>
  <c r="W629" i="12"/>
  <c r="P629" i="12"/>
  <c r="V629" i="12"/>
  <c r="O629" i="12"/>
  <c r="O466" i="12"/>
  <c r="V466" i="12"/>
  <c r="R37" i="12"/>
  <c r="Y37" i="12"/>
  <c r="J325" i="12"/>
  <c r="W325" i="12" s="1"/>
  <c r="O325" i="12"/>
  <c r="V325" i="12"/>
  <c r="J170" i="12"/>
  <c r="W170" i="12" s="1"/>
  <c r="V170" i="12"/>
  <c r="O170" i="12"/>
  <c r="V905" i="12"/>
  <c r="O905" i="12"/>
  <c r="W905" i="12"/>
  <c r="P905" i="12"/>
  <c r="J87" i="12"/>
  <c r="W87" i="12" s="1"/>
  <c r="V87" i="12"/>
  <c r="O87" i="12"/>
  <c r="Y855" i="12"/>
  <c r="R855" i="12"/>
  <c r="L23" i="12"/>
  <c r="Q384" i="12"/>
  <c r="X384" i="12"/>
  <c r="X757" i="12"/>
  <c r="Q757" i="12"/>
  <c r="Y407" i="12"/>
  <c r="R407" i="12"/>
  <c r="L939" i="12"/>
  <c r="Y502" i="12"/>
  <c r="R502" i="12"/>
  <c r="V788" i="12"/>
  <c r="O788" i="12"/>
  <c r="Y52" i="12"/>
  <c r="R52" i="12"/>
  <c r="J80" i="12"/>
  <c r="W80" i="12"/>
  <c r="P80" i="12"/>
  <c r="V80" i="12"/>
  <c r="O80" i="12"/>
  <c r="S922" i="12"/>
  <c r="Z922" i="12"/>
  <c r="Z422" i="12"/>
  <c r="S422" i="12"/>
  <c r="J195" i="12"/>
  <c r="V195" i="12"/>
  <c r="P195" i="12"/>
  <c r="W195" i="12"/>
  <c r="O195" i="12"/>
  <c r="Z16" i="12"/>
  <c r="S16" i="12"/>
  <c r="Y850" i="12"/>
  <c r="R850" i="12"/>
  <c r="Y190" i="12"/>
  <c r="R190" i="12"/>
  <c r="Z9" i="12"/>
  <c r="S9" i="12"/>
  <c r="X592" i="12"/>
  <c r="Q592" i="12"/>
  <c r="J192" i="12"/>
  <c r="W192" i="12" s="1"/>
  <c r="O192" i="12"/>
  <c r="V192" i="12"/>
  <c r="X881" i="12"/>
  <c r="Q881" i="12"/>
  <c r="J886" i="12"/>
  <c r="W886" i="12" s="1"/>
  <c r="V886" i="12"/>
  <c r="O886" i="12"/>
  <c r="S424" i="12"/>
  <c r="Y3" i="12"/>
  <c r="R3" i="12"/>
  <c r="J508" i="12"/>
  <c r="W508" i="12" s="1"/>
  <c r="V508" i="12"/>
  <c r="O508" i="12"/>
  <c r="W241" i="12"/>
  <c r="V241" i="12"/>
  <c r="O241" i="12"/>
  <c r="P241" i="12"/>
  <c r="Y544" i="12"/>
  <c r="R544" i="12"/>
  <c r="R519" i="12"/>
  <c r="Y519" i="12"/>
  <c r="K778" i="12"/>
  <c r="Q778" i="12" s="1"/>
  <c r="O778" i="12"/>
  <c r="V778" i="12"/>
  <c r="W778" i="12"/>
  <c r="P778" i="12"/>
  <c r="O591" i="12"/>
  <c r="W591" i="12"/>
  <c r="P591" i="12"/>
  <c r="V591" i="12"/>
  <c r="Q957" i="12"/>
  <c r="X957" i="12"/>
  <c r="Z790" i="12"/>
  <c r="S790" i="12"/>
  <c r="O310" i="12"/>
  <c r="W310" i="12"/>
  <c r="V310" i="12"/>
  <c r="P310" i="12"/>
  <c r="W215" i="12"/>
  <c r="V215" i="12"/>
  <c r="O215" i="12"/>
  <c r="P215" i="12"/>
  <c r="K787" i="12"/>
  <c r="W787" i="12"/>
  <c r="P787" i="12"/>
  <c r="O787" i="12"/>
  <c r="V787" i="12"/>
  <c r="W256" i="12"/>
  <c r="P256" i="12"/>
  <c r="V256" i="12"/>
  <c r="O256" i="12"/>
  <c r="V969" i="12"/>
  <c r="O969" i="12"/>
  <c r="P969" i="12"/>
  <c r="W969" i="12"/>
  <c r="J400" i="12"/>
  <c r="P400" i="12" s="1"/>
  <c r="V400" i="12"/>
  <c r="O400" i="12"/>
  <c r="Z534" i="12"/>
  <c r="S534" i="12"/>
  <c r="W28" i="12"/>
  <c r="O28" i="12"/>
  <c r="V28" i="12"/>
  <c r="P28" i="12"/>
  <c r="Z714" i="12"/>
  <c r="S714" i="12"/>
  <c r="R269" i="12"/>
  <c r="Y269" i="12"/>
  <c r="J731" i="12"/>
  <c r="W731" i="12" s="1"/>
  <c r="V731" i="12"/>
  <c r="O731" i="12"/>
  <c r="K754" i="12"/>
  <c r="P754" i="12"/>
  <c r="W754" i="12"/>
  <c r="V754" i="12"/>
  <c r="O754" i="12"/>
  <c r="V238" i="12"/>
  <c r="O238" i="12"/>
  <c r="P238" i="12"/>
  <c r="W238" i="12"/>
  <c r="S567" i="12"/>
  <c r="Z567" i="12"/>
  <c r="R895" i="12"/>
  <c r="Y895" i="12"/>
  <c r="Z36" i="12"/>
  <c r="S36" i="12"/>
  <c r="Y438" i="12"/>
  <c r="Y428" i="12"/>
  <c r="R428" i="12"/>
  <c r="S932" i="12"/>
  <c r="Z932" i="12"/>
  <c r="X626" i="12"/>
  <c r="Q626" i="12"/>
  <c r="X88" i="12"/>
  <c r="Q88" i="12"/>
  <c r="Z386" i="12"/>
  <c r="S386" i="12"/>
  <c r="Q997" i="12"/>
  <c r="X997" i="12"/>
  <c r="Q475" i="12"/>
  <c r="X475" i="12"/>
  <c r="J236" i="12"/>
  <c r="P236" i="12" s="1"/>
  <c r="O236" i="12"/>
  <c r="V236" i="12"/>
  <c r="V789" i="12"/>
  <c r="O789" i="12"/>
  <c r="P789" i="12"/>
  <c r="W789" i="12"/>
  <c r="V323" i="12"/>
  <c r="O323" i="12"/>
  <c r="P323" i="12"/>
  <c r="W323" i="12"/>
  <c r="J283" i="12"/>
  <c r="V283" i="12"/>
  <c r="O283" i="12"/>
  <c r="L167" i="12"/>
  <c r="O578" i="12"/>
  <c r="W578" i="12"/>
  <c r="P578" i="12"/>
  <c r="V578" i="12"/>
  <c r="S50" i="12"/>
  <c r="Z50" i="12"/>
  <c r="R420" i="12"/>
  <c r="Y420" i="12"/>
  <c r="Z613" i="12"/>
  <c r="S613" i="12"/>
  <c r="O97" i="12"/>
  <c r="V97" i="12"/>
  <c r="P97" i="12"/>
  <c r="W97" i="12"/>
  <c r="V547" i="12"/>
  <c r="O547" i="12"/>
  <c r="W547" i="12"/>
  <c r="P547" i="12"/>
  <c r="Y202" i="12"/>
  <c r="R202" i="12"/>
  <c r="K257" i="12"/>
  <c r="V257" i="12"/>
  <c r="O257" i="12"/>
  <c r="W257" i="12"/>
  <c r="P257" i="12"/>
  <c r="V472" i="12"/>
  <c r="W472" i="12"/>
  <c r="O472" i="12"/>
  <c r="P472" i="12"/>
  <c r="Y749" i="12"/>
  <c r="R749" i="12"/>
  <c r="K315" i="12"/>
  <c r="V315" i="12"/>
  <c r="O315" i="12"/>
  <c r="W315" i="12"/>
  <c r="P315" i="12"/>
  <c r="V334" i="12"/>
  <c r="P334" i="12"/>
  <c r="O334" i="12"/>
  <c r="W334" i="12"/>
  <c r="K38" i="12"/>
  <c r="O38" i="12"/>
  <c r="P38" i="12"/>
  <c r="W38" i="12"/>
  <c r="V38" i="12"/>
  <c r="L405" i="12"/>
  <c r="W945" i="12"/>
  <c r="P945" i="12"/>
  <c r="V945" i="12"/>
  <c r="O945" i="12"/>
  <c r="L348" i="12"/>
  <c r="L980" i="12"/>
  <c r="Y144" i="12"/>
  <c r="R144" i="12"/>
  <c r="Y639" i="12"/>
  <c r="R639" i="12"/>
  <c r="R339" i="12"/>
  <c r="Y339" i="12"/>
  <c r="J984" i="12"/>
  <c r="W984" i="12" s="1"/>
  <c r="V984" i="12"/>
  <c r="O984" i="12"/>
  <c r="Q491" i="12"/>
  <c r="X491" i="12"/>
  <c r="Q975" i="12"/>
  <c r="X975" i="12"/>
  <c r="K965" i="12"/>
  <c r="V965" i="12"/>
  <c r="O965" i="12"/>
  <c r="L501" i="12"/>
  <c r="Y199" i="12"/>
  <c r="R199" i="12"/>
  <c r="J937" i="12"/>
  <c r="W937" i="12" s="1"/>
  <c r="V937" i="12"/>
  <c r="O937" i="12"/>
  <c r="O739" i="12"/>
  <c r="P739" i="12"/>
  <c r="V739" i="12"/>
  <c r="W739" i="12"/>
  <c r="V383" i="12"/>
  <c r="O383" i="12"/>
  <c r="P383" i="12"/>
  <c r="W383" i="12"/>
  <c r="Y477" i="12"/>
  <c r="R477" i="12"/>
  <c r="Q776" i="12"/>
  <c r="X776" i="12"/>
  <c r="Q307" i="12"/>
  <c r="X307" i="12"/>
  <c r="K474" i="12"/>
  <c r="O474" i="12"/>
  <c r="V474" i="12"/>
  <c r="L721" i="12"/>
  <c r="R268" i="12"/>
  <c r="Y268" i="12"/>
  <c r="R385" i="12"/>
  <c r="Y385" i="12"/>
  <c r="V748" i="12"/>
  <c r="O748" i="12"/>
  <c r="W748" i="12"/>
  <c r="P748" i="12"/>
  <c r="S275" i="12"/>
  <c r="Z275" i="12"/>
  <c r="Y665" i="12"/>
  <c r="R665" i="12"/>
  <c r="W955" i="12"/>
  <c r="P955" i="12"/>
  <c r="V955" i="12"/>
  <c r="O955" i="12"/>
  <c r="W35" i="12"/>
  <c r="P35" i="12"/>
  <c r="V35" i="12"/>
  <c r="O35" i="12"/>
  <c r="Y961" i="12"/>
  <c r="R961" i="12"/>
  <c r="X756" i="12"/>
  <c r="Q756" i="12"/>
  <c r="L993" i="12"/>
  <c r="L952" i="12"/>
  <c r="W636" i="12"/>
  <c r="P636" i="12"/>
  <c r="V636" i="12"/>
  <c r="O636" i="12"/>
  <c r="X176" i="12"/>
  <c r="Q176" i="12"/>
  <c r="O872" i="12"/>
  <c r="V872" i="12"/>
  <c r="P872" i="12"/>
  <c r="L101" i="12"/>
  <c r="L602" i="12"/>
  <c r="W719" i="12"/>
  <c r="V719" i="12"/>
  <c r="P719" i="12"/>
  <c r="O719" i="12"/>
  <c r="Q313" i="12"/>
  <c r="X313" i="12"/>
  <c r="V209" i="12"/>
  <c r="O209" i="12"/>
  <c r="P209" i="12"/>
  <c r="W209" i="12"/>
  <c r="O979" i="12"/>
  <c r="V979" i="12"/>
  <c r="O273" i="12"/>
  <c r="V273" i="12"/>
  <c r="P273" i="12"/>
  <c r="W273" i="12"/>
  <c r="V990" i="12"/>
  <c r="O990" i="12"/>
  <c r="R106" i="12"/>
  <c r="Y106" i="12"/>
  <c r="J797" i="12"/>
  <c r="W797" i="12"/>
  <c r="V797" i="12"/>
  <c r="P797" i="12"/>
  <c r="O797" i="12"/>
  <c r="L122" i="12"/>
  <c r="Y346" i="12"/>
  <c r="R346" i="12"/>
  <c r="Q978" i="12"/>
  <c r="X978" i="12"/>
  <c r="Y711" i="12"/>
  <c r="R711" i="12"/>
  <c r="L703" i="12"/>
  <c r="L376" i="12"/>
  <c r="R632" i="12"/>
  <c r="Y632" i="12"/>
  <c r="X114" i="12"/>
  <c r="Q114" i="12"/>
  <c r="Q125" i="12"/>
  <c r="X125" i="12"/>
  <c r="J231" i="12"/>
  <c r="P231" i="12"/>
  <c r="V231" i="12"/>
  <c r="O231" i="12"/>
  <c r="W231" i="12"/>
  <c r="V382" i="12"/>
  <c r="W382" i="12"/>
  <c r="P382" i="12"/>
  <c r="O382" i="12"/>
  <c r="Y331" i="12"/>
  <c r="R331" i="12"/>
  <c r="R314" i="12"/>
  <c r="Y314" i="12"/>
  <c r="Y906" i="12"/>
  <c r="R906" i="12"/>
  <c r="R71" i="12"/>
  <c r="Y71" i="12"/>
  <c r="J390" i="12"/>
  <c r="W390" i="12" s="1"/>
  <c r="V390" i="12"/>
  <c r="O390" i="12"/>
  <c r="P305" i="12"/>
  <c r="W305" i="12"/>
  <c r="V305" i="12"/>
  <c r="O305" i="12"/>
  <c r="Z7" i="12"/>
  <c r="S7" i="12"/>
  <c r="L926" i="12"/>
  <c r="R927" i="12"/>
  <c r="Y927" i="12"/>
  <c r="Y31" i="12"/>
  <c r="R31" i="12"/>
  <c r="P887" i="12"/>
  <c r="V887" i="12"/>
  <c r="W887" i="12"/>
  <c r="O887" i="12"/>
  <c r="L123" i="12"/>
  <c r="L124" i="12"/>
  <c r="Y456" i="12"/>
  <c r="R456" i="12"/>
  <c r="Z526" i="12"/>
  <c r="S526" i="12"/>
  <c r="R902" i="12"/>
  <c r="Y902" i="12"/>
  <c r="W815" i="12"/>
  <c r="V815" i="12"/>
  <c r="P815" i="12"/>
  <c r="O815" i="12"/>
  <c r="X146" i="12"/>
  <c r="X82" i="12"/>
  <c r="Q82" i="12"/>
  <c r="V890" i="12"/>
  <c r="O890" i="12"/>
  <c r="Z506" i="12"/>
  <c r="S506" i="12"/>
  <c r="Q918" i="12"/>
  <c r="Q225" i="12"/>
  <c r="X225" i="12"/>
  <c r="R185" i="12"/>
  <c r="Y185" i="12"/>
  <c r="Q866" i="12"/>
  <c r="X866" i="12"/>
  <c r="X63" i="12"/>
  <c r="Q63" i="12"/>
  <c r="Y904" i="12"/>
  <c r="R904" i="12"/>
  <c r="Q272" i="12"/>
  <c r="X272" i="12"/>
  <c r="X684" i="12"/>
  <c r="Q684" i="12"/>
  <c r="R661" i="12"/>
  <c r="Y661" i="12"/>
  <c r="X807" i="12"/>
  <c r="Q807" i="12"/>
  <c r="X664" i="12"/>
  <c r="Q664" i="12"/>
  <c r="K254" i="12"/>
  <c r="W254" i="12"/>
  <c r="V254" i="12"/>
  <c r="O254" i="12"/>
  <c r="P254" i="12"/>
  <c r="P548" i="12"/>
  <c r="O548" i="12"/>
  <c r="V548" i="12"/>
  <c r="W548" i="12"/>
  <c r="S576" i="12"/>
  <c r="Z576" i="12"/>
  <c r="Z70" i="12"/>
  <c r="S70" i="12"/>
  <c r="O919" i="12"/>
  <c r="V919" i="12"/>
  <c r="W919" i="12"/>
  <c r="P919" i="12"/>
  <c r="W620" i="12"/>
  <c r="V620" i="12"/>
  <c r="O620" i="12"/>
  <c r="P620" i="12"/>
  <c r="V141" i="12"/>
  <c r="W141" i="12"/>
  <c r="P141" i="12"/>
  <c r="O141" i="12"/>
  <c r="W733" i="12"/>
  <c r="P733" i="12"/>
  <c r="O733" i="12"/>
  <c r="V733" i="12"/>
  <c r="J950" i="12"/>
  <c r="P950" i="12" s="1"/>
  <c r="O950" i="12"/>
  <c r="V950" i="12"/>
  <c r="S140" i="12"/>
  <c r="Z140" i="12"/>
  <c r="R771" i="12"/>
  <c r="Y771" i="12"/>
  <c r="Q93" i="12"/>
  <c r="V137" i="12"/>
  <c r="O137" i="12"/>
  <c r="W137" i="12"/>
  <c r="P137" i="12"/>
  <c r="J471" i="12"/>
  <c r="V471" i="12"/>
  <c r="O471" i="12"/>
  <c r="W280" i="12"/>
  <c r="O280" i="12"/>
  <c r="V280" i="12"/>
  <c r="P280" i="12"/>
  <c r="J421" i="12"/>
  <c r="P421" i="12" s="1"/>
  <c r="V421" i="12"/>
  <c r="O421" i="12"/>
  <c r="P610" i="12"/>
  <c r="W610" i="12"/>
  <c r="O610" i="12"/>
  <c r="V610" i="12"/>
  <c r="Z138" i="12"/>
  <c r="S138" i="12"/>
  <c r="K654" i="12"/>
  <c r="V654" i="12"/>
  <c r="W654" i="12"/>
  <c r="O654" i="12"/>
  <c r="P654" i="12"/>
  <c r="P531" i="12"/>
  <c r="W531" i="12"/>
  <c r="V531" i="12"/>
  <c r="O531" i="12"/>
  <c r="P343" i="12"/>
  <c r="W343" i="12"/>
  <c r="O343" i="12"/>
  <c r="V343" i="12"/>
  <c r="J802" i="12"/>
  <c r="P802" i="12" s="1"/>
  <c r="V802" i="12"/>
  <c r="O802" i="12"/>
  <c r="Q697" i="12"/>
  <c r="X697" i="12"/>
  <c r="Z65" i="12"/>
  <c r="S65" i="12"/>
  <c r="X6" i="12"/>
  <c r="Q6" i="12"/>
  <c r="J889" i="12"/>
  <c r="V889" i="12"/>
  <c r="O889" i="12"/>
  <c r="S222" i="12"/>
  <c r="Z222" i="12"/>
  <c r="W222" i="12"/>
  <c r="P222" i="12"/>
  <c r="V222" i="12"/>
  <c r="O222" i="12"/>
  <c r="R725" i="12"/>
  <c r="Y725" i="12"/>
  <c r="K709" i="12"/>
  <c r="O709" i="12"/>
  <c r="P709" i="12"/>
  <c r="W709" i="12"/>
  <c r="V709" i="12"/>
  <c r="W917" i="12"/>
  <c r="V917" i="12"/>
  <c r="O917" i="12"/>
  <c r="P917" i="12"/>
  <c r="J25" i="12"/>
  <c r="W25" i="12" s="1"/>
  <c r="V25" i="12"/>
  <c r="O25" i="12"/>
  <c r="X171" i="12"/>
  <c r="Q171" i="12"/>
  <c r="Q870" i="12"/>
  <c r="X870" i="12"/>
  <c r="X182" i="12"/>
  <c r="Q182" i="12"/>
  <c r="L679" i="12"/>
  <c r="R363" i="12"/>
  <c r="R865" i="12"/>
  <c r="Y865" i="12"/>
  <c r="R102" i="12"/>
  <c r="R160" i="12"/>
  <c r="Y160" i="12"/>
  <c r="S642" i="12"/>
  <c r="Z642" i="12"/>
  <c r="J901" i="12"/>
  <c r="W901" i="12"/>
  <c r="V901" i="12"/>
  <c r="P901" i="12"/>
  <c r="O901" i="12"/>
  <c r="V378" i="12"/>
  <c r="W378" i="12"/>
  <c r="O378" i="12"/>
  <c r="P378" i="12"/>
  <c r="Y612" i="12"/>
  <c r="R612" i="12"/>
  <c r="S365" i="12"/>
  <c r="Z365" i="12"/>
  <c r="O214" i="12"/>
  <c r="P214" i="12"/>
  <c r="W214" i="12"/>
  <c r="V214" i="12"/>
  <c r="X276" i="12"/>
  <c r="Q276" i="12"/>
  <c r="Q218" i="12"/>
  <c r="X218" i="12"/>
  <c r="J5" i="12"/>
  <c r="W5" i="12" s="1"/>
  <c r="O5" i="12"/>
  <c r="V5" i="12"/>
  <c r="Z68" i="12"/>
  <c r="S68" i="12"/>
  <c r="Y196" i="12"/>
  <c r="R196" i="12"/>
  <c r="J925" i="12"/>
  <c r="P925" i="12" s="1"/>
  <c r="O925" i="12"/>
  <c r="V925" i="12"/>
  <c r="P949" i="12"/>
  <c r="V949" i="12"/>
  <c r="W949" i="12"/>
  <c r="O949" i="12"/>
  <c r="V134" i="12"/>
  <c r="O134" i="12"/>
  <c r="P134" i="12"/>
  <c r="W134" i="12"/>
  <c r="Z726" i="12"/>
  <c r="S726" i="12"/>
  <c r="Y281" i="12"/>
  <c r="W426" i="12"/>
  <c r="V426" i="12"/>
  <c r="O426" i="12"/>
  <c r="P426" i="12"/>
  <c r="S900" i="12"/>
  <c r="Z900" i="12"/>
  <c r="Y360" i="12"/>
  <c r="R360" i="12"/>
  <c r="O340" i="12"/>
  <c r="V340" i="12"/>
  <c r="X806" i="12"/>
  <c r="Q806" i="12"/>
  <c r="X898" i="12"/>
  <c r="Q898" i="12"/>
  <c r="V46" i="12"/>
  <c r="O46" i="12"/>
  <c r="Y564" i="12"/>
  <c r="R564" i="12"/>
  <c r="Y832" i="12"/>
  <c r="R832" i="12"/>
  <c r="S763" i="12"/>
  <c r="Z763" i="12"/>
  <c r="Q161" i="12"/>
  <c r="X161" i="12"/>
  <c r="Q301" i="12"/>
  <c r="X301" i="12"/>
  <c r="Z582" i="12"/>
  <c r="S582" i="12"/>
  <c r="R720" i="12"/>
  <c r="Y720" i="12"/>
  <c r="Y163" i="12"/>
  <c r="R163" i="12"/>
  <c r="Z347" i="12"/>
  <c r="S347" i="12"/>
  <c r="X953" i="12"/>
  <c r="Q953" i="12"/>
  <c r="Q98" i="12"/>
  <c r="X98" i="12"/>
  <c r="J796" i="12"/>
  <c r="P796" i="12" s="1"/>
  <c r="V796" i="12"/>
  <c r="O796" i="12"/>
  <c r="S81" i="12"/>
  <c r="Y132" i="12"/>
  <c r="R132" i="12"/>
  <c r="Z779" i="12"/>
  <c r="S779" i="12"/>
  <c r="R842" i="12"/>
  <c r="Y842" i="12"/>
  <c r="J691" i="12"/>
  <c r="P691" i="12"/>
  <c r="W691" i="12"/>
  <c r="O691" i="12"/>
  <c r="V691" i="12"/>
  <c r="Q899" i="12"/>
  <c r="X899" i="12"/>
  <c r="X924" i="12"/>
  <c r="Q924" i="12"/>
  <c r="R525" i="12"/>
  <c r="Y525" i="12"/>
  <c r="K967" i="12"/>
  <c r="W967" i="12"/>
  <c r="O967" i="12"/>
  <c r="V967" i="12"/>
  <c r="P967" i="12"/>
  <c r="P758" i="12"/>
  <c r="V758" i="12"/>
  <c r="O758" i="12"/>
  <c r="W758" i="12"/>
  <c r="S942" i="12"/>
  <c r="Z942" i="12"/>
  <c r="R78" i="12"/>
  <c r="Y78" i="12"/>
  <c r="J460" i="12"/>
  <c r="P460" i="12" s="1"/>
  <c r="V460" i="12"/>
  <c r="O460" i="12"/>
  <c r="K377" i="12"/>
  <c r="P377" i="12"/>
  <c r="W377" i="12"/>
  <c r="O377" i="12"/>
  <c r="V377" i="12"/>
  <c r="V958" i="12"/>
  <c r="O958" i="12"/>
  <c r="P958" i="12"/>
  <c r="W958" i="12"/>
  <c r="X448" i="12"/>
  <c r="Q448" i="12"/>
  <c r="P335" i="12"/>
  <c r="W335" i="12"/>
  <c r="V335" i="12"/>
  <c r="O335" i="12"/>
  <c r="Y673" i="12"/>
  <c r="R673" i="12"/>
  <c r="O923" i="12"/>
  <c r="V923" i="12"/>
  <c r="Y394" i="12"/>
  <c r="R394" i="12"/>
  <c r="X362" i="12"/>
  <c r="Q362" i="12"/>
  <c r="V688" i="12"/>
  <c r="O688" i="12"/>
  <c r="P885" i="12"/>
  <c r="V885" i="12"/>
  <c r="W885" i="12"/>
  <c r="O885" i="12"/>
  <c r="W306" i="12"/>
  <c r="V306" i="12"/>
  <c r="O306" i="12"/>
  <c r="P306" i="12"/>
  <c r="L669" i="12"/>
  <c r="L742" i="12"/>
  <c r="L516" i="12"/>
  <c r="Y543" i="12"/>
  <c r="R543" i="12"/>
  <c r="J96" i="12"/>
  <c r="V96" i="12"/>
  <c r="P96" i="12"/>
  <c r="W96" i="12"/>
  <c r="O96" i="12"/>
  <c r="L878" i="12"/>
  <c r="Y941" i="12"/>
  <c r="R941" i="12"/>
  <c r="K213" i="12"/>
  <c r="P213" i="12"/>
  <c r="W213" i="12"/>
  <c r="V213" i="12"/>
  <c r="O213" i="12"/>
  <c r="S350" i="12"/>
  <c r="Z350" i="12"/>
  <c r="J89" i="12"/>
  <c r="O89" i="12"/>
  <c r="P89" i="12"/>
  <c r="W89" i="12"/>
  <c r="V89" i="12"/>
  <c r="Z760" i="12"/>
  <c r="S760" i="12"/>
  <c r="J631" i="12"/>
  <c r="P631" i="12" s="1"/>
  <c r="V631" i="12"/>
  <c r="O631" i="12"/>
  <c r="P476" i="12"/>
  <c r="V476" i="12"/>
  <c r="O476" i="12"/>
  <c r="W476" i="12"/>
  <c r="W716" i="12"/>
  <c r="V716" i="12"/>
  <c r="O716" i="12"/>
  <c r="P716" i="12"/>
  <c r="J412" i="12"/>
  <c r="P412" i="12" s="1"/>
  <c r="V412" i="12"/>
  <c r="O412" i="12"/>
  <c r="X847" i="12"/>
  <c r="Q847" i="12"/>
  <c r="Y715" i="12"/>
  <c r="R715" i="12"/>
  <c r="Y299" i="12"/>
  <c r="R299" i="12"/>
  <c r="Y795" i="12"/>
  <c r="R795" i="12"/>
  <c r="L657" i="12"/>
  <c r="L194" i="12"/>
  <c r="S103" i="12"/>
  <c r="Z103" i="12"/>
  <c r="O322" i="12"/>
  <c r="V322" i="12"/>
  <c r="P556" i="12"/>
  <c r="V556" i="12"/>
  <c r="W556" i="12"/>
  <c r="O556" i="12"/>
  <c r="Q429" i="12"/>
  <c r="X429" i="12"/>
  <c r="X1001" i="12"/>
  <c r="Q1001" i="12"/>
  <c r="Q791" i="12"/>
  <c r="X791" i="12"/>
  <c r="O868" i="12"/>
  <c r="W868" i="12"/>
  <c r="P868" i="12"/>
  <c r="V868" i="12"/>
  <c r="L20" i="12"/>
  <c r="R507" i="12"/>
  <c r="Y507" i="12"/>
  <c r="P90" i="12"/>
  <c r="V41" i="12"/>
  <c r="Z210" i="12"/>
  <c r="Y883" i="12"/>
  <c r="O892" i="12"/>
  <c r="Y658" i="12"/>
  <c r="O704" i="12"/>
  <c r="Y392" i="12"/>
  <c r="X219" i="12"/>
  <c r="P892" i="12"/>
  <c r="O416" i="12"/>
  <c r="P95" i="12"/>
  <c r="P730" i="12"/>
  <c r="R434" i="12"/>
  <c r="Z910" i="12"/>
  <c r="O357" i="12"/>
  <c r="Q995" i="5"/>
  <c r="O995" i="5"/>
  <c r="P993" i="5"/>
  <c r="P992" i="5"/>
  <c r="Q988" i="5"/>
  <c r="P985" i="5"/>
  <c r="P984" i="5"/>
  <c r="Q982" i="5"/>
  <c r="R979" i="5"/>
  <c r="P973" i="5"/>
  <c r="P972" i="5"/>
  <c r="P945" i="5"/>
  <c r="Q944" i="5"/>
  <c r="N944" i="5"/>
  <c r="N934" i="5"/>
  <c r="Q932" i="5"/>
  <c r="Q929" i="5"/>
  <c r="Q928" i="5"/>
  <c r="Q926" i="5"/>
  <c r="R925" i="5"/>
  <c r="Q918" i="5"/>
  <c r="N918" i="5"/>
  <c r="N912" i="5"/>
  <c r="P911" i="5"/>
  <c r="P910" i="5"/>
  <c r="P909" i="5"/>
  <c r="Q908" i="5"/>
  <c r="P902" i="5"/>
  <c r="P894" i="5"/>
  <c r="Q893" i="5"/>
  <c r="P891" i="5"/>
  <c r="P888" i="5"/>
  <c r="P887" i="5"/>
  <c r="N882" i="5"/>
  <c r="O878" i="5"/>
  <c r="S878" i="5" s="1"/>
  <c r="T878" i="5" s="1"/>
  <c r="P874" i="5"/>
  <c r="P869" i="5"/>
  <c r="P861" i="5"/>
  <c r="P858" i="5"/>
  <c r="P852" i="5"/>
  <c r="R846" i="5"/>
  <c r="P844" i="5"/>
  <c r="Q843" i="5"/>
  <c r="P841" i="5"/>
  <c r="Q838" i="5"/>
  <c r="N838" i="5"/>
  <c r="P836" i="5"/>
  <c r="Q832" i="5"/>
  <c r="O832" i="5"/>
  <c r="P828" i="5"/>
  <c r="P824" i="5"/>
  <c r="Q813" i="5"/>
  <c r="P811" i="5"/>
  <c r="Q805" i="5"/>
  <c r="N805" i="5"/>
  <c r="Q802" i="5"/>
  <c r="P801" i="5"/>
  <c r="Q787" i="5"/>
  <c r="O787" i="5"/>
  <c r="S787" i="5" s="1"/>
  <c r="T787" i="5" s="1"/>
  <c r="O771" i="5"/>
  <c r="O758" i="5"/>
  <c r="P757" i="5"/>
  <c r="O754" i="5"/>
  <c r="S754" i="5" s="1"/>
  <c r="T754" i="5" s="1"/>
  <c r="P752" i="5"/>
  <c r="O749" i="5"/>
  <c r="P740" i="5"/>
  <c r="Q725" i="5"/>
  <c r="S725" i="5" s="1"/>
  <c r="T725" i="5" s="1"/>
  <c r="O725" i="5"/>
  <c r="Q714" i="5"/>
  <c r="Q707" i="5"/>
  <c r="P701" i="5"/>
  <c r="P693" i="5"/>
  <c r="P690" i="5"/>
  <c r="P689" i="5"/>
  <c r="P680" i="5"/>
  <c r="O671" i="5"/>
  <c r="Q660" i="5"/>
  <c r="O660" i="5"/>
  <c r="R654" i="5"/>
  <c r="Q651" i="5"/>
  <c r="Q642" i="5"/>
  <c r="O642" i="5"/>
  <c r="P640" i="5"/>
  <c r="P638" i="5"/>
  <c r="Q637" i="5"/>
  <c r="N635" i="5"/>
  <c r="P632" i="5"/>
  <c r="O631" i="5"/>
  <c r="O628" i="5"/>
  <c r="P625" i="5"/>
  <c r="P623" i="5"/>
  <c r="P621" i="5"/>
  <c r="P619" i="5"/>
  <c r="P617" i="5"/>
  <c r="P616" i="5"/>
  <c r="Q612" i="5"/>
  <c r="O612" i="5"/>
  <c r="O611" i="5"/>
  <c r="R610" i="5"/>
  <c r="R608" i="5"/>
  <c r="Q605" i="5"/>
  <c r="N605" i="5"/>
  <c r="P602" i="5"/>
  <c r="P601" i="5"/>
  <c r="P594" i="5"/>
  <c r="Q593" i="5"/>
  <c r="N593" i="5"/>
  <c r="O592" i="5"/>
  <c r="P589" i="5"/>
  <c r="P588" i="5"/>
  <c r="P587" i="5"/>
  <c r="Q584" i="5"/>
  <c r="O584" i="5"/>
  <c r="P570" i="5"/>
  <c r="P568" i="5"/>
  <c r="P567" i="5"/>
  <c r="O563" i="5"/>
  <c r="P556" i="5"/>
  <c r="P553" i="5"/>
  <c r="O551" i="5"/>
  <c r="Q549" i="5"/>
  <c r="N549" i="5"/>
  <c r="P547" i="5"/>
  <c r="Q546" i="5"/>
  <c r="N546" i="5"/>
  <c r="P543" i="5"/>
  <c r="P541" i="5"/>
  <c r="P540" i="5"/>
  <c r="Q538" i="5"/>
  <c r="O538" i="5"/>
  <c r="P530" i="5"/>
  <c r="P528" i="5"/>
  <c r="P526" i="5"/>
  <c r="O524" i="5"/>
  <c r="P523" i="5"/>
  <c r="P522" i="5"/>
  <c r="P519" i="5"/>
  <c r="P518" i="5"/>
  <c r="P514" i="5"/>
  <c r="P513" i="5"/>
  <c r="P512" i="5"/>
  <c r="O511" i="5"/>
  <c r="P508" i="5"/>
  <c r="Q505" i="5"/>
  <c r="O505" i="5"/>
  <c r="P503" i="5"/>
  <c r="P498" i="5"/>
  <c r="P496" i="5"/>
  <c r="P491" i="5"/>
  <c r="P483" i="5"/>
  <c r="P481" i="5"/>
  <c r="R480" i="5"/>
  <c r="P476" i="5"/>
  <c r="Q472" i="5"/>
  <c r="N472" i="5"/>
  <c r="P468" i="5"/>
  <c r="Q465" i="5"/>
  <c r="P463" i="5"/>
  <c r="Q460" i="5"/>
  <c r="O460" i="5"/>
  <c r="P457" i="5"/>
  <c r="Q454" i="5"/>
  <c r="O454" i="5"/>
  <c r="Q451" i="5"/>
  <c r="N451" i="5"/>
  <c r="O444" i="5"/>
  <c r="P440" i="5"/>
  <c r="Q437" i="5"/>
  <c r="Q432" i="5"/>
  <c r="Q427" i="5"/>
  <c r="P420" i="5"/>
  <c r="Q410" i="5"/>
  <c r="P409" i="5"/>
  <c r="P404" i="5"/>
  <c r="P391" i="5"/>
  <c r="Q386" i="5"/>
  <c r="Q383" i="5"/>
  <c r="Q373" i="5"/>
  <c r="Q365" i="5"/>
  <c r="Q351" i="5"/>
  <c r="P345" i="5"/>
  <c r="P342" i="5"/>
  <c r="Q336" i="5"/>
  <c r="O329" i="5"/>
  <c r="Q319" i="5"/>
  <c r="P306" i="5"/>
  <c r="P300" i="5"/>
  <c r="P299" i="5"/>
  <c r="P296" i="5"/>
  <c r="Q289" i="5"/>
  <c r="Q274" i="5"/>
  <c r="Q268" i="5"/>
  <c r="P265" i="5"/>
  <c r="Q260" i="5"/>
  <c r="P259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Q221" i="5"/>
  <c r="P218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R120" i="5"/>
  <c r="Q111" i="5"/>
  <c r="Q107" i="5"/>
  <c r="O107" i="5"/>
  <c r="P106" i="5"/>
  <c r="Q103" i="5"/>
  <c r="Q100" i="5"/>
  <c r="O100" i="5"/>
  <c r="P99" i="5"/>
  <c r="P93" i="5"/>
  <c r="P75" i="5"/>
  <c r="O66" i="5"/>
  <c r="Q56" i="5"/>
  <c r="Q54" i="5"/>
  <c r="J42" i="5"/>
  <c r="Q42" i="5" s="1"/>
  <c r="Q40" i="5"/>
  <c r="Q38" i="5"/>
  <c r="P37" i="5"/>
  <c r="P35" i="5"/>
  <c r="Q34" i="5"/>
  <c r="Q33" i="5"/>
  <c r="Q32" i="5"/>
  <c r="Q29" i="5"/>
  <c r="P23" i="5"/>
  <c r="Q20" i="5"/>
  <c r="Q19" i="5"/>
  <c r="O19" i="5"/>
  <c r="P18" i="5"/>
  <c r="P11" i="5"/>
  <c r="Q10" i="5"/>
  <c r="Q7" i="5"/>
  <c r="J3" i="5"/>
  <c r="Q3" i="5" s="1"/>
  <c r="R40" i="5"/>
  <c r="Q46" i="5"/>
  <c r="M15" i="3"/>
  <c r="P21" i="3"/>
  <c r="K667" i="12"/>
  <c r="L41" i="12"/>
  <c r="X136" i="12"/>
  <c r="Q136" i="12"/>
  <c r="K229" i="12"/>
  <c r="L551" i="12"/>
  <c r="K910" i="12"/>
  <c r="W910" i="12"/>
  <c r="V910" i="12"/>
  <c r="O910" i="12"/>
  <c r="P69" i="12"/>
  <c r="W69" i="12"/>
  <c r="V69" i="12"/>
  <c r="O69" i="12"/>
  <c r="P219" i="12"/>
  <c r="T219" i="12" s="1"/>
  <c r="U219" i="12" s="1"/>
  <c r="O219" i="12"/>
  <c r="W219" i="12"/>
  <c r="K798" i="12"/>
  <c r="O798" i="12"/>
  <c r="V798" i="12"/>
  <c r="L452" i="12"/>
  <c r="R270" i="12"/>
  <c r="Y270" i="12"/>
  <c r="L991" i="12"/>
  <c r="L730" i="12"/>
  <c r="K210" i="12"/>
  <c r="V210" i="12"/>
  <c r="O210" i="12"/>
  <c r="W210" i="12"/>
  <c r="L470" i="12"/>
  <c r="J151" i="12"/>
  <c r="P151" i="12" s="1"/>
  <c r="L90" i="12"/>
  <c r="K622" i="12"/>
  <c r="J883" i="12"/>
  <c r="P883" i="12" s="1"/>
  <c r="O883" i="12"/>
  <c r="V883" i="12"/>
  <c r="O769" i="12"/>
  <c r="V769" i="12"/>
  <c r="W769" i="12"/>
  <c r="K856" i="12"/>
  <c r="J367" i="12"/>
  <c r="W367" i="12" s="1"/>
  <c r="V367" i="12"/>
  <c r="L608" i="12"/>
  <c r="L892" i="12"/>
  <c r="J473" i="12"/>
  <c r="P473" i="12" s="1"/>
  <c r="O473" i="12"/>
  <c r="V473" i="12"/>
  <c r="Q469" i="12"/>
  <c r="X469" i="12"/>
  <c r="L247" i="12"/>
  <c r="Q874" i="12"/>
  <c r="X874" i="12"/>
  <c r="Q593" i="12"/>
  <c r="T593" i="12" s="1"/>
  <c r="U593" i="12" s="1"/>
  <c r="X593" i="12"/>
  <c r="K495" i="12"/>
  <c r="V495" i="12"/>
  <c r="O495" i="12"/>
  <c r="W303" i="12"/>
  <c r="O303" i="12"/>
  <c r="P303" i="12"/>
  <c r="O265" i="12"/>
  <c r="V265" i="12"/>
  <c r="W265" i="12"/>
  <c r="P265" i="12"/>
  <c r="K83" i="12"/>
  <c r="O83" i="12"/>
  <c r="V83" i="12"/>
  <c r="W83" i="12"/>
  <c r="P83" i="12"/>
  <c r="P768" i="12"/>
  <c r="O768" i="12"/>
  <c r="W768" i="12"/>
  <c r="W10" i="12"/>
  <c r="P10" i="12"/>
  <c r="J658" i="12"/>
  <c r="O658" i="12"/>
  <c r="W817" i="12"/>
  <c r="V817" i="12"/>
  <c r="P817" i="12"/>
  <c r="O571" i="12"/>
  <c r="W571" i="12"/>
  <c r="P571" i="12"/>
  <c r="V571" i="12"/>
  <c r="J434" i="12"/>
  <c r="O434" i="12"/>
  <c r="V434" i="12"/>
  <c r="Q627" i="12"/>
  <c r="X627" i="12"/>
  <c r="L554" i="12"/>
  <c r="L621" i="12"/>
  <c r="K981" i="12"/>
  <c r="O129" i="12"/>
  <c r="V129" i="12"/>
  <c r="W129" i="12"/>
  <c r="P129" i="12"/>
  <c r="L640" i="12"/>
  <c r="K689" i="12"/>
  <c r="J337" i="12"/>
  <c r="W337" i="12" s="1"/>
  <c r="O337" i="12"/>
  <c r="V337" i="12"/>
  <c r="X585" i="12"/>
  <c r="Q585" i="12"/>
  <c r="W818" i="12"/>
  <c r="O818" i="12"/>
  <c r="V818" i="12"/>
  <c r="P818" i="12"/>
  <c r="L433" i="12"/>
  <c r="Y433" i="12" s="1"/>
  <c r="K588" i="12"/>
  <c r="W107" i="12"/>
  <c r="O107" i="12"/>
  <c r="P107" i="12"/>
  <c r="V107" i="12"/>
  <c r="Q908" i="12"/>
  <c r="X908" i="12"/>
  <c r="Q946" i="12"/>
  <c r="X946" i="12"/>
  <c r="K487" i="12"/>
  <c r="V487" i="12"/>
  <c r="O487" i="12"/>
  <c r="P240" i="12"/>
  <c r="O240" i="12"/>
  <c r="W240" i="12"/>
  <c r="V240" i="12"/>
  <c r="W92" i="12"/>
  <c r="O92" i="12"/>
  <c r="P92" i="12"/>
  <c r="V92" i="12"/>
  <c r="J119" i="12"/>
  <c r="P119" i="12" s="1"/>
  <c r="O119" i="12"/>
  <c r="V119" i="12"/>
  <c r="L33" i="12"/>
  <c r="W559" i="12"/>
  <c r="V559" i="12"/>
  <c r="O559" i="12"/>
  <c r="P559" i="12"/>
  <c r="L611" i="12"/>
  <c r="K683" i="12"/>
  <c r="Z130" i="12"/>
  <c r="S130" i="12"/>
  <c r="K329" i="12"/>
  <c r="O329" i="12"/>
  <c r="P329" i="12"/>
  <c r="W329" i="12"/>
  <c r="V329" i="12"/>
  <c r="P515" i="12"/>
  <c r="W515" i="12"/>
  <c r="O515" i="12"/>
  <c r="V515" i="12"/>
  <c r="W746" i="12"/>
  <c r="V746" i="12"/>
  <c r="P746" i="12"/>
  <c r="O746" i="12"/>
  <c r="L492" i="12"/>
  <c r="K577" i="12"/>
  <c r="Z962" i="12"/>
  <c r="S962" i="12"/>
  <c r="X177" i="12"/>
  <c r="AA177" i="12" s="1"/>
  <c r="AB177" i="12" s="1"/>
  <c r="Q177" i="12"/>
  <c r="V804" i="12"/>
  <c r="O804" i="12"/>
  <c r="L618" i="12"/>
  <c r="X518" i="12"/>
  <c r="Q518" i="12"/>
  <c r="X244" i="12"/>
  <c r="Q244" i="12"/>
  <c r="L489" i="12"/>
  <c r="J109" i="12"/>
  <c r="P109" i="12"/>
  <c r="V109" i="12"/>
  <c r="O109" i="12"/>
  <c r="W109" i="12"/>
  <c r="K675" i="12"/>
  <c r="V675" i="12"/>
  <c r="O675" i="12"/>
  <c r="W451" i="12"/>
  <c r="P451" i="12"/>
  <c r="V451" i="12"/>
  <c r="O451" i="12"/>
  <c r="X717" i="12"/>
  <c r="Q717" i="12"/>
  <c r="K590" i="12"/>
  <c r="L274" i="12"/>
  <c r="J536" i="12"/>
  <c r="W536" i="12" s="1"/>
  <c r="V536" i="12"/>
  <c r="O536" i="12"/>
  <c r="V169" i="12"/>
  <c r="O169" i="12"/>
  <c r="P169" i="12"/>
  <c r="W169" i="12"/>
  <c r="V411" i="12"/>
  <c r="P411" i="12"/>
  <c r="O411" i="12"/>
  <c r="W411" i="12"/>
  <c r="Y510" i="12"/>
  <c r="R510" i="12"/>
  <c r="J827" i="12"/>
  <c r="O827" i="12"/>
  <c r="V827" i="12"/>
  <c r="K252" i="12"/>
  <c r="J430" i="12"/>
  <c r="P430" i="12" s="1"/>
  <c r="V430" i="12"/>
  <c r="O430" i="12"/>
  <c r="W607" i="12"/>
  <c r="P607" i="12"/>
  <c r="O607" i="12"/>
  <c r="V607" i="12"/>
  <c r="Q99" i="12"/>
  <c r="X99" i="12"/>
  <c r="Y43" i="12"/>
  <c r="R43" i="12"/>
  <c r="L837" i="12"/>
  <c r="R356" i="12"/>
  <c r="Y356" i="12"/>
  <c r="L615" i="12"/>
  <c r="L512" i="12"/>
  <c r="J444" i="12"/>
  <c r="W444" i="12" s="1"/>
  <c r="O444" i="12"/>
  <c r="V444" i="12"/>
  <c r="L909" i="12"/>
  <c r="L17" i="12"/>
  <c r="J693" i="12"/>
  <c r="W693" i="12" s="1"/>
  <c r="V693" i="12"/>
  <c r="O693" i="12"/>
  <c r="L986" i="12"/>
  <c r="L330" i="12"/>
  <c r="P816" i="12"/>
  <c r="O816" i="12"/>
  <c r="W816" i="12"/>
  <c r="V816" i="12"/>
  <c r="K427" i="12"/>
  <c r="X427" i="12" s="1"/>
  <c r="K232" i="12"/>
  <c r="J193" i="12"/>
  <c r="O193" i="12"/>
  <c r="V193" i="12"/>
  <c r="X747" i="12"/>
  <c r="Q747" i="12"/>
  <c r="X317" i="12"/>
  <c r="Q317" i="12"/>
  <c r="R977" i="12"/>
  <c r="Y977" i="12"/>
  <c r="K944" i="12"/>
  <c r="W944" i="12"/>
  <c r="P944" i="12"/>
  <c r="O944" i="12"/>
  <c r="V944" i="12"/>
  <c r="O775" i="12"/>
  <c r="P775" i="12"/>
  <c r="V775" i="12"/>
  <c r="W775" i="12"/>
  <c r="K84" i="12"/>
  <c r="V84" i="12"/>
  <c r="O84" i="12"/>
  <c r="L226" i="12"/>
  <c r="Y912" i="12"/>
  <c r="R912" i="12"/>
  <c r="L753" i="12"/>
  <c r="R594" i="12"/>
  <c r="Y594" i="12"/>
  <c r="K854" i="12"/>
  <c r="V854" i="12"/>
  <c r="O854" i="12"/>
  <c r="P792" i="12"/>
  <c r="O792" i="12"/>
  <c r="W792" i="12"/>
  <c r="V792" i="12"/>
  <c r="S164" i="12"/>
  <c r="Z164" i="12"/>
  <c r="X934" i="12"/>
  <c r="Q934" i="12"/>
  <c r="P625" i="12"/>
  <c r="V625" i="12"/>
  <c r="W625" i="12"/>
  <c r="O625" i="12"/>
  <c r="L211" i="12"/>
  <c r="Y863" i="12"/>
  <c r="R863" i="12"/>
  <c r="K308" i="12"/>
  <c r="V308" i="12"/>
  <c r="O308" i="12"/>
  <c r="P293" i="12"/>
  <c r="O293" i="12"/>
  <c r="W293" i="12"/>
  <c r="V293" i="12"/>
  <c r="L666" i="12"/>
  <c r="K976" i="12"/>
  <c r="J149" i="12"/>
  <c r="P149" i="12"/>
  <c r="V149" i="12"/>
  <c r="W149" i="12"/>
  <c r="O149" i="12"/>
  <c r="X261" i="12"/>
  <c r="Q261" i="12"/>
  <c r="X312" i="12"/>
  <c r="Q312" i="12"/>
  <c r="J168" i="12"/>
  <c r="P168" i="12" s="1"/>
  <c r="V168" i="12"/>
  <c r="O168" i="12"/>
  <c r="Y635" i="12"/>
  <c r="R635" i="12"/>
  <c r="Q786" i="12"/>
  <c r="X786" i="12"/>
  <c r="R253" i="12"/>
  <c r="Y253" i="12"/>
  <c r="K397" i="12"/>
  <c r="O423" i="12"/>
  <c r="W423" i="12"/>
  <c r="P423" i="12"/>
  <c r="V423" i="12"/>
  <c r="L239" i="12"/>
  <c r="K336" i="12"/>
  <c r="W445" i="12"/>
  <c r="O445" i="12"/>
  <c r="P445" i="12"/>
  <c r="V445" i="12"/>
  <c r="Q785" i="12"/>
  <c r="X785" i="12"/>
  <c r="W702" i="12"/>
  <c r="P702" i="12"/>
  <c r="V702" i="12"/>
  <c r="O702" i="12"/>
  <c r="X494" i="12"/>
  <c r="Q494" i="12"/>
  <c r="T494" i="12" s="1"/>
  <c r="U494" i="12" s="1"/>
  <c r="O860" i="12"/>
  <c r="P860" i="12"/>
  <c r="V860" i="12"/>
  <c r="W860" i="12"/>
  <c r="J846" i="12"/>
  <c r="W846" i="12" s="1"/>
  <c r="O846" i="12"/>
  <c r="V846" i="12"/>
  <c r="O700" i="12"/>
  <c r="W700" i="12"/>
  <c r="V700" i="12"/>
  <c r="P700" i="12"/>
  <c r="R696" i="12"/>
  <c r="Y696" i="12"/>
  <c r="K354" i="12"/>
  <c r="V354" i="12"/>
  <c r="W354" i="12"/>
  <c r="P354" i="12"/>
  <c r="O354" i="12"/>
  <c r="P67" i="12"/>
  <c r="O67" i="12"/>
  <c r="W67" i="12"/>
  <c r="V67" i="12"/>
  <c r="R759" i="12"/>
  <c r="Y759" i="12"/>
  <c r="K845" i="12"/>
  <c r="J604" i="12"/>
  <c r="O604" i="12"/>
  <c r="P604" i="12"/>
  <c r="V604" i="12"/>
  <c r="W604" i="12"/>
  <c r="V736" i="12"/>
  <c r="O736" i="12"/>
  <c r="W326" i="12"/>
  <c r="V326" i="12"/>
  <c r="P326" i="12"/>
  <c r="O326" i="12"/>
  <c r="Y616" i="12"/>
  <c r="R616" i="12"/>
  <c r="L131" i="12"/>
  <c r="K646" i="12"/>
  <c r="Q646" i="12" s="1"/>
  <c r="J660" i="12"/>
  <c r="W660" i="12" s="1"/>
  <c r="V660" i="12"/>
  <c r="O660" i="12"/>
  <c r="K783" i="12"/>
  <c r="J634" i="12"/>
  <c r="P634" i="12"/>
  <c r="O634" i="12"/>
  <c r="V634" i="12"/>
  <c r="W634" i="12"/>
  <c r="L873" i="12"/>
  <c r="R690" i="12"/>
  <c r="Y690" i="12"/>
  <c r="O982" i="12"/>
  <c r="V982" i="12"/>
  <c r="W496" i="12"/>
  <c r="O496" i="12"/>
  <c r="P496" i="12"/>
  <c r="V496" i="12"/>
  <c r="J184" i="12"/>
  <c r="O184" i="12"/>
  <c r="P184" i="12"/>
  <c r="W184" i="12"/>
  <c r="V184" i="12"/>
  <c r="Q197" i="12"/>
  <c r="X197" i="12"/>
  <c r="W963" i="12"/>
  <c r="P963" i="12"/>
  <c r="V963" i="12"/>
  <c r="O963" i="12"/>
  <c r="J297" i="12"/>
  <c r="P297" i="12" s="1"/>
  <c r="O297" i="12"/>
  <c r="V297" i="12"/>
  <c r="V687" i="12"/>
  <c r="W687" i="12"/>
  <c r="P687" i="12"/>
  <c r="O687" i="12"/>
  <c r="Y112" i="12"/>
  <c r="R112" i="12"/>
  <c r="K985" i="12"/>
  <c r="Q145" i="12"/>
  <c r="X145" i="12"/>
  <c r="V207" i="12"/>
  <c r="O207" i="12"/>
  <c r="V959" i="12"/>
  <c r="P959" i="12"/>
  <c r="W959" i="12"/>
  <c r="O959" i="12"/>
  <c r="R56" i="12"/>
  <c r="Y56" i="12"/>
  <c r="L987" i="12"/>
  <c r="Y404" i="12"/>
  <c r="R404" i="12"/>
  <c r="K784" i="12"/>
  <c r="O784" i="12"/>
  <c r="V784" i="12"/>
  <c r="V580" i="12"/>
  <c r="P580" i="12"/>
  <c r="O580" i="12"/>
  <c r="W580" i="12"/>
  <c r="X566" i="12"/>
  <c r="Q566" i="12"/>
  <c r="T566" i="12" s="1"/>
  <c r="U566" i="12" s="1"/>
  <c r="O104" i="12"/>
  <c r="P104" i="12"/>
  <c r="V104" i="12"/>
  <c r="W104" i="12"/>
  <c r="J765" i="12"/>
  <c r="P765" i="12" s="1"/>
  <c r="O765" i="12"/>
  <c r="V765" i="12"/>
  <c r="O732" i="12"/>
  <c r="P732" i="12"/>
  <c r="V732" i="12"/>
  <c r="W732" i="12"/>
  <c r="W172" i="12"/>
  <c r="O172" i="12"/>
  <c r="V172" i="12"/>
  <c r="P172" i="12"/>
  <c r="L34" i="12"/>
  <c r="K851" i="12"/>
  <c r="V361" i="12"/>
  <c r="O361" i="12"/>
  <c r="L597" i="12"/>
  <c r="K766" i="12"/>
  <c r="L541" i="12"/>
  <c r="K320" i="12"/>
  <c r="X320" i="12" s="1"/>
  <c r="X118" i="12"/>
  <c r="Q118" i="12"/>
  <c r="Y11" i="12"/>
  <c r="R11" i="12"/>
  <c r="Q338" i="12"/>
  <c r="X338" i="12"/>
  <c r="X565" i="12"/>
  <c r="Q565" i="12"/>
  <c r="R260" i="12"/>
  <c r="Y260" i="12"/>
  <c r="X191" i="12"/>
  <c r="AA191" i="12" s="1"/>
  <c r="AB191" i="12" s="1"/>
  <c r="Q191" i="12"/>
  <c r="O296" i="12"/>
  <c r="P296" i="12"/>
  <c r="V296" i="12"/>
  <c r="W296" i="12"/>
  <c r="L903" i="12"/>
  <c r="Y623" i="12"/>
  <c r="R623" i="12"/>
  <c r="Y741" i="12"/>
  <c r="R741" i="12"/>
  <c r="X113" i="12"/>
  <c r="Q113" i="12"/>
  <c r="Y767" i="12"/>
  <c r="R767" i="12"/>
  <c r="K408" i="12"/>
  <c r="O408" i="12"/>
  <c r="V408" i="12"/>
  <c r="W408" i="12"/>
  <c r="P408" i="12"/>
  <c r="W110" i="12"/>
  <c r="V110" i="12"/>
  <c r="P110" i="12"/>
  <c r="O110" i="12"/>
  <c r="R773" i="12"/>
  <c r="Y773" i="12"/>
  <c r="L467" i="12"/>
  <c r="K173" i="12"/>
  <c r="X173" i="12" s="1"/>
  <c r="L598" i="12"/>
  <c r="K972" i="12"/>
  <c r="J659" i="12"/>
  <c r="W659" i="12"/>
  <c r="O659" i="12"/>
  <c r="V659" i="12"/>
  <c r="P659" i="12"/>
  <c r="L680" i="12"/>
  <c r="R680" i="12" s="1"/>
  <c r="K294" i="12"/>
  <c r="J15" i="12"/>
  <c r="O15" i="12"/>
  <c r="V15" i="12"/>
  <c r="Q142" i="12"/>
  <c r="X142" i="12"/>
  <c r="AA142" i="12" s="1"/>
  <c r="AB142" i="12" s="1"/>
  <c r="J819" i="12"/>
  <c r="W819" i="12" s="1"/>
  <c r="O819" i="12"/>
  <c r="V819" i="12"/>
  <c r="W549" i="12"/>
  <c r="V549" i="12"/>
  <c r="O549" i="12"/>
  <c r="P549" i="12"/>
  <c r="L750" i="12"/>
  <c r="K799" i="12"/>
  <c r="X799" i="12" s="1"/>
  <c r="X852" i="12"/>
  <c r="Q852" i="12"/>
  <c r="R133" i="12"/>
  <c r="Y133" i="12"/>
  <c r="J826" i="12"/>
  <c r="W826" i="12" s="1"/>
  <c r="O826" i="12"/>
  <c r="V826" i="12"/>
  <c r="O824" i="12"/>
  <c r="P824" i="12"/>
  <c r="V824" i="12"/>
  <c r="W824" i="12"/>
  <c r="O695" i="12"/>
  <c r="V695" i="12"/>
  <c r="W561" i="12"/>
  <c r="P561" i="12"/>
  <c r="T561" i="12" s="1"/>
  <c r="U561" i="12" s="1"/>
  <c r="V561" i="12"/>
  <c r="O561" i="12"/>
  <c r="V522" i="12"/>
  <c r="O522" i="12"/>
  <c r="W522" i="12"/>
  <c r="P522" i="12"/>
  <c r="J841" i="12"/>
  <c r="W841" i="12" s="1"/>
  <c r="O841" i="12"/>
  <c r="V841" i="12"/>
  <c r="L614" i="12"/>
  <c r="R707" i="12"/>
  <c r="Y707" i="12"/>
  <c r="Y26" i="12"/>
  <c r="R26" i="12"/>
  <c r="X645" i="12"/>
  <c r="Q645" i="12"/>
  <c r="T645" i="12" s="1"/>
  <c r="U645" i="12" s="1"/>
  <c r="J813" i="12"/>
  <c r="O813" i="12"/>
  <c r="W813" i="12"/>
  <c r="V813" i="12"/>
  <c r="P813" i="12"/>
  <c r="V624" i="12"/>
  <c r="O624" i="12"/>
  <c r="P624" i="12"/>
  <c r="W624" i="12"/>
  <c r="V54" i="12"/>
  <c r="O54" i="12"/>
  <c r="W54" i="12"/>
  <c r="P54" i="12"/>
  <c r="J809" i="12"/>
  <c r="W809" i="12" s="1"/>
  <c r="V809" i="12"/>
  <c r="O809" i="12"/>
  <c r="K287" i="12"/>
  <c r="O843" i="12"/>
  <c r="V843" i="12"/>
  <c r="L896" i="12"/>
  <c r="R18" i="12"/>
  <c r="Y18" i="12"/>
  <c r="K319" i="12"/>
  <c r="O319" i="12"/>
  <c r="W319" i="12"/>
  <c r="V319" i="12"/>
  <c r="P319" i="12"/>
  <c r="W174" i="12"/>
  <c r="V174" i="12"/>
  <c r="O174" i="12"/>
  <c r="P174" i="12"/>
  <c r="R419" i="12"/>
  <c r="Y419" i="12"/>
  <c r="Q835" i="12"/>
  <c r="X835" i="12"/>
  <c r="Q737" i="12"/>
  <c r="X737" i="12"/>
  <c r="AA737" i="12" s="1"/>
  <c r="AB737" i="12" s="1"/>
  <c r="K493" i="12"/>
  <c r="V493" i="12"/>
  <c r="O493" i="12"/>
  <c r="X45" i="12"/>
  <c r="Q45" i="12"/>
  <c r="J630" i="12"/>
  <c r="W630" i="12" s="1"/>
  <c r="V630" i="12"/>
  <c r="O630" i="12"/>
  <c r="K988" i="12"/>
  <c r="X825" i="12"/>
  <c r="Q825" i="12"/>
  <c r="J13" i="12"/>
  <c r="W13" i="12" s="1"/>
  <c r="V13" i="12"/>
  <c r="O13" i="12"/>
  <c r="X729" i="12"/>
  <c r="Q729" i="12"/>
  <c r="K596" i="12"/>
  <c r="L938" i="12"/>
  <c r="Y157" i="12"/>
  <c r="R157" i="12"/>
  <c r="K879" i="12"/>
  <c r="V879" i="12"/>
  <c r="W879" i="12"/>
  <c r="O879" i="12"/>
  <c r="P879" i="12"/>
  <c r="L29" i="12"/>
  <c r="Y61" i="12"/>
  <c r="R61" i="12"/>
  <c r="K734" i="12"/>
  <c r="Q734" i="12" s="1"/>
  <c r="K159" i="12"/>
  <c r="J86" i="12"/>
  <c r="W86" i="12" s="1"/>
  <c r="V86" i="12"/>
  <c r="O86" i="12"/>
  <c r="Q258" i="12"/>
  <c r="X258" i="12"/>
  <c r="X971" i="12"/>
  <c r="Q971" i="12"/>
  <c r="S600" i="12"/>
  <c r="Z600" i="12"/>
  <c r="Q935" i="12"/>
  <c r="X935" i="12"/>
  <c r="L877" i="12"/>
  <c r="K638" i="12"/>
  <c r="L249" i="12"/>
  <c r="Y358" i="12"/>
  <c r="R358" i="12"/>
  <c r="L396" i="12"/>
  <c r="R398" i="12"/>
  <c r="Y398" i="12"/>
  <c r="R839" i="12"/>
  <c r="Y839" i="12"/>
  <c r="K289" i="12"/>
  <c r="V289" i="12"/>
  <c r="O289" i="12"/>
  <c r="P289" i="12"/>
  <c r="W289" i="12"/>
  <c r="V126" i="12"/>
  <c r="P126" i="12"/>
  <c r="W126" i="12"/>
  <c r="AA126" i="12" s="1"/>
  <c r="AB126" i="12" s="1"/>
  <c r="O126" i="12"/>
  <c r="V970" i="12"/>
  <c r="O970" i="12"/>
  <c r="X439" i="12"/>
  <c r="Q439" i="12"/>
  <c r="X599" i="12"/>
  <c r="Q599" i="12"/>
  <c r="J718" i="12"/>
  <c r="W718" i="12" s="1"/>
  <c r="V718" i="12"/>
  <c r="O718" i="12"/>
  <c r="K48" i="12"/>
  <c r="Q656" i="12"/>
  <c r="X656" i="12"/>
  <c r="Z318" i="12"/>
  <c r="S318" i="12"/>
  <c r="X517" i="12"/>
  <c r="AA517" i="12" s="1"/>
  <c r="AB517" i="12" s="1"/>
  <c r="Q517" i="12"/>
  <c r="V292" i="12"/>
  <c r="O292" i="12"/>
  <c r="W292" i="12"/>
  <c r="P292" i="12"/>
  <c r="K117" i="12"/>
  <c r="V117" i="12"/>
  <c r="O117" i="12"/>
  <c r="P545" i="12"/>
  <c r="V545" i="12"/>
  <c r="W545" i="12"/>
  <c r="O545" i="12"/>
  <c r="L663" i="12"/>
  <c r="K651" i="12"/>
  <c r="W651" i="12"/>
  <c r="V651" i="12"/>
  <c r="O651" i="12"/>
  <c r="P651" i="12"/>
  <c r="P371" i="12"/>
  <c r="V371" i="12"/>
  <c r="O371" i="12"/>
  <c r="W371" i="12"/>
  <c r="J893" i="12"/>
  <c r="P893" i="12" s="1"/>
  <c r="V893" i="12"/>
  <c r="O893" i="12"/>
  <c r="O723" i="12"/>
  <c r="P723" i="12"/>
  <c r="T723" i="12" s="1"/>
  <c r="U723" i="12" s="1"/>
  <c r="V723" i="12"/>
  <c r="W723" i="12"/>
  <c r="O637" i="12"/>
  <c r="V637" i="12"/>
  <c r="W637" i="12"/>
  <c r="P637" i="12"/>
  <c r="K49" i="12"/>
  <c r="W49" i="12"/>
  <c r="V49" i="12"/>
  <c r="O49" i="12"/>
  <c r="P49" i="12"/>
  <c r="W914" i="12"/>
  <c r="V914" i="12"/>
  <c r="O914" i="12"/>
  <c r="P914" i="12"/>
  <c r="W111" i="12"/>
  <c r="V111" i="12"/>
  <c r="P111" i="12"/>
  <c r="O111" i="12"/>
  <c r="L425" i="12"/>
  <c r="K920" i="12"/>
  <c r="L648" i="12"/>
  <c r="K701" i="12"/>
  <c r="X701" i="12" s="1"/>
  <c r="K208" i="12"/>
  <c r="L341" i="12"/>
  <c r="K465" i="12"/>
  <c r="J488" i="12"/>
  <c r="W488" i="12"/>
  <c r="P488" i="12"/>
  <c r="V488" i="12"/>
  <c r="O488" i="12"/>
  <c r="K116" i="12"/>
  <c r="V116" i="12"/>
  <c r="W116" i="12"/>
  <c r="O116" i="12"/>
  <c r="P116" i="12"/>
  <c r="W237" i="12"/>
  <c r="V237" i="12"/>
  <c r="P237" i="12"/>
  <c r="O237" i="12"/>
  <c r="V454" i="12"/>
  <c r="AA454" i="12" s="1"/>
  <c r="AB454" i="12" s="1"/>
  <c r="O454" i="12"/>
  <c r="W454" i="12"/>
  <c r="P454" i="12"/>
  <c r="L1000" i="12"/>
  <c r="R1000" i="12" s="1"/>
  <c r="K255" i="12"/>
  <c r="J198" i="12"/>
  <c r="P198" i="12"/>
  <c r="W198" i="12"/>
  <c r="V198" i="12"/>
  <c r="O198" i="12"/>
  <c r="K527" i="12"/>
  <c r="J575" i="12"/>
  <c r="W575" i="12" s="1"/>
  <c r="V575" i="12"/>
  <c r="O575" i="12"/>
  <c r="K933" i="12"/>
  <c r="W933" i="12"/>
  <c r="V933" i="12"/>
  <c r="O933" i="12"/>
  <c r="P933" i="12"/>
  <c r="Y27" i="12"/>
  <c r="R27" i="12"/>
  <c r="L147" i="12"/>
  <c r="Y39" i="12"/>
  <c r="R39" i="12"/>
  <c r="K699" i="12"/>
  <c r="V699" i="12"/>
  <c r="O699" i="12"/>
  <c r="W555" i="12"/>
  <c r="V555" i="12"/>
  <c r="O555" i="12"/>
  <c r="P555" i="12"/>
  <c r="V395" i="12"/>
  <c r="O395" i="12"/>
  <c r="L243" i="12"/>
  <c r="K828" i="12"/>
  <c r="J282" i="12"/>
  <c r="P282" i="12" s="1"/>
  <c r="V282" i="12"/>
  <c r="O282" i="12"/>
  <c r="Q379" i="12"/>
  <c r="T379" i="12" s="1"/>
  <c r="U379" i="12" s="1"/>
  <c r="X379" i="12"/>
  <c r="AA379" i="12" s="1"/>
  <c r="AB379" i="12" s="1"/>
  <c r="L300" i="12"/>
  <c r="L264" i="12"/>
  <c r="R513" i="12"/>
  <c r="Y513" i="12"/>
  <c r="J482" i="12"/>
  <c r="W482" i="12" s="1"/>
  <c r="V482" i="12"/>
  <c r="O482" i="12"/>
  <c r="X943" i="12"/>
  <c r="AA943" i="12" s="1"/>
  <c r="AB943" i="12" s="1"/>
  <c r="Q943" i="12"/>
  <c r="Q366" i="12"/>
  <c r="X366" i="12"/>
  <c r="Q562" i="12"/>
  <c r="X562" i="12"/>
  <c r="AA562" i="12" s="1"/>
  <c r="AB562" i="12" s="1"/>
  <c r="Q888" i="12"/>
  <c r="T888" i="12" s="1"/>
  <c r="U888" i="12" s="1"/>
  <c r="X888" i="12"/>
  <c r="AA888" i="12" s="1"/>
  <c r="AB888" i="12" s="1"/>
  <c r="L676" i="12"/>
  <c r="K764" i="12"/>
  <c r="Q764" i="12" s="1"/>
  <c r="K302" i="12"/>
  <c r="X302" i="12" s="1"/>
  <c r="L53" i="12"/>
  <c r="Q966" i="12"/>
  <c r="X966" i="12"/>
  <c r="Q22" i="12"/>
  <c r="X22" i="12"/>
  <c r="AA22" i="12" s="1"/>
  <c r="AB22" i="12" s="1"/>
  <c r="L672" i="12"/>
  <c r="J248" i="12"/>
  <c r="W248" i="12" s="1"/>
  <c r="O248" i="12"/>
  <c r="V248" i="12"/>
  <c r="W228" i="12"/>
  <c r="V228" i="12"/>
  <c r="P228" i="12"/>
  <c r="O228" i="12"/>
  <c r="J183" i="12"/>
  <c r="W183" i="12" s="1"/>
  <c r="V183" i="12"/>
  <c r="O183" i="12"/>
  <c r="K994" i="12"/>
  <c r="J59" i="12"/>
  <c r="P59" i="12" s="1"/>
  <c r="V59" i="12"/>
  <c r="O59" i="12"/>
  <c r="S4" i="12"/>
  <c r="Z4" i="12"/>
  <c r="Q12" i="12"/>
  <c r="X12" i="12"/>
  <c r="K94" i="12"/>
  <c r="W94" i="12"/>
  <c r="V94" i="12"/>
  <c r="O94" i="12"/>
  <c r="P94" i="12"/>
  <c r="L316" i="12"/>
  <c r="R713" i="12"/>
  <c r="Y713" i="12"/>
  <c r="R189" i="12"/>
  <c r="Y189" i="12"/>
  <c r="Q774" i="12"/>
  <c r="X774" i="12"/>
  <c r="X62" i="12"/>
  <c r="AA62" i="12" s="1"/>
  <c r="AB62" i="12" s="1"/>
  <c r="Q62" i="12"/>
  <c r="T62" i="12" s="1"/>
  <c r="U62" i="12" s="1"/>
  <c r="L180" i="12"/>
  <c r="K497" i="12"/>
  <c r="Q497" i="12" s="1"/>
  <c r="K304" i="12"/>
  <c r="L203" i="12"/>
  <c r="K74" i="12"/>
  <c r="K374" i="12"/>
  <c r="X374" i="12" s="1"/>
  <c r="O609" i="12"/>
  <c r="V609" i="12"/>
  <c r="Q457" i="12"/>
  <c r="X457" i="12"/>
  <c r="X822" i="12"/>
  <c r="AA822" i="12" s="1"/>
  <c r="AB822" i="12" s="1"/>
  <c r="Q822" i="12"/>
  <c r="J8" i="12"/>
  <c r="P8" i="12" s="1"/>
  <c r="V8" i="12"/>
  <c r="O8" i="12"/>
  <c r="L629" i="12"/>
  <c r="Y127" i="12"/>
  <c r="R127" i="12"/>
  <c r="Z606" i="12"/>
  <c r="S606" i="12"/>
  <c r="X37" i="12"/>
  <c r="Q37" i="12"/>
  <c r="J484" i="12"/>
  <c r="V484" i="12"/>
  <c r="W484" i="12"/>
  <c r="O484" i="12"/>
  <c r="P484" i="12"/>
  <c r="L905" i="12"/>
  <c r="V223" i="12"/>
  <c r="O223" i="12"/>
  <c r="X85" i="12"/>
  <c r="Q85" i="12"/>
  <c r="X855" i="12"/>
  <c r="AA855" i="12" s="1"/>
  <c r="AB855" i="12" s="1"/>
  <c r="Q855" i="12"/>
  <c r="K23" i="12"/>
  <c r="W384" i="12"/>
  <c r="O384" i="12"/>
  <c r="P384" i="12"/>
  <c r="V384" i="12"/>
  <c r="V757" i="12"/>
  <c r="P757" i="12"/>
  <c r="W757" i="12"/>
  <c r="O757" i="12"/>
  <c r="J407" i="12"/>
  <c r="P407" i="12" s="1"/>
  <c r="V407" i="12"/>
  <c r="O407" i="12"/>
  <c r="K939" i="12"/>
  <c r="Q939" i="12" s="1"/>
  <c r="X502" i="12"/>
  <c r="Q502" i="12"/>
  <c r="X52" i="12"/>
  <c r="Q52" i="12"/>
  <c r="T52" i="12" s="1"/>
  <c r="U52" i="12" s="1"/>
  <c r="J708" i="12"/>
  <c r="O708" i="12"/>
  <c r="P708" i="12"/>
  <c r="W708" i="12"/>
  <c r="V708" i="12"/>
  <c r="K922" i="12"/>
  <c r="Q922" i="12" s="1"/>
  <c r="K422" i="12"/>
  <c r="Q422" i="12" s="1"/>
  <c r="L352" i="12"/>
  <c r="K16" i="12"/>
  <c r="X850" i="12"/>
  <c r="Q850" i="12"/>
  <c r="X190" i="12"/>
  <c r="AA190" i="12" s="1"/>
  <c r="AB190" i="12" s="1"/>
  <c r="Q190" i="12"/>
  <c r="K9" i="12"/>
  <c r="W592" i="12"/>
  <c r="P592" i="12"/>
  <c r="V592" i="12"/>
  <c r="O592" i="12"/>
  <c r="W840" i="12"/>
  <c r="P840" i="12"/>
  <c r="O840" i="12"/>
  <c r="V840" i="12"/>
  <c r="P881" i="12"/>
  <c r="V881" i="12"/>
  <c r="O881" i="12"/>
  <c r="W881" i="12"/>
  <c r="L60" i="12"/>
  <c r="K424" i="12"/>
  <c r="V3" i="12"/>
  <c r="O3" i="12"/>
  <c r="L241" i="12"/>
  <c r="K864" i="12"/>
  <c r="L544" i="12"/>
  <c r="W544" i="12"/>
  <c r="P544" i="12"/>
  <c r="O544" i="12"/>
  <c r="V544" i="12"/>
  <c r="X519" i="12"/>
  <c r="AA519" i="12" s="1"/>
  <c r="AB519" i="12" s="1"/>
  <c r="Q519" i="12"/>
  <c r="L591" i="12"/>
  <c r="V553" i="12"/>
  <c r="O553" i="12"/>
  <c r="P553" i="12"/>
  <c r="W553" i="12"/>
  <c r="V957" i="12"/>
  <c r="O957" i="12"/>
  <c r="W957" i="12"/>
  <c r="P957" i="12"/>
  <c r="Y790" i="12"/>
  <c r="R790" i="12"/>
  <c r="L215" i="12"/>
  <c r="P483" i="12"/>
  <c r="W483" i="12"/>
  <c r="V483" i="12"/>
  <c r="O483" i="12"/>
  <c r="L256" i="12"/>
  <c r="L969" i="12"/>
  <c r="W500" i="12"/>
  <c r="O500" i="12"/>
  <c r="P500" i="12"/>
  <c r="V500" i="12"/>
  <c r="L413" i="12"/>
  <c r="K534" i="12"/>
  <c r="L504" i="12"/>
  <c r="X714" i="12"/>
  <c r="Q714" i="12"/>
  <c r="X269" i="12"/>
  <c r="Q269" i="12"/>
  <c r="T269" i="12" s="1"/>
  <c r="U269" i="12" s="1"/>
  <c r="J780" i="12"/>
  <c r="O780" i="12"/>
  <c r="V780" i="12"/>
  <c r="P780" i="12"/>
  <c r="W780" i="12"/>
  <c r="L238" i="12"/>
  <c r="Y285" i="12"/>
  <c r="R285" i="12"/>
  <c r="X567" i="12"/>
  <c r="Q567" i="12"/>
  <c r="X895" i="12"/>
  <c r="Q895" i="12"/>
  <c r="Y36" i="12"/>
  <c r="R36" i="12"/>
  <c r="X438" i="12"/>
  <c r="Q438" i="12"/>
  <c r="Q428" i="12"/>
  <c r="X428" i="12"/>
  <c r="Y932" i="12"/>
  <c r="R932" i="12"/>
  <c r="K626" i="12"/>
  <c r="V626" i="12"/>
  <c r="W626" i="12"/>
  <c r="O626" i="12"/>
  <c r="P626" i="12"/>
  <c r="V88" i="12"/>
  <c r="W88" i="12"/>
  <c r="O88" i="12"/>
  <c r="P88" i="12"/>
  <c r="Q386" i="12"/>
  <c r="X386" i="12"/>
  <c r="K997" i="12"/>
  <c r="O997" i="12"/>
  <c r="V997" i="12"/>
  <c r="W997" i="12"/>
  <c r="P997" i="12"/>
  <c r="V475" i="12"/>
  <c r="P475" i="12"/>
  <c r="W475" i="12"/>
  <c r="O475" i="12"/>
  <c r="L789" i="12"/>
  <c r="L323" i="12"/>
  <c r="V728" i="12"/>
  <c r="O728" i="12"/>
  <c r="L521" i="12"/>
  <c r="K167" i="12"/>
  <c r="L259" i="12"/>
  <c r="X50" i="12"/>
  <c r="Q50" i="12"/>
  <c r="X420" i="12"/>
  <c r="AA420" i="12" s="1"/>
  <c r="AB420" i="12" s="1"/>
  <c r="Q420" i="12"/>
  <c r="Y613" i="12"/>
  <c r="R613" i="12"/>
  <c r="L547" i="12"/>
  <c r="J202" i="12"/>
  <c r="W202" i="12" s="1"/>
  <c r="O202" i="12"/>
  <c r="V202" i="12"/>
  <c r="L472" i="12"/>
  <c r="J749" i="12"/>
  <c r="W749" i="12" s="1"/>
  <c r="V749" i="12"/>
  <c r="O749" i="12"/>
  <c r="L334" i="12"/>
  <c r="V936" i="12"/>
  <c r="O936" i="12"/>
  <c r="L216" i="12"/>
  <c r="K405" i="12"/>
  <c r="L380" i="12"/>
  <c r="K348" i="12"/>
  <c r="X348" i="12" s="1"/>
  <c r="K980" i="12"/>
  <c r="P144" i="12"/>
  <c r="W144" i="12"/>
  <c r="O144" i="12"/>
  <c r="V144" i="12"/>
  <c r="Q639" i="12"/>
  <c r="T639" i="12" s="1"/>
  <c r="U639" i="12" s="1"/>
  <c r="X639" i="12"/>
  <c r="Q339" i="12"/>
  <c r="T339" i="12" s="1"/>
  <c r="U339" i="12" s="1"/>
  <c r="X339" i="12"/>
  <c r="Y674" i="12"/>
  <c r="R674" i="12"/>
  <c r="K491" i="12"/>
  <c r="V491" i="12"/>
  <c r="O491" i="12"/>
  <c r="W491" i="12"/>
  <c r="P491" i="12"/>
  <c r="V975" i="12"/>
  <c r="P975" i="12"/>
  <c r="O975" i="12"/>
  <c r="W975" i="12"/>
  <c r="L948" i="12"/>
  <c r="K501" i="12"/>
  <c r="O199" i="12"/>
  <c r="V199" i="12"/>
  <c r="L739" i="12"/>
  <c r="R739" i="12" s="1"/>
  <c r="L383" i="12"/>
  <c r="J477" i="12"/>
  <c r="W477" i="12" s="1"/>
  <c r="V477" i="12"/>
  <c r="O477" i="12"/>
  <c r="O776" i="12"/>
  <c r="V776" i="12"/>
  <c r="P776" i="12"/>
  <c r="W776" i="12"/>
  <c r="V307" i="12"/>
  <c r="O307" i="12"/>
  <c r="P307" i="12"/>
  <c r="W307" i="12"/>
  <c r="L570" i="12"/>
  <c r="K721" i="12"/>
  <c r="J268" i="12"/>
  <c r="P268" i="12" s="1"/>
  <c r="O268" i="12"/>
  <c r="V268" i="12"/>
  <c r="X385" i="12"/>
  <c r="Q385" i="12"/>
  <c r="L574" i="12"/>
  <c r="X275" i="12"/>
  <c r="Q275" i="12"/>
  <c r="Q665" i="12"/>
  <c r="T665" i="12" s="1"/>
  <c r="U665" i="12" s="1"/>
  <c r="X665" i="12"/>
  <c r="L35" i="12"/>
  <c r="Z406" i="12"/>
  <c r="S406" i="12"/>
  <c r="Q961" i="12"/>
  <c r="X961" i="12"/>
  <c r="V756" i="12"/>
  <c r="W756" i="12"/>
  <c r="O756" i="12"/>
  <c r="P756" i="12"/>
  <c r="K993" i="12"/>
  <c r="K952" i="12"/>
  <c r="X952" i="12" s="1"/>
  <c r="K204" i="12"/>
  <c r="P204" i="12"/>
  <c r="V204" i="12"/>
  <c r="W204" i="12"/>
  <c r="O204" i="12"/>
  <c r="W176" i="12"/>
  <c r="O176" i="12"/>
  <c r="V176" i="12"/>
  <c r="P176" i="12"/>
  <c r="V288" i="12"/>
  <c r="O288" i="12"/>
  <c r="K101" i="12"/>
  <c r="K602" i="12"/>
  <c r="Q602" i="12" s="1"/>
  <c r="K930" i="12"/>
  <c r="P930" i="12"/>
  <c r="O930" i="12"/>
  <c r="W930" i="12"/>
  <c r="V930" i="12"/>
  <c r="V313" i="12"/>
  <c r="P313" i="12"/>
  <c r="W313" i="12"/>
  <c r="AA313" i="12" s="1"/>
  <c r="AB313" i="12" s="1"/>
  <c r="O313" i="12"/>
  <c r="R812" i="12"/>
  <c r="Y812" i="12"/>
  <c r="L273" i="12"/>
  <c r="Y77" i="12"/>
  <c r="R77" i="12"/>
  <c r="Y155" i="12"/>
  <c r="R155" i="12"/>
  <c r="Q106" i="12"/>
  <c r="X106" i="12"/>
  <c r="R595" i="12"/>
  <c r="Y595" i="12"/>
  <c r="K122" i="12"/>
  <c r="X122" i="12" s="1"/>
  <c r="J346" i="12"/>
  <c r="W346" i="12"/>
  <c r="P346" i="12"/>
  <c r="V346" i="12"/>
  <c r="O346" i="12"/>
  <c r="J2" i="12"/>
  <c r="P2" i="12" s="1"/>
  <c r="V2" i="12"/>
  <c r="O2" i="12"/>
  <c r="O978" i="12"/>
  <c r="P978" i="12"/>
  <c r="W978" i="12"/>
  <c r="AA978" i="12" s="1"/>
  <c r="AB978" i="12" s="1"/>
  <c r="V978" i="12"/>
  <c r="O711" i="12"/>
  <c r="V711" i="12"/>
  <c r="K703" i="12"/>
  <c r="X703" i="12" s="1"/>
  <c r="K376" i="12"/>
  <c r="J632" i="12"/>
  <c r="V632" i="12"/>
  <c r="P632" i="12"/>
  <c r="W632" i="12"/>
  <c r="O632" i="12"/>
  <c r="K114" i="12"/>
  <c r="P114" i="12"/>
  <c r="W114" i="12"/>
  <c r="O114" i="12"/>
  <c r="V114" i="12"/>
  <c r="W125" i="12"/>
  <c r="O125" i="12"/>
  <c r="V125" i="12"/>
  <c r="P125" i="12"/>
  <c r="L382" i="12"/>
  <c r="K399" i="12"/>
  <c r="O331" i="12"/>
  <c r="V331" i="12"/>
  <c r="X314" i="12"/>
  <c r="AA314" i="12" s="1"/>
  <c r="AB314" i="12" s="1"/>
  <c r="Q314" i="12"/>
  <c r="Q906" i="12"/>
  <c r="X906" i="12"/>
  <c r="AA906" i="12" s="1"/>
  <c r="AB906" i="12" s="1"/>
  <c r="Q71" i="12"/>
  <c r="X71" i="12"/>
  <c r="AA71" i="12" s="1"/>
  <c r="AB71" i="12" s="1"/>
  <c r="L305" i="12"/>
  <c r="K166" i="12"/>
  <c r="X166" i="12" s="1"/>
  <c r="Y7" i="12"/>
  <c r="R7" i="12"/>
  <c r="K926" i="12"/>
  <c r="J927" i="12"/>
  <c r="P927" i="12"/>
  <c r="O927" i="12"/>
  <c r="V927" i="12"/>
  <c r="W927" i="12"/>
  <c r="X31" i="12"/>
  <c r="Q31" i="12"/>
  <c r="L523" i="12"/>
  <c r="K123" i="12"/>
  <c r="Q123" i="12" s="1"/>
  <c r="K124" i="12"/>
  <c r="O456" i="12"/>
  <c r="V456" i="12"/>
  <c r="X526" i="12"/>
  <c r="Q526" i="12"/>
  <c r="Q902" i="12"/>
  <c r="T902" i="12" s="1"/>
  <c r="U902" i="12" s="1"/>
  <c r="X902" i="12"/>
  <c r="AA902" i="12" s="1"/>
  <c r="AB902" i="12" s="1"/>
  <c r="O324" i="12"/>
  <c r="V324" i="12"/>
  <c r="W146" i="12"/>
  <c r="O146" i="12"/>
  <c r="P146" i="12"/>
  <c r="V146" i="12"/>
  <c r="V82" i="12"/>
  <c r="P82" i="12"/>
  <c r="O82" i="12"/>
  <c r="W82" i="12"/>
  <c r="L150" i="12"/>
  <c r="K506" i="12"/>
  <c r="J212" i="12"/>
  <c r="P212" i="12" s="1"/>
  <c r="O212" i="12"/>
  <c r="V212" i="12"/>
  <c r="K918" i="12"/>
  <c r="P918" i="12"/>
  <c r="W918" i="12"/>
  <c r="O918" i="12"/>
  <c r="V918" i="12"/>
  <c r="P225" i="12"/>
  <c r="V225" i="12"/>
  <c r="W225" i="12"/>
  <c r="O225" i="12"/>
  <c r="J185" i="12"/>
  <c r="P185" i="12" s="1"/>
  <c r="O185" i="12"/>
  <c r="V185" i="12"/>
  <c r="W866" i="12"/>
  <c r="P866" i="12"/>
  <c r="O866" i="12"/>
  <c r="V866" i="12"/>
  <c r="V63" i="12"/>
  <c r="P63" i="12"/>
  <c r="O63" i="12"/>
  <c r="W63" i="12"/>
  <c r="J904" i="12"/>
  <c r="W904" i="12" s="1"/>
  <c r="V904" i="12"/>
  <c r="O904" i="12"/>
  <c r="V272" i="12"/>
  <c r="P272" i="12"/>
  <c r="O272" i="12"/>
  <c r="W272" i="12"/>
  <c r="W684" i="12"/>
  <c r="P684" i="12"/>
  <c r="O684" i="12"/>
  <c r="T684" i="12" s="1"/>
  <c r="U684" i="12" s="1"/>
  <c r="V684" i="12"/>
  <c r="J661" i="12"/>
  <c r="W661" i="12" s="1"/>
  <c r="V661" i="12"/>
  <c r="O661" i="12"/>
  <c r="P807" i="12"/>
  <c r="O807" i="12"/>
  <c r="V807" i="12"/>
  <c r="W807" i="12"/>
  <c r="P664" i="12"/>
  <c r="W664" i="12"/>
  <c r="V664" i="12"/>
  <c r="O664" i="12"/>
  <c r="J355" i="12"/>
  <c r="W355" i="12" s="1"/>
  <c r="O355" i="12"/>
  <c r="V355" i="12"/>
  <c r="L548" i="12"/>
  <c r="R752" i="12"/>
  <c r="Y752" i="12"/>
  <c r="K576" i="12"/>
  <c r="X576" i="12" s="1"/>
  <c r="K70" i="12"/>
  <c r="L620" i="12"/>
  <c r="L141" i="12"/>
  <c r="L733" i="12"/>
  <c r="O735" i="12"/>
  <c r="V735" i="12"/>
  <c r="L291" i="12"/>
  <c r="K140" i="12"/>
  <c r="X140" i="12" s="1"/>
  <c r="Q771" i="12"/>
  <c r="X771" i="12"/>
  <c r="J221" i="12"/>
  <c r="W221" i="12" s="1"/>
  <c r="V221" i="12"/>
  <c r="O221" i="12"/>
  <c r="P93" i="12"/>
  <c r="W93" i="12"/>
  <c r="O93" i="12"/>
  <c r="V93" i="12"/>
  <c r="O498" i="12"/>
  <c r="V498" i="12"/>
  <c r="L280" i="12"/>
  <c r="Y814" i="12"/>
  <c r="R814" i="12"/>
  <c r="L610" i="12"/>
  <c r="K743" i="12"/>
  <c r="Q743" i="12" s="1"/>
  <c r="K138" i="12"/>
  <c r="L531" i="12"/>
  <c r="L343" i="12"/>
  <c r="L653" i="12"/>
  <c r="J738" i="12"/>
  <c r="P738" i="12" s="1"/>
  <c r="V738" i="12"/>
  <c r="O738" i="12"/>
  <c r="J266" i="12"/>
  <c r="W266" i="12"/>
  <c r="P266" i="12"/>
  <c r="V266" i="12"/>
  <c r="O266" i="12"/>
  <c r="V697" i="12"/>
  <c r="O697" i="12"/>
  <c r="W697" i="12"/>
  <c r="P697" i="12"/>
  <c r="Y65" i="12"/>
  <c r="R65" i="12"/>
  <c r="W6" i="12"/>
  <c r="O6" i="12"/>
  <c r="P6" i="12"/>
  <c r="V6" i="12"/>
  <c r="L897" i="12"/>
  <c r="K222" i="12"/>
  <c r="X222" i="12" s="1"/>
  <c r="R181" i="12"/>
  <c r="Y181" i="12"/>
  <c r="J725" i="12"/>
  <c r="O725" i="12"/>
  <c r="V725" i="12"/>
  <c r="P725" i="12"/>
  <c r="W725" i="12"/>
  <c r="L917" i="12"/>
  <c r="Y803" i="12"/>
  <c r="R803" i="12"/>
  <c r="L359" i="12"/>
  <c r="P359" i="12"/>
  <c r="V359" i="12"/>
  <c r="O359" i="12"/>
  <c r="W359" i="12"/>
  <c r="O171" i="12"/>
  <c r="W171" i="12"/>
  <c r="V171" i="12"/>
  <c r="P171" i="12"/>
  <c r="W870" i="12"/>
  <c r="V870" i="12"/>
  <c r="O870" i="12"/>
  <c r="P870" i="12"/>
  <c r="V182" i="12"/>
  <c r="P182" i="12"/>
  <c r="O182" i="12"/>
  <c r="W182" i="12"/>
  <c r="K679" i="12"/>
  <c r="X363" i="12"/>
  <c r="Q363" i="12"/>
  <c r="J865" i="12"/>
  <c r="W865" i="12" s="1"/>
  <c r="V865" i="12"/>
  <c r="O865" i="12"/>
  <c r="J102" i="12"/>
  <c r="W102" i="12" s="1"/>
  <c r="V102" i="12"/>
  <c r="O102" i="12"/>
  <c r="Q160" i="12"/>
  <c r="T160" i="12" s="1"/>
  <c r="U160" i="12" s="1"/>
  <c r="X160" i="12"/>
  <c r="K642" i="12"/>
  <c r="L378" i="12"/>
  <c r="R277" i="12"/>
  <c r="Y277" i="12"/>
  <c r="J612" i="12"/>
  <c r="W612" i="12" s="1"/>
  <c r="V612" i="12"/>
  <c r="O612" i="12"/>
  <c r="K365" i="12"/>
  <c r="Q365" i="12" s="1"/>
  <c r="W276" i="12"/>
  <c r="P276" i="12"/>
  <c r="V276" i="12"/>
  <c r="O276" i="12"/>
  <c r="V218" i="12"/>
  <c r="O218" i="12"/>
  <c r="P218" i="12"/>
  <c r="W218" i="12"/>
  <c r="L569" i="12"/>
  <c r="K68" i="12"/>
  <c r="V196" i="12"/>
  <c r="O196" i="12"/>
  <c r="L949" i="12"/>
  <c r="L134" i="12"/>
  <c r="V295" i="12"/>
  <c r="O295" i="12"/>
  <c r="W295" i="12"/>
  <c r="P295" i="12"/>
  <c r="X726" i="12"/>
  <c r="Q726" i="12"/>
  <c r="X281" i="12"/>
  <c r="AA281" i="12" s="1"/>
  <c r="AB281" i="12" s="1"/>
  <c r="Q281" i="12"/>
  <c r="L230" i="12"/>
  <c r="X900" i="12"/>
  <c r="Q900" i="12"/>
  <c r="Q360" i="12"/>
  <c r="X360" i="12"/>
  <c r="AA360" i="12" s="1"/>
  <c r="AB360" i="12" s="1"/>
  <c r="J995" i="12"/>
  <c r="W995" i="12" s="1"/>
  <c r="O995" i="12"/>
  <c r="V995" i="12"/>
  <c r="O806" i="12"/>
  <c r="V806" i="12"/>
  <c r="AA806" i="12" s="1"/>
  <c r="AB806" i="12" s="1"/>
  <c r="P806" i="12"/>
  <c r="W806" i="12"/>
  <c r="V898" i="12"/>
  <c r="O898" i="12"/>
  <c r="W898" i="12"/>
  <c r="P898" i="12"/>
  <c r="Z351" i="12"/>
  <c r="S351" i="12"/>
  <c r="X564" i="12"/>
  <c r="AA564" i="12" s="1"/>
  <c r="AB564" i="12" s="1"/>
  <c r="Q564" i="12"/>
  <c r="X832" i="12"/>
  <c r="AA832" i="12" s="1"/>
  <c r="AB832" i="12" s="1"/>
  <c r="Q832" i="12"/>
  <c r="X763" i="12"/>
  <c r="Q763" i="12"/>
  <c r="K161" i="12"/>
  <c r="O161" i="12"/>
  <c r="V161" i="12"/>
  <c r="W161" i="12"/>
  <c r="P161" i="12"/>
  <c r="P301" i="12"/>
  <c r="O301" i="12"/>
  <c r="V301" i="12"/>
  <c r="W301" i="12"/>
  <c r="X582" i="12"/>
  <c r="Q582" i="12"/>
  <c r="X720" i="12"/>
  <c r="Q720" i="12"/>
  <c r="X163" i="12"/>
  <c r="AA163" i="12" s="1"/>
  <c r="AB163" i="12" s="1"/>
  <c r="Q163" i="12"/>
  <c r="R347" i="12"/>
  <c r="Y347" i="12"/>
  <c r="K953" i="12"/>
  <c r="V953" i="12"/>
  <c r="O953" i="12"/>
  <c r="P953" i="12"/>
  <c r="W953" i="12"/>
  <c r="W98" i="12"/>
  <c r="P98" i="12"/>
  <c r="V98" i="12"/>
  <c r="O98" i="12"/>
  <c r="T98" i="12" s="1"/>
  <c r="U98" i="12" s="1"/>
  <c r="L485" i="12"/>
  <c r="K81" i="12"/>
  <c r="X81" i="12" s="1"/>
  <c r="J132" i="12"/>
  <c r="P132" i="12" s="1"/>
  <c r="O132" i="12"/>
  <c r="V132" i="12"/>
  <c r="Q779" i="12"/>
  <c r="X779" i="12"/>
  <c r="X842" i="12"/>
  <c r="Q842" i="12"/>
  <c r="Y532" i="12"/>
  <c r="R532" i="12"/>
  <c r="K899" i="12"/>
  <c r="P899" i="12"/>
  <c r="V899" i="12"/>
  <c r="W899" i="12"/>
  <c r="O899" i="12"/>
  <c r="W924" i="12"/>
  <c r="P924" i="12"/>
  <c r="O924" i="12"/>
  <c r="V924" i="12"/>
  <c r="J525" i="12"/>
  <c r="W525" i="12" s="1"/>
  <c r="V525" i="12"/>
  <c r="O525" i="12"/>
  <c r="L758" i="12"/>
  <c r="X942" i="12"/>
  <c r="Q942" i="12"/>
  <c r="X78" i="12"/>
  <c r="AA78" i="12" s="1"/>
  <c r="AB78" i="12" s="1"/>
  <c r="Q78" i="12"/>
  <c r="T78" i="12" s="1"/>
  <c r="U78" i="12" s="1"/>
  <c r="K655" i="12"/>
  <c r="O655" i="12"/>
  <c r="V655" i="12"/>
  <c r="L958" i="12"/>
  <c r="J464" i="12"/>
  <c r="P464" i="12" s="1"/>
  <c r="V464" i="12"/>
  <c r="O464" i="12"/>
  <c r="W448" i="12"/>
  <c r="V448" i="12"/>
  <c r="O448" i="12"/>
  <c r="P448" i="12"/>
  <c r="J573" i="12"/>
  <c r="P573" i="12" s="1"/>
  <c r="V573" i="12"/>
  <c r="O573" i="12"/>
  <c r="Q673" i="12"/>
  <c r="T673" i="12" s="1"/>
  <c r="U673" i="12" s="1"/>
  <c r="X673" i="12"/>
  <c r="AA673" i="12" s="1"/>
  <c r="AB673" i="12" s="1"/>
  <c r="S224" i="12"/>
  <c r="Z224" i="12"/>
  <c r="Q394" i="12"/>
  <c r="X394" i="12"/>
  <c r="O362" i="12"/>
  <c r="P362" i="12"/>
  <c r="W362" i="12"/>
  <c r="V362" i="12"/>
  <c r="L885" i="12"/>
  <c r="Y885" i="12" s="1"/>
  <c r="L306" i="12"/>
  <c r="Y154" i="12"/>
  <c r="R154" i="12"/>
  <c r="K669" i="12"/>
  <c r="X669" i="12" s="1"/>
  <c r="K742" i="12"/>
  <c r="X742" i="12" s="1"/>
  <c r="O436" i="12"/>
  <c r="V436" i="12"/>
  <c r="K516" i="12"/>
  <c r="J543" i="12"/>
  <c r="W543" i="12"/>
  <c r="O543" i="12"/>
  <c r="P543" i="12"/>
  <c r="V543" i="12"/>
  <c r="L838" i="12"/>
  <c r="K878" i="12"/>
  <c r="O941" i="12"/>
  <c r="V941" i="12"/>
  <c r="L998" i="12"/>
  <c r="K350" i="12"/>
  <c r="L605" i="12"/>
  <c r="K760" i="12"/>
  <c r="O849" i="12"/>
  <c r="V849" i="12"/>
  <c r="L716" i="12"/>
  <c r="P628" i="12"/>
  <c r="O628" i="12"/>
  <c r="V628" i="12"/>
  <c r="W628" i="12"/>
  <c r="V907" i="12"/>
  <c r="O907" i="12"/>
  <c r="V847" i="12"/>
  <c r="P847" i="12"/>
  <c r="W847" i="12"/>
  <c r="O847" i="12"/>
  <c r="Q715" i="12"/>
  <c r="X715" i="12"/>
  <c r="X299" i="12"/>
  <c r="Q299" i="12"/>
  <c r="X795" i="12"/>
  <c r="Q795" i="12"/>
  <c r="K657" i="12"/>
  <c r="K194" i="12"/>
  <c r="Q194" i="12" s="1"/>
  <c r="K103" i="12"/>
  <c r="L556" i="12"/>
  <c r="X670" i="12"/>
  <c r="Q670" i="12"/>
  <c r="V429" i="12"/>
  <c r="P429" i="12"/>
  <c r="W429" i="12"/>
  <c r="O429" i="12"/>
  <c r="K1001" i="12"/>
  <c r="P1001" i="12"/>
  <c r="V1001" i="12"/>
  <c r="W1001" i="12"/>
  <c r="O1001" i="12"/>
  <c r="P791" i="12"/>
  <c r="O791" i="12"/>
  <c r="W791" i="12"/>
  <c r="V791" i="12"/>
  <c r="P884" i="12"/>
  <c r="O884" i="12"/>
  <c r="V884" i="12"/>
  <c r="W884" i="12"/>
  <c r="K20" i="12"/>
  <c r="J507" i="12"/>
  <c r="V507" i="12"/>
  <c r="W507" i="12"/>
  <c r="O507" i="12"/>
  <c r="P507" i="12"/>
  <c r="P162" i="12"/>
  <c r="O622" i="12"/>
  <c r="S392" i="12"/>
  <c r="T392" i="12" s="1"/>
  <c r="U392" i="12" s="1"/>
  <c r="P210" i="12"/>
  <c r="O367" i="12"/>
  <c r="P583" i="12"/>
  <c r="S434" i="12"/>
  <c r="Y219" i="12"/>
  <c r="P769" i="12"/>
  <c r="T769" i="12" s="1"/>
  <c r="U769" i="12" s="1"/>
  <c r="O42" i="12"/>
  <c r="X10" i="12"/>
  <c r="X817" i="12"/>
  <c r="P247" i="12"/>
  <c r="Q768" i="12"/>
  <c r="P152" i="12"/>
  <c r="P910" i="12"/>
  <c r="R265" i="12"/>
  <c r="T265" i="12" s="1"/>
  <c r="U265" i="12" s="1"/>
  <c r="S627" i="12"/>
  <c r="V928" i="12"/>
  <c r="P328" i="12"/>
  <c r="R768" i="12"/>
  <c r="N12" i="20"/>
  <c r="N29" i="3"/>
  <c r="N16" i="3"/>
  <c r="P16" i="3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R875" i="5"/>
  <c r="O875" i="5"/>
  <c r="O873" i="5"/>
  <c r="R873" i="5"/>
  <c r="R871" i="5"/>
  <c r="O871" i="5"/>
  <c r="S869" i="5"/>
  <c r="T869" i="5" s="1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S727" i="5" s="1"/>
  <c r="T727" i="5" s="1"/>
  <c r="O727" i="5"/>
  <c r="R721" i="5"/>
  <c r="N721" i="5"/>
  <c r="S721" i="5" s="1"/>
  <c r="T721" i="5" s="1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S1001" i="5" s="1"/>
  <c r="T1001" i="5" s="1"/>
  <c r="Q999" i="5"/>
  <c r="O996" i="5"/>
  <c r="S996" i="5" s="1"/>
  <c r="T996" i="5" s="1"/>
  <c r="R996" i="5"/>
  <c r="Q994" i="5"/>
  <c r="O994" i="5"/>
  <c r="O993" i="5"/>
  <c r="R993" i="5"/>
  <c r="R989" i="5"/>
  <c r="O989" i="5"/>
  <c r="R987" i="5"/>
  <c r="O987" i="5"/>
  <c r="O985" i="5"/>
  <c r="S985" i="5" s="1"/>
  <c r="T985" i="5" s="1"/>
  <c r="R985" i="5"/>
  <c r="R983" i="5"/>
  <c r="O983" i="5"/>
  <c r="N981" i="5"/>
  <c r="Q979" i="5"/>
  <c r="O979" i="5"/>
  <c r="N978" i="5"/>
  <c r="Q976" i="5"/>
  <c r="Q974" i="5"/>
  <c r="O974" i="5"/>
  <c r="N973" i="5"/>
  <c r="S973" i="5" s="1"/>
  <c r="T973" i="5" s="1"/>
  <c r="Q971" i="5"/>
  <c r="O971" i="5"/>
  <c r="R970" i="5"/>
  <c r="O970" i="5"/>
  <c r="S970" i="5" s="1"/>
  <c r="T970" i="5" s="1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S949" i="5" s="1"/>
  <c r="T949" i="5" s="1"/>
  <c r="P948" i="5"/>
  <c r="Q947" i="5"/>
  <c r="Q945" i="5"/>
  <c r="N942" i="5"/>
  <c r="P941" i="5"/>
  <c r="Q940" i="5"/>
  <c r="P939" i="5"/>
  <c r="Q938" i="5"/>
  <c r="Q936" i="5"/>
  <c r="Q934" i="5"/>
  <c r="O934" i="5"/>
  <c r="S934" i="5" s="1"/>
  <c r="T934" i="5" s="1"/>
  <c r="O933" i="5"/>
  <c r="R933" i="5"/>
  <c r="R931" i="5"/>
  <c r="O931" i="5"/>
  <c r="S931" i="5" s="1"/>
  <c r="T931" i="5" s="1"/>
  <c r="O929" i="5"/>
  <c r="R929" i="5"/>
  <c r="R927" i="5"/>
  <c r="O927" i="5"/>
  <c r="S927" i="5" s="1"/>
  <c r="T927" i="5" s="1"/>
  <c r="N925" i="5"/>
  <c r="Q923" i="5"/>
  <c r="Q921" i="5"/>
  <c r="Q919" i="5"/>
  <c r="O916" i="5"/>
  <c r="R916" i="5"/>
  <c r="N914" i="5"/>
  <c r="S914" i="5" s="1"/>
  <c r="T914" i="5" s="1"/>
  <c r="Q912" i="5"/>
  <c r="S912" i="5" s="1"/>
  <c r="T912" i="5" s="1"/>
  <c r="O912" i="5"/>
  <c r="R911" i="5"/>
  <c r="O911" i="5"/>
  <c r="S911" i="5" s="1"/>
  <c r="T911" i="5" s="1"/>
  <c r="Q909" i="5"/>
  <c r="S909" i="5" s="1"/>
  <c r="T909" i="5" s="1"/>
  <c r="O909" i="5"/>
  <c r="R908" i="5"/>
  <c r="O908" i="5"/>
  <c r="R906" i="5"/>
  <c r="N904" i="5"/>
  <c r="S904" i="5" s="1"/>
  <c r="T904" i="5" s="1"/>
  <c r="Q902" i="5"/>
  <c r="Q899" i="5"/>
  <c r="O899" i="5"/>
  <c r="S899" i="5" s="1"/>
  <c r="T899" i="5" s="1"/>
  <c r="R898" i="5"/>
  <c r="O898" i="5"/>
  <c r="S898" i="5" s="1"/>
  <c r="T898" i="5" s="1"/>
  <c r="Q896" i="5"/>
  <c r="Q894" i="5"/>
  <c r="S894" i="5" s="1"/>
  <c r="T894" i="5" s="1"/>
  <c r="O894" i="5"/>
  <c r="R893" i="5"/>
  <c r="O893" i="5"/>
  <c r="N891" i="5"/>
  <c r="S891" i="5" s="1"/>
  <c r="T891" i="5" s="1"/>
  <c r="P890" i="5"/>
  <c r="Q889" i="5"/>
  <c r="O889" i="5"/>
  <c r="O888" i="5"/>
  <c r="S888" i="5" s="1"/>
  <c r="T888" i="5" s="1"/>
  <c r="R888" i="5"/>
  <c r="N886" i="5"/>
  <c r="P885" i="5"/>
  <c r="Q884" i="5"/>
  <c r="Q882" i="5"/>
  <c r="O882" i="5"/>
  <c r="N881" i="5"/>
  <c r="S881" i="5" s="1"/>
  <c r="T881" i="5" s="1"/>
  <c r="P880" i="5"/>
  <c r="Q879" i="5"/>
  <c r="Q876" i="5"/>
  <c r="P875" i="5"/>
  <c r="Q874" i="5"/>
  <c r="P873" i="5"/>
  <c r="Q872" i="5"/>
  <c r="P871" i="5"/>
  <c r="Q870" i="5"/>
  <c r="S870" i="5" s="1"/>
  <c r="T870" i="5" s="1"/>
  <c r="O870" i="5"/>
  <c r="O869" i="5"/>
  <c r="R869" i="5"/>
  <c r="N867" i="5"/>
  <c r="S867" i="5" s="1"/>
  <c r="T867" i="5" s="1"/>
  <c r="Q865" i="5"/>
  <c r="O865" i="5"/>
  <c r="N864" i="5"/>
  <c r="S864" i="5" s="1"/>
  <c r="T864" i="5" s="1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S846" i="5" s="1"/>
  <c r="T846" i="5" s="1"/>
  <c r="O845" i="5"/>
  <c r="S845" i="5" s="1"/>
  <c r="T845" i="5" s="1"/>
  <c r="R845" i="5"/>
  <c r="R843" i="5"/>
  <c r="O843" i="5"/>
  <c r="S843" i="5" s="1"/>
  <c r="T843" i="5" s="1"/>
  <c r="O841" i="5"/>
  <c r="R841" i="5"/>
  <c r="Q839" i="5"/>
  <c r="N836" i="5"/>
  <c r="O833" i="5"/>
  <c r="R833" i="5"/>
  <c r="Q831" i="5"/>
  <c r="Q829" i="5"/>
  <c r="Q827" i="5"/>
  <c r="O827" i="5"/>
  <c r="R826" i="5"/>
  <c r="O826" i="5"/>
  <c r="N824" i="5"/>
  <c r="O821" i="5"/>
  <c r="R821" i="5"/>
  <c r="R819" i="5"/>
  <c r="O819" i="5"/>
  <c r="R817" i="5"/>
  <c r="O817" i="5"/>
  <c r="O813" i="5"/>
  <c r="S813" i="5" s="1"/>
  <c r="T813" i="5" s="1"/>
  <c r="R813" i="5"/>
  <c r="N811" i="5"/>
  <c r="S811" i="5" s="1"/>
  <c r="T811" i="5" s="1"/>
  <c r="Q809" i="5"/>
  <c r="O809" i="5"/>
  <c r="S809" i="5" s="1"/>
  <c r="T809" i="5" s="1"/>
  <c r="O808" i="5"/>
  <c r="R808" i="5"/>
  <c r="Q806" i="5"/>
  <c r="R802" i="5"/>
  <c r="O802" i="5"/>
  <c r="R797" i="5"/>
  <c r="O797" i="5"/>
  <c r="Q797" i="5"/>
  <c r="S797" i="5" s="1"/>
  <c r="T797" i="5" s="1"/>
  <c r="R795" i="5"/>
  <c r="O795" i="5"/>
  <c r="S795" i="5" s="1"/>
  <c r="T795" i="5" s="1"/>
  <c r="Q789" i="5"/>
  <c r="O789" i="5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S748" i="5" s="1"/>
  <c r="T748" i="5" s="1"/>
  <c r="R739" i="5"/>
  <c r="N739" i="5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S709" i="5" s="1"/>
  <c r="T709" i="5" s="1"/>
  <c r="R707" i="5"/>
  <c r="O707" i="5"/>
  <c r="S707" i="5" s="1"/>
  <c r="T707" i="5" s="1"/>
  <c r="R706" i="5"/>
  <c r="O706" i="5"/>
  <c r="N706" i="5"/>
  <c r="Q706" i="5"/>
  <c r="Q704" i="5"/>
  <c r="P703" i="5"/>
  <c r="O702" i="5"/>
  <c r="R702" i="5"/>
  <c r="P694" i="5"/>
  <c r="Q692" i="5"/>
  <c r="S692" i="5" s="1"/>
  <c r="T692" i="5" s="1"/>
  <c r="Q689" i="5"/>
  <c r="O664" i="5"/>
  <c r="S664" i="5" s="1"/>
  <c r="T664" i="5" s="1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S648" i="5" s="1"/>
  <c r="T648" i="5" s="1"/>
  <c r="Q648" i="5"/>
  <c r="P644" i="5"/>
  <c r="S642" i="5"/>
  <c r="T642" i="5" s="1"/>
  <c r="P636" i="5"/>
  <c r="P634" i="5"/>
  <c r="R999" i="5"/>
  <c r="O999" i="5"/>
  <c r="S979" i="5"/>
  <c r="T979" i="5" s="1"/>
  <c r="O976" i="5"/>
  <c r="R976" i="5"/>
  <c r="S974" i="5"/>
  <c r="T974" i="5" s="1"/>
  <c r="S971" i="5"/>
  <c r="T971" i="5" s="1"/>
  <c r="O968" i="5"/>
  <c r="R968" i="5"/>
  <c r="R963" i="5"/>
  <c r="O963" i="5"/>
  <c r="O961" i="5"/>
  <c r="R961" i="5"/>
  <c r="R954" i="5"/>
  <c r="O954" i="5"/>
  <c r="S954" i="5" s="1"/>
  <c r="T954" i="5" s="1"/>
  <c r="O952" i="5"/>
  <c r="R952" i="5"/>
  <c r="R947" i="5"/>
  <c r="O947" i="5"/>
  <c r="S947" i="5" s="1"/>
  <c r="T947" i="5" s="1"/>
  <c r="R945" i="5"/>
  <c r="O945" i="5"/>
  <c r="S945" i="5" s="1"/>
  <c r="T945" i="5" s="1"/>
  <c r="R940" i="5"/>
  <c r="O940" i="5"/>
  <c r="S940" i="5" s="1"/>
  <c r="T940" i="5" s="1"/>
  <c r="R938" i="5"/>
  <c r="O938" i="5"/>
  <c r="S938" i="5" s="1"/>
  <c r="T938" i="5" s="1"/>
  <c r="O936" i="5"/>
  <c r="R936" i="5"/>
  <c r="R923" i="5"/>
  <c r="O923" i="5"/>
  <c r="O922" i="5"/>
  <c r="O921" i="5"/>
  <c r="S921" i="5" s="1"/>
  <c r="T921" i="5" s="1"/>
  <c r="R921" i="5"/>
  <c r="R919" i="5"/>
  <c r="O919" i="5"/>
  <c r="Q910" i="5"/>
  <c r="O910" i="5"/>
  <c r="Q907" i="5"/>
  <c r="O902" i="5"/>
  <c r="R902" i="5"/>
  <c r="S902" i="5" s="1"/>
  <c r="T902" i="5" s="1"/>
  <c r="Q900" i="5"/>
  <c r="O900" i="5"/>
  <c r="R896" i="5"/>
  <c r="O896" i="5"/>
  <c r="S889" i="5"/>
  <c r="T889" i="5" s="1"/>
  <c r="O884" i="5"/>
  <c r="R884" i="5"/>
  <c r="S882" i="5"/>
  <c r="T882" i="5" s="1"/>
  <c r="R879" i="5"/>
  <c r="O879" i="5"/>
  <c r="S879" i="5" s="1"/>
  <c r="T879" i="5" s="1"/>
  <c r="R876" i="5"/>
  <c r="O876" i="5"/>
  <c r="S876" i="5" s="1"/>
  <c r="T876" i="5" s="1"/>
  <c r="R874" i="5"/>
  <c r="O874" i="5"/>
  <c r="O872" i="5"/>
  <c r="R872" i="5"/>
  <c r="S872" i="5" s="1"/>
  <c r="T872" i="5" s="1"/>
  <c r="S865" i="5"/>
  <c r="T865" i="5" s="1"/>
  <c r="O862" i="5"/>
  <c r="R862" i="5"/>
  <c r="O860" i="5"/>
  <c r="R860" i="5"/>
  <c r="R858" i="5"/>
  <c r="O858" i="5"/>
  <c r="O856" i="5"/>
  <c r="S856" i="5" s="1"/>
  <c r="T856" i="5" s="1"/>
  <c r="R856" i="5"/>
  <c r="R854" i="5"/>
  <c r="O854" i="5"/>
  <c r="O852" i="5"/>
  <c r="S852" i="5" s="1"/>
  <c r="T852" i="5" s="1"/>
  <c r="R852" i="5"/>
  <c r="R850" i="5"/>
  <c r="O850" i="5"/>
  <c r="O848" i="5"/>
  <c r="S848" i="5" s="1"/>
  <c r="T848" i="5" s="1"/>
  <c r="R848" i="5"/>
  <c r="R839" i="5"/>
  <c r="O839" i="5"/>
  <c r="S839" i="5" s="1"/>
  <c r="T839" i="5" s="1"/>
  <c r="R831" i="5"/>
  <c r="O831" i="5"/>
  <c r="R829" i="5"/>
  <c r="O829" i="5"/>
  <c r="S829" i="5" s="1"/>
  <c r="T829" i="5" s="1"/>
  <c r="S827" i="5"/>
  <c r="T827" i="5" s="1"/>
  <c r="Q816" i="5"/>
  <c r="Q812" i="5"/>
  <c r="O810" i="5"/>
  <c r="Q807" i="5"/>
  <c r="O807" i="5"/>
  <c r="O806" i="5"/>
  <c r="R806" i="5"/>
  <c r="Q804" i="5"/>
  <c r="O804" i="5"/>
  <c r="S803" i="5"/>
  <c r="T803" i="5" s="1"/>
  <c r="S789" i="5"/>
  <c r="T789" i="5" s="1"/>
  <c r="R785" i="5"/>
  <c r="O785" i="5"/>
  <c r="Q785" i="5"/>
  <c r="R783" i="5"/>
  <c r="O783" i="5"/>
  <c r="O782" i="5"/>
  <c r="R782" i="5"/>
  <c r="N782" i="5"/>
  <c r="S782" i="5" s="1"/>
  <c r="T782" i="5" s="1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S720" i="5" s="1"/>
  <c r="T720" i="5" s="1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S672" i="5" s="1"/>
  <c r="T672" i="5" s="1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S997" i="5" s="1"/>
  <c r="T997" i="5" s="1"/>
  <c r="R997" i="5"/>
  <c r="N995" i="5"/>
  <c r="S995" i="5" s="1"/>
  <c r="T995" i="5" s="1"/>
  <c r="R992" i="5"/>
  <c r="O992" i="5"/>
  <c r="S992" i="5" s="1"/>
  <c r="T992" i="5" s="1"/>
  <c r="O990" i="5"/>
  <c r="R990" i="5"/>
  <c r="O988" i="5"/>
  <c r="S988" i="5" s="1"/>
  <c r="T988" i="5" s="1"/>
  <c r="R988" i="5"/>
  <c r="O984" i="5"/>
  <c r="R984" i="5"/>
  <c r="R982" i="5"/>
  <c r="O982" i="5"/>
  <c r="S982" i="5" s="1"/>
  <c r="T982" i="5" s="1"/>
  <c r="Q980" i="5"/>
  <c r="N980" i="5"/>
  <c r="Q977" i="5"/>
  <c r="N977" i="5"/>
  <c r="S977" i="5" s="1"/>
  <c r="T977" i="5" s="1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S950" i="5" s="1"/>
  <c r="T950" i="5" s="1"/>
  <c r="Q948" i="5"/>
  <c r="N948" i="5"/>
  <c r="Q946" i="5"/>
  <c r="N946" i="5"/>
  <c r="R943" i="5"/>
  <c r="O943" i="5"/>
  <c r="Q941" i="5"/>
  <c r="N941" i="5"/>
  <c r="Q939" i="5"/>
  <c r="N939" i="5"/>
  <c r="Q937" i="5"/>
  <c r="N937" i="5"/>
  <c r="P936" i="5"/>
  <c r="Q935" i="5"/>
  <c r="N935" i="5"/>
  <c r="O932" i="5"/>
  <c r="S932" i="5" s="1"/>
  <c r="T932" i="5" s="1"/>
  <c r="R932" i="5"/>
  <c r="R930" i="5"/>
  <c r="O930" i="5"/>
  <c r="S930" i="5" s="1"/>
  <c r="T930" i="5" s="1"/>
  <c r="R928" i="5"/>
  <c r="O928" i="5"/>
  <c r="O926" i="5"/>
  <c r="S926" i="5" s="1"/>
  <c r="T926" i="5" s="1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N910" i="5"/>
  <c r="R907" i="5"/>
  <c r="O907" i="5"/>
  <c r="O905" i="5"/>
  <c r="S905" i="5" s="1"/>
  <c r="T905" i="5" s="1"/>
  <c r="R905" i="5"/>
  <c r="Q903" i="5"/>
  <c r="N903" i="5"/>
  <c r="N900" i="5"/>
  <c r="S900" i="5" s="1"/>
  <c r="T900" i="5" s="1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S887" i="5" s="1"/>
  <c r="T887" i="5" s="1"/>
  <c r="Q885" i="5"/>
  <c r="N885" i="5"/>
  <c r="S885" i="5" s="1"/>
  <c r="T885" i="5" s="1"/>
  <c r="P884" i="5"/>
  <c r="Q883" i="5"/>
  <c r="N883" i="5"/>
  <c r="Q880" i="5"/>
  <c r="N880" i="5"/>
  <c r="N877" i="5"/>
  <c r="S877" i="5" s="1"/>
  <c r="T877" i="5" s="1"/>
  <c r="Q875" i="5"/>
  <c r="N875" i="5"/>
  <c r="S875" i="5" s="1"/>
  <c r="T875" i="5" s="1"/>
  <c r="Q873" i="5"/>
  <c r="N873" i="5"/>
  <c r="Q871" i="5"/>
  <c r="N871" i="5"/>
  <c r="S871" i="5" s="1"/>
  <c r="T871" i="5" s="1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S854" i="5" s="1"/>
  <c r="T854" i="5" s="1"/>
  <c r="Q853" i="5"/>
  <c r="N853" i="5"/>
  <c r="Q851" i="5"/>
  <c r="N851" i="5"/>
  <c r="P850" i="5"/>
  <c r="Q849" i="5"/>
  <c r="N849" i="5"/>
  <c r="S849" i="5" s="1"/>
  <c r="T849" i="5" s="1"/>
  <c r="Q847" i="5"/>
  <c r="N847" i="5"/>
  <c r="R844" i="5"/>
  <c r="O844" i="5"/>
  <c r="S844" i="5" s="1"/>
  <c r="T844" i="5" s="1"/>
  <c r="R842" i="5"/>
  <c r="O842" i="5"/>
  <c r="S842" i="5" s="1"/>
  <c r="T842" i="5" s="1"/>
  <c r="N840" i="5"/>
  <c r="S840" i="5" s="1"/>
  <c r="T840" i="5" s="1"/>
  <c r="P839" i="5"/>
  <c r="O837" i="5"/>
  <c r="R837" i="5"/>
  <c r="R834" i="5"/>
  <c r="O834" i="5"/>
  <c r="S834" i="5" s="1"/>
  <c r="T834" i="5" s="1"/>
  <c r="N832" i="5"/>
  <c r="S832" i="5" s="1"/>
  <c r="T832" i="5" s="1"/>
  <c r="P831" i="5"/>
  <c r="Q830" i="5"/>
  <c r="N830" i="5"/>
  <c r="P829" i="5"/>
  <c r="Q828" i="5"/>
  <c r="N828" i="5"/>
  <c r="O825" i="5"/>
  <c r="R825" i="5"/>
  <c r="R822" i="5"/>
  <c r="O822" i="5"/>
  <c r="O820" i="5"/>
  <c r="S820" i="5" s="1"/>
  <c r="T820" i="5" s="1"/>
  <c r="R820" i="5"/>
  <c r="R818" i="5"/>
  <c r="O818" i="5"/>
  <c r="O816" i="5"/>
  <c r="S816" i="5" s="1"/>
  <c r="T816" i="5" s="1"/>
  <c r="R816" i="5"/>
  <c r="O814" i="5"/>
  <c r="S814" i="5" s="1"/>
  <c r="T814" i="5" s="1"/>
  <c r="R814" i="5"/>
  <c r="R812" i="5"/>
  <c r="O812" i="5"/>
  <c r="Q810" i="5"/>
  <c r="N810" i="5"/>
  <c r="N807" i="5"/>
  <c r="N804" i="5"/>
  <c r="S804" i="5" s="1"/>
  <c r="T804" i="5" s="1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S777" i="5" s="1"/>
  <c r="T777" i="5" s="1"/>
  <c r="P777" i="5"/>
  <c r="N776" i="5"/>
  <c r="P775" i="5"/>
  <c r="O774" i="5"/>
  <c r="S774" i="5" s="1"/>
  <c r="T774" i="5" s="1"/>
  <c r="R774" i="5"/>
  <c r="P774" i="5"/>
  <c r="N773" i="5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S729" i="5" s="1"/>
  <c r="T729" i="5" s="1"/>
  <c r="P726" i="5"/>
  <c r="O724" i="5"/>
  <c r="S724" i="5" s="1"/>
  <c r="T724" i="5" s="1"/>
  <c r="R724" i="5"/>
  <c r="O718" i="5"/>
  <c r="S718" i="5" s="1"/>
  <c r="T718" i="5" s="1"/>
  <c r="R718" i="5"/>
  <c r="P718" i="5"/>
  <c r="S717" i="5"/>
  <c r="T717" i="5" s="1"/>
  <c r="P716" i="5"/>
  <c r="R715" i="5"/>
  <c r="O715" i="5"/>
  <c r="O713" i="5"/>
  <c r="S713" i="5" s="1"/>
  <c r="T713" i="5" s="1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S698" i="5" s="1"/>
  <c r="T698" i="5" s="1"/>
  <c r="N694" i="5"/>
  <c r="O686" i="5"/>
  <c r="R686" i="5"/>
  <c r="N686" i="5"/>
  <c r="Q686" i="5"/>
  <c r="Q682" i="5"/>
  <c r="N682" i="5"/>
  <c r="O676" i="5"/>
  <c r="R676" i="5"/>
  <c r="N676" i="5"/>
  <c r="Q676" i="5"/>
  <c r="O670" i="5"/>
  <c r="R670" i="5"/>
  <c r="P670" i="5"/>
  <c r="Q668" i="5"/>
  <c r="N668" i="5"/>
  <c r="O666" i="5"/>
  <c r="P661" i="5"/>
  <c r="R657" i="5"/>
  <c r="O657" i="5"/>
  <c r="S657" i="5" s="1"/>
  <c r="T657" i="5" s="1"/>
  <c r="Q655" i="5"/>
  <c r="N655" i="5"/>
  <c r="S655" i="5" s="1"/>
  <c r="T655" i="5" s="1"/>
  <c r="R651" i="5"/>
  <c r="O651" i="5"/>
  <c r="S651" i="5" s="1"/>
  <c r="T651" i="5" s="1"/>
  <c r="O639" i="5"/>
  <c r="R639" i="5"/>
  <c r="N639" i="5"/>
  <c r="Q639" i="5"/>
  <c r="O801" i="5"/>
  <c r="S801" i="5" s="1"/>
  <c r="T801" i="5" s="1"/>
  <c r="R801" i="5"/>
  <c r="R799" i="5"/>
  <c r="O799" i="5"/>
  <c r="S799" i="5" s="1"/>
  <c r="T799" i="5" s="1"/>
  <c r="R794" i="5"/>
  <c r="O794" i="5"/>
  <c r="O792" i="5"/>
  <c r="S792" i="5" s="1"/>
  <c r="T792" i="5" s="1"/>
  <c r="R790" i="5"/>
  <c r="O790" i="5"/>
  <c r="S790" i="5" s="1"/>
  <c r="T790" i="5" s="1"/>
  <c r="O772" i="5"/>
  <c r="R755" i="5"/>
  <c r="O755" i="5"/>
  <c r="S755" i="5" s="1"/>
  <c r="T755" i="5" s="1"/>
  <c r="O752" i="5"/>
  <c r="S752" i="5" s="1"/>
  <c r="T752" i="5" s="1"/>
  <c r="R752" i="5"/>
  <c r="R747" i="5"/>
  <c r="O747" i="5"/>
  <c r="S747" i="5" s="1"/>
  <c r="T747" i="5" s="1"/>
  <c r="O745" i="5"/>
  <c r="R743" i="5"/>
  <c r="O743" i="5"/>
  <c r="S743" i="5" s="1"/>
  <c r="T743" i="5" s="1"/>
  <c r="O741" i="5"/>
  <c r="O732" i="5"/>
  <c r="S732" i="5" s="1"/>
  <c r="T732" i="5" s="1"/>
  <c r="R732" i="5"/>
  <c r="O728" i="5"/>
  <c r="S728" i="5" s="1"/>
  <c r="T728" i="5" s="1"/>
  <c r="R723" i="5"/>
  <c r="O723" i="5"/>
  <c r="R716" i="5"/>
  <c r="O716" i="5"/>
  <c r="S716" i="5" s="1"/>
  <c r="T716" i="5" s="1"/>
  <c r="R714" i="5"/>
  <c r="O714" i="5"/>
  <c r="O712" i="5"/>
  <c r="O710" i="5"/>
  <c r="R710" i="5"/>
  <c r="S710" i="5" s="1"/>
  <c r="T710" i="5" s="1"/>
  <c r="R703" i="5"/>
  <c r="O703" i="5"/>
  <c r="S703" i="5" s="1"/>
  <c r="T703" i="5" s="1"/>
  <c r="R701" i="5"/>
  <c r="O701" i="5"/>
  <c r="S701" i="5" s="1"/>
  <c r="T701" i="5" s="1"/>
  <c r="R699" i="5"/>
  <c r="O699" i="5"/>
  <c r="O697" i="5"/>
  <c r="R695" i="5"/>
  <c r="O695" i="5"/>
  <c r="S695" i="5" s="1"/>
  <c r="T695" i="5" s="1"/>
  <c r="Q693" i="5"/>
  <c r="N690" i="5"/>
  <c r="S690" i="5" s="1"/>
  <c r="T690" i="5" s="1"/>
  <c r="O685" i="5"/>
  <c r="S685" i="5" s="1"/>
  <c r="T685" i="5" s="1"/>
  <c r="R685" i="5"/>
  <c r="N683" i="5"/>
  <c r="S683" i="5" s="1"/>
  <c r="T683" i="5" s="1"/>
  <c r="O680" i="5"/>
  <c r="O677" i="5"/>
  <c r="S677" i="5" s="1"/>
  <c r="T677" i="5" s="1"/>
  <c r="R675" i="5"/>
  <c r="O675" i="5"/>
  <c r="S675" i="5" s="1"/>
  <c r="T675" i="5" s="1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S647" i="5" s="1"/>
  <c r="T647" i="5" s="1"/>
  <c r="O645" i="5"/>
  <c r="Q643" i="5"/>
  <c r="O640" i="5"/>
  <c r="N638" i="5"/>
  <c r="S638" i="5" s="1"/>
  <c r="T638" i="5" s="1"/>
  <c r="Q636" i="5"/>
  <c r="P635" i="5"/>
  <c r="S635" i="5" s="1"/>
  <c r="T635" i="5" s="1"/>
  <c r="Q634" i="5"/>
  <c r="Q632" i="5"/>
  <c r="R629" i="5"/>
  <c r="O629" i="5"/>
  <c r="O627" i="5"/>
  <c r="O625" i="5"/>
  <c r="R625" i="5"/>
  <c r="O623" i="5"/>
  <c r="S623" i="5" s="1"/>
  <c r="T623" i="5" s="1"/>
  <c r="R621" i="5"/>
  <c r="O621" i="5"/>
  <c r="O619" i="5"/>
  <c r="O617" i="5"/>
  <c r="S617" i="5" s="1"/>
  <c r="T617" i="5" s="1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N594" i="5"/>
  <c r="S594" i="5" s="1"/>
  <c r="T594" i="5" s="1"/>
  <c r="O591" i="5"/>
  <c r="R589" i="5"/>
  <c r="O589" i="5"/>
  <c r="S589" i="5" s="1"/>
  <c r="T589" i="5" s="1"/>
  <c r="Q587" i="5"/>
  <c r="O587" i="5"/>
  <c r="R586" i="5"/>
  <c r="O586" i="5"/>
  <c r="S586" i="5" s="1"/>
  <c r="T586" i="5" s="1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S570" i="5" s="1"/>
  <c r="T570" i="5" s="1"/>
  <c r="O568" i="5"/>
  <c r="S568" i="5" s="1"/>
  <c r="T568" i="5" s="1"/>
  <c r="R566" i="5"/>
  <c r="O566" i="5"/>
  <c r="O564" i="5"/>
  <c r="R562" i="5"/>
  <c r="S562" i="5" s="1"/>
  <c r="T562" i="5" s="1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S541" i="5" s="1"/>
  <c r="T541" i="5" s="1"/>
  <c r="Q539" i="5"/>
  <c r="O539" i="5"/>
  <c r="N538" i="5"/>
  <c r="S538" i="5" s="1"/>
  <c r="T538" i="5" s="1"/>
  <c r="Q535" i="5"/>
  <c r="N532" i="5"/>
  <c r="S532" i="5" s="1"/>
  <c r="T532" i="5" s="1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S507" i="5" s="1"/>
  <c r="T507" i="5" s="1"/>
  <c r="N505" i="5"/>
  <c r="S505" i="5" s="1"/>
  <c r="T505" i="5" s="1"/>
  <c r="R502" i="5"/>
  <c r="O502" i="5"/>
  <c r="Q500" i="5"/>
  <c r="N500" i="5"/>
  <c r="Q498" i="5"/>
  <c r="O498" i="5"/>
  <c r="O497" i="5"/>
  <c r="R497" i="5"/>
  <c r="S497" i="5" s="1"/>
  <c r="T497" i="5" s="1"/>
  <c r="O495" i="5"/>
  <c r="Q493" i="5"/>
  <c r="Q491" i="5"/>
  <c r="N491" i="5"/>
  <c r="Q488" i="5"/>
  <c r="O488" i="5"/>
  <c r="O487" i="5"/>
  <c r="Q485" i="5"/>
  <c r="P484" i="5"/>
  <c r="Q483" i="5"/>
  <c r="O483" i="5"/>
  <c r="R482" i="5"/>
  <c r="S482" i="5" s="1"/>
  <c r="T482" i="5" s="1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S463" i="5" s="1"/>
  <c r="T463" i="5" s="1"/>
  <c r="N461" i="5"/>
  <c r="S461" i="5" s="1"/>
  <c r="T461" i="5" s="1"/>
  <c r="R458" i="5"/>
  <c r="O458" i="5"/>
  <c r="S458" i="5" s="1"/>
  <c r="T458" i="5" s="1"/>
  <c r="O456" i="5"/>
  <c r="S456" i="5" s="1"/>
  <c r="T456" i="5" s="1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S439" i="5" s="1"/>
  <c r="T439" i="5" s="1"/>
  <c r="Q438" i="5"/>
  <c r="P437" i="5"/>
  <c r="O431" i="5"/>
  <c r="N431" i="5"/>
  <c r="R430" i="5"/>
  <c r="O430" i="5"/>
  <c r="N430" i="5"/>
  <c r="P430" i="5"/>
  <c r="R425" i="5"/>
  <c r="N425" i="5"/>
  <c r="S425" i="5" s="1"/>
  <c r="T425" i="5" s="1"/>
  <c r="Q420" i="5"/>
  <c r="O420" i="5"/>
  <c r="S420" i="5" s="1"/>
  <c r="T420" i="5" s="1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S396" i="5" s="1"/>
  <c r="T396" i="5" s="1"/>
  <c r="O396" i="5"/>
  <c r="P395" i="5"/>
  <c r="Q392" i="5"/>
  <c r="O391" i="5"/>
  <c r="N391" i="5"/>
  <c r="Q388" i="5"/>
  <c r="O388" i="5"/>
  <c r="P386" i="5"/>
  <c r="R385" i="5"/>
  <c r="N385" i="5"/>
  <c r="S385" i="5" s="1"/>
  <c r="T385" i="5" s="1"/>
  <c r="O384" i="5"/>
  <c r="N384" i="5"/>
  <c r="P384" i="5"/>
  <c r="O383" i="5"/>
  <c r="P382" i="5"/>
  <c r="R381" i="5"/>
  <c r="N381" i="5"/>
  <c r="R378" i="5"/>
  <c r="O378" i="5"/>
  <c r="N378" i="5"/>
  <c r="S378" i="5" s="1"/>
  <c r="T378" i="5" s="1"/>
  <c r="O377" i="5"/>
  <c r="R377" i="5"/>
  <c r="N377" i="5"/>
  <c r="P377" i="5"/>
  <c r="R374" i="5"/>
  <c r="O374" i="5"/>
  <c r="N374" i="5"/>
  <c r="S374" i="5" s="1"/>
  <c r="T374" i="5" s="1"/>
  <c r="R373" i="5"/>
  <c r="O373" i="5"/>
  <c r="N373" i="5"/>
  <c r="P373" i="5"/>
  <c r="P371" i="5"/>
  <c r="R370" i="5"/>
  <c r="N370" i="5"/>
  <c r="S370" i="5" s="1"/>
  <c r="T370" i="5" s="1"/>
  <c r="Q364" i="5"/>
  <c r="Q363" i="5"/>
  <c r="S363" i="5" s="1"/>
  <c r="T363" i="5" s="1"/>
  <c r="O363" i="5"/>
  <c r="P362" i="5"/>
  <c r="O359" i="5"/>
  <c r="Q356" i="5"/>
  <c r="Q355" i="5"/>
  <c r="R354" i="5"/>
  <c r="O354" i="5"/>
  <c r="N354" i="5"/>
  <c r="R350" i="5"/>
  <c r="N350" i="5"/>
  <c r="S350" i="5" s="1"/>
  <c r="T350" i="5" s="1"/>
  <c r="P347" i="5"/>
  <c r="R346" i="5"/>
  <c r="O346" i="5"/>
  <c r="N346" i="5"/>
  <c r="O343" i="5"/>
  <c r="N343" i="5"/>
  <c r="P335" i="5"/>
  <c r="R334" i="5"/>
  <c r="N334" i="5"/>
  <c r="S334" i="5" s="1"/>
  <c r="T334" i="5" s="1"/>
  <c r="P332" i="5"/>
  <c r="Q331" i="5"/>
  <c r="O331" i="5"/>
  <c r="Q328" i="5"/>
  <c r="R325" i="5"/>
  <c r="N325" i="5"/>
  <c r="O321" i="5"/>
  <c r="R321" i="5"/>
  <c r="N321" i="5"/>
  <c r="S321" i="5" s="1"/>
  <c r="T321" i="5" s="1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S289" i="5" s="1"/>
  <c r="T289" i="5" s="1"/>
  <c r="Q284" i="5"/>
  <c r="O284" i="5"/>
  <c r="P283" i="5"/>
  <c r="R277" i="5"/>
  <c r="N277" i="5"/>
  <c r="S277" i="5" s="1"/>
  <c r="T277" i="5" s="1"/>
  <c r="Q271" i="5"/>
  <c r="Q270" i="5"/>
  <c r="P266" i="5"/>
  <c r="Q264" i="5"/>
  <c r="S264" i="5" s="1"/>
  <c r="T264" i="5" s="1"/>
  <c r="O264" i="5"/>
  <c r="P262" i="5"/>
  <c r="R261" i="5"/>
  <c r="N261" i="5"/>
  <c r="S261" i="5" s="1"/>
  <c r="T261" i="5" s="1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S225" i="5" s="1"/>
  <c r="T225" i="5" s="1"/>
  <c r="Q220" i="5"/>
  <c r="S220" i="5" s="1"/>
  <c r="T220" i="5" s="1"/>
  <c r="O220" i="5"/>
  <c r="P219" i="5"/>
  <c r="Q217" i="5"/>
  <c r="P216" i="5"/>
  <c r="R214" i="5"/>
  <c r="N214" i="5"/>
  <c r="S214" i="5" s="1"/>
  <c r="T214" i="5" s="1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S169" i="5" s="1"/>
  <c r="T169" i="5" s="1"/>
  <c r="O168" i="5"/>
  <c r="N168" i="5"/>
  <c r="P168" i="5"/>
  <c r="P164" i="5"/>
  <c r="Q163" i="5"/>
  <c r="O161" i="5"/>
  <c r="R161" i="5"/>
  <c r="N161" i="5"/>
  <c r="S161" i="5" s="1"/>
  <c r="T161" i="5" s="1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S140" i="5" s="1"/>
  <c r="T140" i="5" s="1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S114" i="5" s="1"/>
  <c r="T114" i="5" s="1"/>
  <c r="O113" i="5"/>
  <c r="R113" i="5"/>
  <c r="N113" i="5"/>
  <c r="P113" i="5"/>
  <c r="P111" i="5"/>
  <c r="R101" i="5"/>
  <c r="O101" i="5"/>
  <c r="N101" i="5"/>
  <c r="S101" i="5" s="1"/>
  <c r="T101" i="5" s="1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S42" i="5" s="1"/>
  <c r="T42" i="5" s="1"/>
  <c r="R38" i="5"/>
  <c r="N38" i="5"/>
  <c r="S38" i="5" s="1"/>
  <c r="T38" i="5" s="1"/>
  <c r="P36" i="5"/>
  <c r="Q28" i="5"/>
  <c r="O28" i="5"/>
  <c r="P27" i="5"/>
  <c r="R26" i="5"/>
  <c r="O26" i="5"/>
  <c r="N26" i="5"/>
  <c r="P24" i="5"/>
  <c r="O23" i="5"/>
  <c r="N23" i="5"/>
  <c r="S23" i="5" s="1"/>
  <c r="T23" i="5" s="1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R228" i="5"/>
  <c r="S228" i="5" s="1"/>
  <c r="T228" i="5" s="1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S959" i="5" s="1"/>
  <c r="T959" i="5" s="1"/>
  <c r="O693" i="5"/>
  <c r="R669" i="5"/>
  <c r="O669" i="5"/>
  <c r="S669" i="5" s="1"/>
  <c r="T669" i="5" s="1"/>
  <c r="R667" i="5"/>
  <c r="O667" i="5"/>
  <c r="O665" i="5"/>
  <c r="R663" i="5"/>
  <c r="O663" i="5"/>
  <c r="S663" i="5" s="1"/>
  <c r="T663" i="5" s="1"/>
  <c r="R658" i="5"/>
  <c r="O658" i="5"/>
  <c r="S658" i="5" s="1"/>
  <c r="T658" i="5" s="1"/>
  <c r="O656" i="5"/>
  <c r="R656" i="5"/>
  <c r="O654" i="5"/>
  <c r="R652" i="5"/>
  <c r="O652" i="5"/>
  <c r="R650" i="5"/>
  <c r="O650" i="5"/>
  <c r="R643" i="5"/>
  <c r="O643" i="5"/>
  <c r="O636" i="5"/>
  <c r="S636" i="5" s="1"/>
  <c r="T636" i="5" s="1"/>
  <c r="R634" i="5"/>
  <c r="O634" i="5"/>
  <c r="S634" i="5" s="1"/>
  <c r="T634" i="5" s="1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N610" i="5"/>
  <c r="S610" i="5" s="1"/>
  <c r="T610" i="5" s="1"/>
  <c r="Q607" i="5"/>
  <c r="O607" i="5"/>
  <c r="S607" i="5" s="1"/>
  <c r="T607" i="5" s="1"/>
  <c r="R606" i="5"/>
  <c r="O606" i="5"/>
  <c r="S606" i="5" s="1"/>
  <c r="T606" i="5" s="1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S582" i="5" s="1"/>
  <c r="T582" i="5" s="1"/>
  <c r="O577" i="5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Q542" i="5"/>
  <c r="Q536" i="5"/>
  <c r="O536" i="5"/>
  <c r="O535" i="5"/>
  <c r="Q533" i="5"/>
  <c r="R530" i="5"/>
  <c r="O530" i="5"/>
  <c r="S530" i="5" s="1"/>
  <c r="T530" i="5" s="1"/>
  <c r="Q528" i="5"/>
  <c r="N528" i="5"/>
  <c r="Q526" i="5"/>
  <c r="Q523" i="5"/>
  <c r="O523" i="5"/>
  <c r="S523" i="5" s="1"/>
  <c r="T523" i="5" s="1"/>
  <c r="R522" i="5"/>
  <c r="O522" i="5"/>
  <c r="S522" i="5" s="1"/>
  <c r="T522" i="5" s="1"/>
  <c r="N520" i="5"/>
  <c r="R517" i="5"/>
  <c r="O517" i="5"/>
  <c r="S517" i="5" s="1"/>
  <c r="T517" i="5" s="1"/>
  <c r="N515" i="5"/>
  <c r="S515" i="5" s="1"/>
  <c r="T515" i="5" s="1"/>
  <c r="Q513" i="5"/>
  <c r="O513" i="5"/>
  <c r="O512" i="5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Q496" i="5"/>
  <c r="N496" i="5"/>
  <c r="Q494" i="5"/>
  <c r="O494" i="5"/>
  <c r="R493" i="5"/>
  <c r="O493" i="5"/>
  <c r="S493" i="5" s="1"/>
  <c r="T493" i="5" s="1"/>
  <c r="O491" i="5"/>
  <c r="Q489" i="5"/>
  <c r="O489" i="5"/>
  <c r="N488" i="5"/>
  <c r="S488" i="5" s="1"/>
  <c r="T488" i="5" s="1"/>
  <c r="Q486" i="5"/>
  <c r="O486" i="5"/>
  <c r="R485" i="5"/>
  <c r="O485" i="5"/>
  <c r="N483" i="5"/>
  <c r="Q481" i="5"/>
  <c r="R478" i="5"/>
  <c r="O478" i="5"/>
  <c r="S478" i="5" s="1"/>
  <c r="T478" i="5" s="1"/>
  <c r="O476" i="5"/>
  <c r="N474" i="5"/>
  <c r="Q471" i="5"/>
  <c r="N471" i="5"/>
  <c r="O468" i="5"/>
  <c r="R466" i="5"/>
  <c r="O466" i="5"/>
  <c r="S466" i="5" s="1"/>
  <c r="T466" i="5" s="1"/>
  <c r="N464" i="5"/>
  <c r="Q462" i="5"/>
  <c r="Q459" i="5"/>
  <c r="N459" i="5"/>
  <c r="S459" i="5" s="1"/>
  <c r="T459" i="5" s="1"/>
  <c r="Q457" i="5"/>
  <c r="Q455" i="5"/>
  <c r="N455" i="5"/>
  <c r="O452" i="5"/>
  <c r="Q450" i="5"/>
  <c r="O447" i="5"/>
  <c r="R445" i="5"/>
  <c r="O445" i="5"/>
  <c r="Q443" i="5"/>
  <c r="N443" i="5"/>
  <c r="O440" i="5"/>
  <c r="R438" i="5"/>
  <c r="S438" i="5" s="1"/>
  <c r="T438" i="5" s="1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S424" i="5" s="1"/>
  <c r="T424" i="5" s="1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S349" i="5" s="1"/>
  <c r="T349" i="5" s="1"/>
  <c r="O348" i="5"/>
  <c r="N348" i="5"/>
  <c r="P348" i="5"/>
  <c r="Q345" i="5"/>
  <c r="P344" i="5"/>
  <c r="Q342" i="5"/>
  <c r="R338" i="5"/>
  <c r="N338" i="5"/>
  <c r="S338" i="5" s="1"/>
  <c r="T338" i="5" s="1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S324" i="5" s="1"/>
  <c r="T324" i="5" s="1"/>
  <c r="P322" i="5"/>
  <c r="R318" i="5"/>
  <c r="O318" i="5"/>
  <c r="N318" i="5"/>
  <c r="P318" i="5"/>
  <c r="P316" i="5"/>
  <c r="S315" i="5"/>
  <c r="T315" i="5" s="1"/>
  <c r="O304" i="5"/>
  <c r="N304" i="5"/>
  <c r="O299" i="5"/>
  <c r="N299" i="5"/>
  <c r="S299" i="5" s="1"/>
  <c r="T299" i="5" s="1"/>
  <c r="Q294" i="5"/>
  <c r="P293" i="5"/>
  <c r="Q291" i="5"/>
  <c r="O291" i="5"/>
  <c r="O288" i="5"/>
  <c r="N288" i="5"/>
  <c r="O287" i="5"/>
  <c r="P285" i="5"/>
  <c r="Q276" i="5"/>
  <c r="S276" i="5" s="1"/>
  <c r="T276" i="5" s="1"/>
  <c r="O276" i="5"/>
  <c r="R270" i="5"/>
  <c r="N270" i="5"/>
  <c r="S270" i="5" s="1"/>
  <c r="T270" i="5" s="1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S237" i="5" s="1"/>
  <c r="T237" i="5" s="1"/>
  <c r="S235" i="5"/>
  <c r="T235" i="5" s="1"/>
  <c r="O231" i="5"/>
  <c r="O227" i="5"/>
  <c r="N227" i="5"/>
  <c r="O224" i="5"/>
  <c r="N224" i="5"/>
  <c r="O223" i="5"/>
  <c r="R217" i="5"/>
  <c r="N217" i="5"/>
  <c r="R213" i="5"/>
  <c r="N213" i="5"/>
  <c r="S213" i="5" s="1"/>
  <c r="T213" i="5" s="1"/>
  <c r="Q208" i="5"/>
  <c r="O208" i="5"/>
  <c r="P204" i="5"/>
  <c r="S203" i="5"/>
  <c r="T203" i="5" s="1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S190" i="5" s="1"/>
  <c r="T190" i="5" s="1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S178" i="5" s="1"/>
  <c r="T178" i="5" s="1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S159" i="5" s="1"/>
  <c r="T159" i="5" s="1"/>
  <c r="Q155" i="5"/>
  <c r="O155" i="5"/>
  <c r="Q152" i="5"/>
  <c r="O152" i="5"/>
  <c r="R150" i="5"/>
  <c r="N150" i="5"/>
  <c r="Q145" i="5"/>
  <c r="Q137" i="5"/>
  <c r="R133" i="5"/>
  <c r="O133" i="5"/>
  <c r="N133" i="5"/>
  <c r="S133" i="5" s="1"/>
  <c r="T133" i="5" s="1"/>
  <c r="P130" i="5"/>
  <c r="P124" i="5"/>
  <c r="R118" i="5"/>
  <c r="N118" i="5"/>
  <c r="O112" i="5"/>
  <c r="N112" i="5"/>
  <c r="R106" i="5"/>
  <c r="N106" i="5"/>
  <c r="S106" i="5" s="1"/>
  <c r="T106" i="5" s="1"/>
  <c r="P104" i="5"/>
  <c r="R98" i="5"/>
  <c r="O98" i="5"/>
  <c r="N98" i="5"/>
  <c r="S98" i="5" s="1"/>
  <c r="T98" i="5" s="1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S75" i="5" s="1"/>
  <c r="T75" i="5" s="1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S152" i="5" s="1"/>
  <c r="T152" i="5" s="1"/>
  <c r="R159" i="5"/>
  <c r="R168" i="5"/>
  <c r="R191" i="5"/>
  <c r="R200" i="5"/>
  <c r="R223" i="5"/>
  <c r="R232" i="5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R536" i="5"/>
  <c r="R543" i="5"/>
  <c r="S543" i="5" s="1"/>
  <c r="T543" i="5" s="1"/>
  <c r="R568" i="5"/>
  <c r="R575" i="5"/>
  <c r="R591" i="5"/>
  <c r="S591" i="5" s="1"/>
  <c r="T591" i="5" s="1"/>
  <c r="R600" i="5"/>
  <c r="S600" i="5" s="1"/>
  <c r="T600" i="5" s="1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R626" i="5"/>
  <c r="O626" i="5"/>
  <c r="R622" i="5"/>
  <c r="O622" i="5"/>
  <c r="R618" i="5"/>
  <c r="O618" i="5"/>
  <c r="S618" i="5" s="1"/>
  <c r="T618" i="5" s="1"/>
  <c r="Q614" i="5"/>
  <c r="Q611" i="5"/>
  <c r="N611" i="5"/>
  <c r="N604" i="5"/>
  <c r="O601" i="5"/>
  <c r="R601" i="5"/>
  <c r="S601" i="5" s="1"/>
  <c r="T601" i="5" s="1"/>
  <c r="R597" i="5"/>
  <c r="O597" i="5"/>
  <c r="S597" i="5" s="1"/>
  <c r="T597" i="5" s="1"/>
  <c r="R590" i="5"/>
  <c r="O590" i="5"/>
  <c r="S590" i="5" s="1"/>
  <c r="T590" i="5" s="1"/>
  <c r="N588" i="5"/>
  <c r="O585" i="5"/>
  <c r="R585" i="5"/>
  <c r="Q583" i="5"/>
  <c r="N583" i="5"/>
  <c r="Q581" i="5"/>
  <c r="Q578" i="5"/>
  <c r="Q576" i="5"/>
  <c r="N576" i="5"/>
  <c r="R573" i="5"/>
  <c r="O573" i="5"/>
  <c r="O569" i="5"/>
  <c r="R569" i="5"/>
  <c r="R565" i="5"/>
  <c r="O565" i="5"/>
  <c r="O561" i="5"/>
  <c r="R561" i="5"/>
  <c r="N558" i="5"/>
  <c r="Q556" i="5"/>
  <c r="N556" i="5"/>
  <c r="Q554" i="5"/>
  <c r="Q551" i="5"/>
  <c r="N551" i="5"/>
  <c r="N545" i="5"/>
  <c r="R542" i="5"/>
  <c r="O542" i="5"/>
  <c r="S542" i="5" s="1"/>
  <c r="T542" i="5" s="1"/>
  <c r="Q540" i="5"/>
  <c r="N540" i="5"/>
  <c r="R533" i="5"/>
  <c r="O533" i="5"/>
  <c r="S533" i="5" s="1"/>
  <c r="T533" i="5" s="1"/>
  <c r="Q531" i="5"/>
  <c r="N531" i="5"/>
  <c r="S531" i="5" s="1"/>
  <c r="T531" i="5" s="1"/>
  <c r="R526" i="5"/>
  <c r="O526" i="5"/>
  <c r="S526" i="5" s="1"/>
  <c r="T526" i="5" s="1"/>
  <c r="Q521" i="5"/>
  <c r="Q518" i="5"/>
  <c r="Q516" i="5"/>
  <c r="N516" i="5"/>
  <c r="S516" i="5" s="1"/>
  <c r="T516" i="5" s="1"/>
  <c r="N513" i="5"/>
  <c r="Q511" i="5"/>
  <c r="N511" i="5"/>
  <c r="Q509" i="5"/>
  <c r="R506" i="5"/>
  <c r="O506" i="5"/>
  <c r="S506" i="5" s="1"/>
  <c r="T506" i="5" s="1"/>
  <c r="N501" i="5"/>
  <c r="Q499" i="5"/>
  <c r="N499" i="5"/>
  <c r="N494" i="5"/>
  <c r="Q492" i="5"/>
  <c r="N492" i="5"/>
  <c r="S492" i="5" s="1"/>
  <c r="T492" i="5" s="1"/>
  <c r="N489" i="5"/>
  <c r="N486" i="5"/>
  <c r="Q484" i="5"/>
  <c r="N484" i="5"/>
  <c r="O481" i="5"/>
  <c r="R481" i="5"/>
  <c r="Q479" i="5"/>
  <c r="N479" i="5"/>
  <c r="S479" i="5" s="1"/>
  <c r="T479" i="5" s="1"/>
  <c r="Q477" i="5"/>
  <c r="Q475" i="5"/>
  <c r="N475" i="5"/>
  <c r="Q469" i="5"/>
  <c r="R462" i="5"/>
  <c r="O462" i="5"/>
  <c r="O457" i="5"/>
  <c r="S457" i="5" s="1"/>
  <c r="T457" i="5" s="1"/>
  <c r="R457" i="5"/>
  <c r="Q453" i="5"/>
  <c r="R450" i="5"/>
  <c r="O450" i="5"/>
  <c r="S450" i="5" s="1"/>
  <c r="T450" i="5" s="1"/>
  <c r="Q448" i="5"/>
  <c r="N448" i="5"/>
  <c r="Q446" i="5"/>
  <c r="Q441" i="5"/>
  <c r="R437" i="5"/>
  <c r="N437" i="5"/>
  <c r="R434" i="5"/>
  <c r="O434" i="5"/>
  <c r="N434" i="5"/>
  <c r="R426" i="5"/>
  <c r="O426" i="5"/>
  <c r="N426" i="5"/>
  <c r="R418" i="5"/>
  <c r="N418" i="5"/>
  <c r="O417" i="5"/>
  <c r="R417" i="5"/>
  <c r="N417" i="5"/>
  <c r="P417" i="5"/>
  <c r="Q414" i="5"/>
  <c r="R402" i="5"/>
  <c r="N402" i="5"/>
  <c r="S402" i="5" s="1"/>
  <c r="T402" i="5" s="1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S347" i="5" s="1"/>
  <c r="T347" i="5" s="1"/>
  <c r="O347" i="5"/>
  <c r="R345" i="5"/>
  <c r="N345" i="5"/>
  <c r="R342" i="5"/>
  <c r="N342" i="5"/>
  <c r="R341" i="5"/>
  <c r="O341" i="5"/>
  <c r="N341" i="5"/>
  <c r="S341" i="5" s="1"/>
  <c r="T341" i="5" s="1"/>
  <c r="P341" i="5"/>
  <c r="O340" i="5"/>
  <c r="N340" i="5"/>
  <c r="P340" i="5"/>
  <c r="O335" i="5"/>
  <c r="N335" i="5"/>
  <c r="Q332" i="5"/>
  <c r="O332" i="5"/>
  <c r="S332" i="5" s="1"/>
  <c r="T332" i="5" s="1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S249" i="5" s="1"/>
  <c r="T249" i="5" s="1"/>
  <c r="R246" i="5"/>
  <c r="O246" i="5"/>
  <c r="N246" i="5"/>
  <c r="R245" i="5"/>
  <c r="O245" i="5"/>
  <c r="N245" i="5"/>
  <c r="P245" i="5"/>
  <c r="Q241" i="5"/>
  <c r="Q236" i="5"/>
  <c r="O236" i="5"/>
  <c r="S236" i="5" s="1"/>
  <c r="T236" i="5" s="1"/>
  <c r="R234" i="5"/>
  <c r="N234" i="5"/>
  <c r="S234" i="5" s="1"/>
  <c r="T234" i="5" s="1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S212" i="5" s="1"/>
  <c r="T212" i="5" s="1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S191" i="5" s="1"/>
  <c r="T191" i="5" s="1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S96" i="5" s="1"/>
  <c r="T96" i="5" s="1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S84" i="5" s="1"/>
  <c r="T84" i="5" s="1"/>
  <c r="P84" i="5"/>
  <c r="Q81" i="5"/>
  <c r="R74" i="5"/>
  <c r="N74" i="5"/>
  <c r="S74" i="5" s="1"/>
  <c r="T74" i="5" s="1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S63" i="5" s="1"/>
  <c r="T63" i="5" s="1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S40" i="5" s="1"/>
  <c r="T40" i="5" s="1"/>
  <c r="O39" i="5"/>
  <c r="N39" i="5"/>
  <c r="S39" i="5" s="1"/>
  <c r="T39" i="5" s="1"/>
  <c r="P39" i="5"/>
  <c r="O36" i="5"/>
  <c r="N36" i="5"/>
  <c r="O33" i="5"/>
  <c r="R33" i="5"/>
  <c r="N33" i="5"/>
  <c r="O32" i="5"/>
  <c r="N32" i="5"/>
  <c r="S32" i="5" s="1"/>
  <c r="T32" i="5" s="1"/>
  <c r="P32" i="5"/>
  <c r="O31" i="5"/>
  <c r="N31" i="5"/>
  <c r="P31" i="5"/>
  <c r="R30" i="5"/>
  <c r="O30" i="5"/>
  <c r="N30" i="5"/>
  <c r="P30" i="5"/>
  <c r="P28" i="5"/>
  <c r="Q27" i="5"/>
  <c r="S27" i="5" s="1"/>
  <c r="T27" i="5" s="1"/>
  <c r="O27" i="5"/>
  <c r="P26" i="5"/>
  <c r="Q24" i="5"/>
  <c r="O24" i="5"/>
  <c r="S24" i="5" s="1"/>
  <c r="T24" i="5" s="1"/>
  <c r="R22" i="5"/>
  <c r="N22" i="5"/>
  <c r="S22" i="5" s="1"/>
  <c r="T22" i="5" s="1"/>
  <c r="R21" i="5"/>
  <c r="O21" i="5"/>
  <c r="N21" i="5"/>
  <c r="P21" i="5"/>
  <c r="O20" i="5"/>
  <c r="N20" i="5"/>
  <c r="S20" i="5" s="1"/>
  <c r="T20" i="5" s="1"/>
  <c r="P20" i="5"/>
  <c r="Q17" i="5"/>
  <c r="Q16" i="5"/>
  <c r="O16" i="5"/>
  <c r="S16" i="5" s="1"/>
  <c r="T16" i="5" s="1"/>
  <c r="P14" i="5"/>
  <c r="R13" i="5"/>
  <c r="O13" i="5"/>
  <c r="N13" i="5"/>
  <c r="O12" i="5"/>
  <c r="N12" i="5"/>
  <c r="P12" i="5"/>
  <c r="O9" i="5"/>
  <c r="R9" i="5"/>
  <c r="N9" i="5"/>
  <c r="O8" i="5"/>
  <c r="N8" i="5"/>
  <c r="S8" i="5" s="1"/>
  <c r="T8" i="5" s="1"/>
  <c r="P8" i="5"/>
  <c r="O7" i="5"/>
  <c r="P6" i="5"/>
  <c r="Q4" i="5"/>
  <c r="O4" i="5"/>
  <c r="P3" i="5"/>
  <c r="R3" i="5"/>
  <c r="R12" i="5"/>
  <c r="R19" i="5"/>
  <c r="S19" i="5" s="1"/>
  <c r="T19" i="5" s="1"/>
  <c r="R28" i="5"/>
  <c r="R35" i="5"/>
  <c r="S35" i="5" s="1"/>
  <c r="T35" i="5" s="1"/>
  <c r="R44" i="5"/>
  <c r="S44" i="5" s="1"/>
  <c r="T44" i="5" s="1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R227" i="5"/>
  <c r="R236" i="5"/>
  <c r="R243" i="5"/>
  <c r="S243" i="5" s="1"/>
  <c r="T243" i="5" s="1"/>
  <c r="R259" i="5"/>
  <c r="S259" i="5" s="1"/>
  <c r="T259" i="5" s="1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I906" i="5"/>
  <c r="P906" i="5" s="1"/>
  <c r="S906" i="5" s="1"/>
  <c r="T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S633" i="5" s="1"/>
  <c r="T633" i="5" s="1"/>
  <c r="R633" i="5"/>
  <c r="S627" i="5"/>
  <c r="T627" i="5" s="1"/>
  <c r="S625" i="5"/>
  <c r="T625" i="5" s="1"/>
  <c r="P624" i="5"/>
  <c r="P622" i="5"/>
  <c r="S621" i="5"/>
  <c r="T621" i="5" s="1"/>
  <c r="P620" i="5"/>
  <c r="R614" i="5"/>
  <c r="O614" i="5"/>
  <c r="S608" i="5"/>
  <c r="T608" i="5" s="1"/>
  <c r="S605" i="5"/>
  <c r="T605" i="5" s="1"/>
  <c r="S602" i="5"/>
  <c r="T602" i="5" s="1"/>
  <c r="S598" i="5"/>
  <c r="T598" i="5" s="1"/>
  <c r="S593" i="5"/>
  <c r="T593" i="5" s="1"/>
  <c r="R581" i="5"/>
  <c r="O581" i="5"/>
  <c r="R578" i="5"/>
  <c r="O578" i="5"/>
  <c r="S574" i="5"/>
  <c r="T574" i="5" s="1"/>
  <c r="S566" i="5"/>
  <c r="T566" i="5" s="1"/>
  <c r="S559" i="5"/>
  <c r="T559" i="5" s="1"/>
  <c r="R554" i="5"/>
  <c r="O554" i="5"/>
  <c r="S554" i="5" s="1"/>
  <c r="T554" i="5" s="1"/>
  <c r="S549" i="5"/>
  <c r="T549" i="5" s="1"/>
  <c r="S546" i="5"/>
  <c r="T546" i="5" s="1"/>
  <c r="S537" i="5"/>
  <c r="T537" i="5" s="1"/>
  <c r="S534" i="5"/>
  <c r="T534" i="5" s="1"/>
  <c r="S529" i="5"/>
  <c r="T529" i="5" s="1"/>
  <c r="S527" i="5"/>
  <c r="T527" i="5" s="1"/>
  <c r="S524" i="5"/>
  <c r="T524" i="5" s="1"/>
  <c r="O521" i="5"/>
  <c r="R521" i="5"/>
  <c r="R518" i="5"/>
  <c r="O518" i="5"/>
  <c r="S518" i="5" s="1"/>
  <c r="T518" i="5" s="1"/>
  <c r="R509" i="5"/>
  <c r="O509" i="5"/>
  <c r="S504" i="5"/>
  <c r="T504" i="5" s="1"/>
  <c r="S502" i="5"/>
  <c r="T502" i="5" s="1"/>
  <c r="S490" i="5"/>
  <c r="T490" i="5" s="1"/>
  <c r="R477" i="5"/>
  <c r="O477" i="5"/>
  <c r="S472" i="5"/>
  <c r="T472" i="5" s="1"/>
  <c r="R469" i="5"/>
  <c r="O469" i="5"/>
  <c r="O465" i="5"/>
  <c r="S465" i="5" s="1"/>
  <c r="T465" i="5" s="1"/>
  <c r="R465" i="5"/>
  <c r="P462" i="5"/>
  <c r="S460" i="5"/>
  <c r="T460" i="5" s="1"/>
  <c r="R453" i="5"/>
  <c r="O453" i="5"/>
  <c r="S453" i="5" s="1"/>
  <c r="T453" i="5" s="1"/>
  <c r="S451" i="5"/>
  <c r="T451" i="5" s="1"/>
  <c r="R446" i="5"/>
  <c r="O446" i="5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S410" i="5" s="1"/>
  <c r="T410" i="5" s="1"/>
  <c r="R398" i="5"/>
  <c r="N398" i="5"/>
  <c r="S398" i="5" s="1"/>
  <c r="T398" i="5" s="1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S380" i="5" s="1"/>
  <c r="T380" i="5" s="1"/>
  <c r="O379" i="5"/>
  <c r="N379" i="5"/>
  <c r="P376" i="5"/>
  <c r="S371" i="5"/>
  <c r="T371" i="5" s="1"/>
  <c r="R365" i="5"/>
  <c r="N365" i="5"/>
  <c r="O364" i="5"/>
  <c r="N364" i="5"/>
  <c r="S364" i="5" s="1"/>
  <c r="T364" i="5" s="1"/>
  <c r="P364" i="5"/>
  <c r="R357" i="5"/>
  <c r="O357" i="5"/>
  <c r="N357" i="5"/>
  <c r="S357" i="5" s="1"/>
  <c r="T357" i="5" s="1"/>
  <c r="O356" i="5"/>
  <c r="N356" i="5"/>
  <c r="P356" i="5"/>
  <c r="O355" i="5"/>
  <c r="N355" i="5"/>
  <c r="P355" i="5"/>
  <c r="O344" i="5"/>
  <c r="N344" i="5"/>
  <c r="R329" i="5"/>
  <c r="N329" i="5"/>
  <c r="S329" i="5" s="1"/>
  <c r="T329" i="5" s="1"/>
  <c r="O328" i="5"/>
  <c r="N328" i="5"/>
  <c r="S328" i="5" s="1"/>
  <c r="T328" i="5" s="1"/>
  <c r="P328" i="5"/>
  <c r="O327" i="5"/>
  <c r="N327" i="5"/>
  <c r="P327" i="5"/>
  <c r="R326" i="5"/>
  <c r="O326" i="5"/>
  <c r="N326" i="5"/>
  <c r="P326" i="5"/>
  <c r="P324" i="5"/>
  <c r="Q323" i="5"/>
  <c r="R322" i="5"/>
  <c r="N322" i="5"/>
  <c r="S322" i="5" s="1"/>
  <c r="T322" i="5" s="1"/>
  <c r="O316" i="5"/>
  <c r="N316" i="5"/>
  <c r="S316" i="5" s="1"/>
  <c r="T316" i="5" s="1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O252" i="5"/>
  <c r="N252" i="5"/>
  <c r="O244" i="5"/>
  <c r="N244" i="5"/>
  <c r="R241" i="5"/>
  <c r="N241" i="5"/>
  <c r="O240" i="5"/>
  <c r="N240" i="5"/>
  <c r="P240" i="5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S164" i="5"/>
  <c r="T164" i="5" s="1"/>
  <c r="O163" i="5"/>
  <c r="N163" i="5"/>
  <c r="S163" i="5" s="1"/>
  <c r="T163" i="5" s="1"/>
  <c r="P163" i="5"/>
  <c r="R162" i="5"/>
  <c r="O162" i="5"/>
  <c r="N162" i="5"/>
  <c r="S162" i="5" s="1"/>
  <c r="T162" i="5" s="1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O15" i="5"/>
  <c r="N15" i="5"/>
  <c r="S15" i="5" s="1"/>
  <c r="T15" i="5" s="1"/>
  <c r="P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AA37" i="12"/>
  <c r="AB37" i="12" s="1"/>
  <c r="Q21" i="3"/>
  <c r="AA895" i="12"/>
  <c r="AB895" i="12" s="1"/>
  <c r="AA339" i="12"/>
  <c r="AB339" i="12" s="1"/>
  <c r="I415" i="5"/>
  <c r="P415" i="5" s="1"/>
  <c r="I407" i="5"/>
  <c r="P407" i="5" s="1"/>
  <c r="I383" i="5"/>
  <c r="P383" i="5" s="1"/>
  <c r="S383" i="5" s="1"/>
  <c r="T383" i="5" s="1"/>
  <c r="I375" i="5"/>
  <c r="P375" i="5" s="1"/>
  <c r="S375" i="5" s="1"/>
  <c r="T375" i="5" s="1"/>
  <c r="I359" i="5"/>
  <c r="P359" i="5" s="1"/>
  <c r="I351" i="5"/>
  <c r="P351" i="5" s="1"/>
  <c r="S351" i="5" s="1"/>
  <c r="T351" i="5" s="1"/>
  <c r="I319" i="5"/>
  <c r="P319" i="5" s="1"/>
  <c r="S319" i="5" s="1"/>
  <c r="T319" i="5" s="1"/>
  <c r="I287" i="5"/>
  <c r="P287" i="5" s="1"/>
  <c r="S287" i="5" s="1"/>
  <c r="T287" i="5" s="1"/>
  <c r="I279" i="5"/>
  <c r="P279" i="5" s="1"/>
  <c r="I239" i="5"/>
  <c r="P239" i="5" s="1"/>
  <c r="S239" i="5" s="1"/>
  <c r="T239" i="5" s="1"/>
  <c r="I231" i="5"/>
  <c r="P231" i="5" s="1"/>
  <c r="S231" i="5" s="1"/>
  <c r="T231" i="5" s="1"/>
  <c r="I223" i="5"/>
  <c r="P223" i="5" s="1"/>
  <c r="S223" i="5" s="1"/>
  <c r="T223" i="5" s="1"/>
  <c r="I191" i="5"/>
  <c r="P191" i="5" s="1"/>
  <c r="I87" i="5"/>
  <c r="P87" i="5" s="1"/>
  <c r="S87" i="5" s="1"/>
  <c r="T87" i="5" s="1"/>
  <c r="I79" i="5"/>
  <c r="P79" i="5" s="1"/>
  <c r="S79" i="5" s="1"/>
  <c r="T79" i="5" s="1"/>
  <c r="I71" i="5"/>
  <c r="P71" i="5" s="1"/>
  <c r="I7" i="5"/>
  <c r="P7" i="5" s="1"/>
  <c r="S7" i="5" s="1"/>
  <c r="T7" i="5" s="1"/>
  <c r="M9" i="16"/>
  <c r="M17" i="17"/>
  <c r="O17" i="17" s="1"/>
  <c r="AA110" i="12"/>
  <c r="AB110" i="12" s="1"/>
  <c r="M7" i="16"/>
  <c r="M8" i="16" s="1"/>
  <c r="AA438" i="12"/>
  <c r="AB438" i="12" s="1"/>
  <c r="AA106" i="12"/>
  <c r="AB106" i="12" s="1"/>
  <c r="M16" i="17"/>
  <c r="AA565" i="12"/>
  <c r="AB565" i="12" s="1"/>
  <c r="AA645" i="12"/>
  <c r="AB645" i="12" s="1"/>
  <c r="AA835" i="12"/>
  <c r="AB835" i="12" s="1"/>
  <c r="AA371" i="12"/>
  <c r="AB371" i="12" s="1"/>
  <c r="AA269" i="12"/>
  <c r="AB269" i="12" s="1"/>
  <c r="AA729" i="12"/>
  <c r="AB729" i="12" s="1"/>
  <c r="N19" i="3"/>
  <c r="AA599" i="12"/>
  <c r="AB599" i="12" s="1"/>
  <c r="AA715" i="12"/>
  <c r="AB715" i="12" s="1"/>
  <c r="K162" i="12"/>
  <c r="K328" i="12"/>
  <c r="L416" i="12"/>
  <c r="J416" i="12"/>
  <c r="K151" i="12"/>
  <c r="L710" i="12"/>
  <c r="K473" i="12"/>
  <c r="K120" i="12"/>
  <c r="K859" i="12"/>
  <c r="K583" i="12"/>
  <c r="K79" i="12"/>
  <c r="K951" i="12"/>
  <c r="L401" i="12"/>
  <c r="J401" i="12"/>
  <c r="J649" i="12"/>
  <c r="P649" i="12" s="1"/>
  <c r="L649" i="12"/>
  <c r="T775" i="12"/>
  <c r="U775" i="12" s="1"/>
  <c r="J107" i="12"/>
  <c r="L107" i="12"/>
  <c r="M18" i="3"/>
  <c r="L162" i="12"/>
  <c r="J162" i="12"/>
  <c r="L328" i="12"/>
  <c r="J798" i="12"/>
  <c r="P798" i="12" s="1"/>
  <c r="L270" i="12"/>
  <c r="L357" i="12"/>
  <c r="Y357" i="12" s="1"/>
  <c r="L151" i="12"/>
  <c r="L883" i="12"/>
  <c r="L473" i="12"/>
  <c r="J572" i="12"/>
  <c r="L120" i="12"/>
  <c r="J120" i="12"/>
  <c r="L859" i="12"/>
  <c r="J859" i="12"/>
  <c r="J495" i="12"/>
  <c r="L583" i="12"/>
  <c r="L79" i="12"/>
  <c r="L951" i="12"/>
  <c r="J951" i="12"/>
  <c r="L818" i="12"/>
  <c r="J928" i="12"/>
  <c r="P928" i="12" s="1"/>
  <c r="L928" i="12"/>
  <c r="M17" i="20"/>
  <c r="O17" i="20" s="1"/>
  <c r="L964" i="12"/>
  <c r="Y964" i="12" s="1"/>
  <c r="L685" i="12"/>
  <c r="R685" i="12" s="1"/>
  <c r="L298" i="12"/>
  <c r="R298" i="12" s="1"/>
  <c r="L367" i="12"/>
  <c r="L152" i="12"/>
  <c r="L704" i="12"/>
  <c r="J704" i="12"/>
  <c r="W704" i="12" s="1"/>
  <c r="J129" i="12"/>
  <c r="L129" i="12"/>
  <c r="L911" i="12"/>
  <c r="L682" i="12"/>
  <c r="J682" i="12"/>
  <c r="W682" i="12" s="1"/>
  <c r="L689" i="12"/>
  <c r="L337" i="12"/>
  <c r="L290" i="12"/>
  <c r="J290" i="12"/>
  <c r="J19" i="12"/>
  <c r="L19" i="12"/>
  <c r="K19" i="12"/>
  <c r="T946" i="12"/>
  <c r="U946" i="12" s="1"/>
  <c r="K880" i="12"/>
  <c r="K559" i="12"/>
  <c r="K187" i="12"/>
  <c r="K518" i="12"/>
  <c r="T244" i="12"/>
  <c r="U244" i="12" s="1"/>
  <c r="K109" i="12"/>
  <c r="L675" i="12"/>
  <c r="K581" i="12"/>
  <c r="T717" i="12"/>
  <c r="U717" i="12" s="1"/>
  <c r="L64" i="12"/>
  <c r="K57" i="12"/>
  <c r="T411" i="12"/>
  <c r="U411" i="12" s="1"/>
  <c r="K647" i="12"/>
  <c r="L848" i="12"/>
  <c r="L21" i="12"/>
  <c r="J21" i="12"/>
  <c r="K375" i="12"/>
  <c r="L552" i="12"/>
  <c r="K444" i="12"/>
  <c r="K693" i="12"/>
  <c r="K816" i="12"/>
  <c r="K450" i="12"/>
  <c r="K143" i="12"/>
  <c r="K996" i="12"/>
  <c r="K983" i="12"/>
  <c r="K587" i="12"/>
  <c r="K168" i="12"/>
  <c r="T515" i="12"/>
  <c r="U515" i="12" s="1"/>
  <c r="L746" i="12"/>
  <c r="J746" i="12"/>
  <c r="L530" i="12"/>
  <c r="J530" i="12"/>
  <c r="J962" i="12"/>
  <c r="L804" i="12"/>
  <c r="L915" i="12"/>
  <c r="Y915" i="12" s="1"/>
  <c r="J675" i="12"/>
  <c r="W675" i="12" s="1"/>
  <c r="J64" i="12"/>
  <c r="P64" i="12" s="1"/>
  <c r="L402" i="12"/>
  <c r="L662" i="12"/>
  <c r="J662" i="12"/>
  <c r="L977" i="12"/>
  <c r="J568" i="12"/>
  <c r="P568" i="12" s="1"/>
  <c r="L568" i="12"/>
  <c r="J770" i="12"/>
  <c r="L770" i="12"/>
  <c r="L781" i="12"/>
  <c r="J829" i="12"/>
  <c r="L829" i="12"/>
  <c r="J696" i="12"/>
  <c r="P696" i="12" s="1"/>
  <c r="L696" i="12"/>
  <c r="J487" i="12"/>
  <c r="L880" i="12"/>
  <c r="J880" i="12"/>
  <c r="L559" i="12"/>
  <c r="J559" i="12"/>
  <c r="L187" i="12"/>
  <c r="J187" i="12"/>
  <c r="J130" i="12"/>
  <c r="L364" i="12"/>
  <c r="L577" i="12"/>
  <c r="L974" i="12"/>
  <c r="J804" i="12"/>
  <c r="P804" i="12" s="1"/>
  <c r="L518" i="12"/>
  <c r="L109" i="12"/>
  <c r="L581" i="12"/>
  <c r="L57" i="12"/>
  <c r="L647" i="12"/>
  <c r="J647" i="12"/>
  <c r="L827" i="12"/>
  <c r="Y827" i="12" s="1"/>
  <c r="L375" i="12"/>
  <c r="L356" i="12"/>
  <c r="J478" i="12"/>
  <c r="L444" i="12"/>
  <c r="L693" i="12"/>
  <c r="L816" i="12"/>
  <c r="J816" i="12"/>
  <c r="J712" i="12"/>
  <c r="L193" i="12"/>
  <c r="L148" i="12"/>
  <c r="L999" i="12"/>
  <c r="J999" i="12"/>
  <c r="L557" i="12"/>
  <c r="J84" i="12"/>
  <c r="L912" i="12"/>
  <c r="J862" i="12"/>
  <c r="P862" i="12" s="1"/>
  <c r="L450" i="12"/>
  <c r="J854" i="12"/>
  <c r="W854" i="12" s="1"/>
  <c r="L143" i="12"/>
  <c r="J164" i="12"/>
  <c r="L996" i="12"/>
  <c r="J550" i="12"/>
  <c r="W550" i="12" s="1"/>
  <c r="L983" i="12"/>
  <c r="J308" i="12"/>
  <c r="L587" i="12"/>
  <c r="L121" i="12"/>
  <c r="L168" i="12"/>
  <c r="J253" i="12"/>
  <c r="J311" i="12"/>
  <c r="L423" i="12"/>
  <c r="J702" i="12"/>
  <c r="L702" i="12"/>
  <c r="K746" i="12"/>
  <c r="K530" i="12"/>
  <c r="K804" i="12"/>
  <c r="L430" i="12"/>
  <c r="L594" i="12"/>
  <c r="L246" i="12"/>
  <c r="L625" i="12"/>
  <c r="L863" i="12"/>
  <c r="L520" i="12"/>
  <c r="L149" i="12"/>
  <c r="L462" i="12"/>
  <c r="L635" i="12"/>
  <c r="T786" i="12"/>
  <c r="U786" i="12" s="1"/>
  <c r="J410" i="12"/>
  <c r="L410" i="12"/>
  <c r="L311" i="12"/>
  <c r="K423" i="12"/>
  <c r="J514" i="12"/>
  <c r="L514" i="12"/>
  <c r="R514" i="12" s="1"/>
  <c r="K568" i="12"/>
  <c r="J445" i="12"/>
  <c r="L445" i="12"/>
  <c r="K770" i="12"/>
  <c r="K702" i="12"/>
  <c r="J781" i="12"/>
  <c r="K829" i="12"/>
  <c r="L973" i="12"/>
  <c r="K973" i="12"/>
  <c r="J973" i="12"/>
  <c r="L736" i="12"/>
  <c r="J736" i="12"/>
  <c r="W736" i="12" s="1"/>
  <c r="L759" i="12"/>
  <c r="L692" i="12"/>
  <c r="L616" i="12"/>
  <c r="L694" i="12"/>
  <c r="J694" i="12"/>
  <c r="L660" i="12"/>
  <c r="J744" i="12"/>
  <c r="P744" i="12" s="1"/>
  <c r="L650" i="12"/>
  <c r="L55" i="12"/>
  <c r="J982" i="12"/>
  <c r="P982" i="12" s="1"/>
  <c r="L184" i="12"/>
  <c r="J353" i="12"/>
  <c r="P353" i="12" s="1"/>
  <c r="L619" i="12"/>
  <c r="L112" i="12"/>
  <c r="J286" i="12"/>
  <c r="L349" i="12"/>
  <c r="J207" i="12"/>
  <c r="L56" i="12"/>
  <c r="L332" i="12"/>
  <c r="Y332" i="12" s="1"/>
  <c r="J332" i="12"/>
  <c r="L267" i="12"/>
  <c r="J784" i="12"/>
  <c r="P784" i="12" s="1"/>
  <c r="L389" i="12"/>
  <c r="J389" i="12"/>
  <c r="L250" i="12"/>
  <c r="L755" i="12"/>
  <c r="J755" i="12"/>
  <c r="L172" i="12"/>
  <c r="J172" i="12"/>
  <c r="L115" i="12"/>
  <c r="J115" i="12"/>
  <c r="L245" i="12"/>
  <c r="J245" i="12"/>
  <c r="L188" i="12"/>
  <c r="J260" i="12"/>
  <c r="L511" i="12"/>
  <c r="J823" i="12"/>
  <c r="L344" i="12"/>
  <c r="J741" i="12"/>
  <c r="P741" i="12" s="1"/>
  <c r="L767" i="12"/>
  <c r="L773" i="12"/>
  <c r="J139" i="12"/>
  <c r="P139" i="12" s="1"/>
  <c r="L153" i="12"/>
  <c r="J153" i="12"/>
  <c r="J586" i="12"/>
  <c r="L15" i="12"/>
  <c r="L540" i="12"/>
  <c r="J133" i="12"/>
  <c r="T824" i="12"/>
  <c r="U824" i="12" s="1"/>
  <c r="L387" i="12"/>
  <c r="L336" i="12"/>
  <c r="L529" i="12"/>
  <c r="L860" i="12"/>
  <c r="L810" i="12"/>
  <c r="L91" i="12"/>
  <c r="L604" i="12"/>
  <c r="L414" i="12"/>
  <c r="L646" i="12"/>
  <c r="L634" i="12"/>
  <c r="K217" i="12"/>
  <c r="L690" i="12"/>
  <c r="K982" i="12"/>
  <c r="L558" i="12"/>
  <c r="K353" i="12"/>
  <c r="L963" i="12"/>
  <c r="J619" i="12"/>
  <c r="L279" i="12"/>
  <c r="K286" i="12"/>
  <c r="L145" i="12"/>
  <c r="K207" i="12"/>
  <c r="L724" i="12"/>
  <c r="L404" i="12"/>
  <c r="J267" i="12"/>
  <c r="L128" i="12"/>
  <c r="L104" i="12"/>
  <c r="L617" i="12"/>
  <c r="L851" i="12"/>
  <c r="L361" i="12"/>
  <c r="Y361" i="12" s="1"/>
  <c r="J361" i="12"/>
  <c r="P361" i="12" s="1"/>
  <c r="L766" i="12"/>
  <c r="L118" i="12"/>
  <c r="L296" i="12"/>
  <c r="K823" i="12"/>
  <c r="L623" i="12"/>
  <c r="L668" i="12"/>
  <c r="J767" i="12"/>
  <c r="W767" i="12" s="1"/>
  <c r="L481" i="12"/>
  <c r="J773" i="12"/>
  <c r="W773" i="12" s="1"/>
  <c r="L173" i="12"/>
  <c r="L659" i="12"/>
  <c r="L73" i="12"/>
  <c r="R73" i="12" s="1"/>
  <c r="K586" i="12"/>
  <c r="L294" i="12"/>
  <c r="K468" i="12"/>
  <c r="L431" i="12"/>
  <c r="L929" i="12"/>
  <c r="R929" i="12" s="1"/>
  <c r="L447" i="12"/>
  <c r="J540" i="12"/>
  <c r="L852" i="12"/>
  <c r="J200" i="12"/>
  <c r="L200" i="12"/>
  <c r="K387" i="12"/>
  <c r="X387" i="12" s="1"/>
  <c r="J695" i="12"/>
  <c r="L695" i="12"/>
  <c r="Y695" i="12" s="1"/>
  <c r="T522" i="12"/>
  <c r="U522" i="12" s="1"/>
  <c r="J644" i="12"/>
  <c r="P644" i="12" s="1"/>
  <c r="K619" i="12"/>
  <c r="K267" i="12"/>
  <c r="K389" i="12"/>
  <c r="K755" i="12"/>
  <c r="K172" i="12"/>
  <c r="K115" i="12"/>
  <c r="K245" i="12"/>
  <c r="K153" i="12"/>
  <c r="K540" i="12"/>
  <c r="J100" i="12"/>
  <c r="P100" i="12" s="1"/>
  <c r="L100" i="12"/>
  <c r="K100" i="12"/>
  <c r="L744" i="12"/>
  <c r="L217" i="12"/>
  <c r="L982" i="12"/>
  <c r="L353" i="12"/>
  <c r="L286" i="12"/>
  <c r="L207" i="12"/>
  <c r="L260" i="12"/>
  <c r="L823" i="12"/>
  <c r="L741" i="12"/>
  <c r="L586" i="12"/>
  <c r="L468" i="12"/>
  <c r="L644" i="12"/>
  <c r="L841" i="12"/>
  <c r="L947" i="12"/>
  <c r="R947" i="12" s="1"/>
  <c r="J947" i="12"/>
  <c r="K813" i="12"/>
  <c r="J44" i="12"/>
  <c r="W44" i="12" s="1"/>
  <c r="L843" i="12"/>
  <c r="J843" i="12"/>
  <c r="J18" i="12"/>
  <c r="K831" i="12"/>
  <c r="K158" i="12"/>
  <c r="K539" i="12"/>
  <c r="J839" i="12"/>
  <c r="P839" i="12" s="1"/>
  <c r="L916" i="12"/>
  <c r="J970" i="12"/>
  <c r="W970" i="12" s="1"/>
  <c r="K76" i="12"/>
  <c r="J794" i="12"/>
  <c r="J643" i="12"/>
  <c r="K641" i="12"/>
  <c r="L488" i="12"/>
  <c r="J834" i="12"/>
  <c r="W834" i="12" s="1"/>
  <c r="K262" i="12"/>
  <c r="L255" i="12"/>
  <c r="L575" i="12"/>
  <c r="L27" i="12"/>
  <c r="L678" i="12"/>
  <c r="J528" i="12"/>
  <c r="L528" i="12"/>
  <c r="T555" i="12"/>
  <c r="U555" i="12" s="1"/>
  <c r="K242" i="12"/>
  <c r="J242" i="12"/>
  <c r="L242" i="12"/>
  <c r="J446" i="12"/>
  <c r="L446" i="12"/>
  <c r="K44" i="12"/>
  <c r="L461" i="12"/>
  <c r="L603" i="12"/>
  <c r="J156" i="12"/>
  <c r="L381" i="12"/>
  <c r="L811" i="12"/>
  <c r="J811" i="12"/>
  <c r="K633" i="12"/>
  <c r="L409" i="12"/>
  <c r="L879" i="12"/>
  <c r="J879" i="12"/>
  <c r="L432" i="12"/>
  <c r="J432" i="12"/>
  <c r="L108" i="12"/>
  <c r="K740" i="12"/>
  <c r="L398" i="12"/>
  <c r="L894" i="12"/>
  <c r="K794" i="12"/>
  <c r="L651" i="12"/>
  <c r="J651" i="12"/>
  <c r="K490" i="12"/>
  <c r="K867" i="12"/>
  <c r="K844" i="12"/>
  <c r="L701" i="12"/>
  <c r="K24" i="12"/>
  <c r="K503" i="12"/>
  <c r="K263" i="12"/>
  <c r="L828" i="12"/>
  <c r="L282" i="12"/>
  <c r="L546" i="12"/>
  <c r="J546" i="12"/>
  <c r="W546" i="12" s="1"/>
  <c r="L813" i="12"/>
  <c r="J603" i="12"/>
  <c r="W603" i="12" s="1"/>
  <c r="L858" i="12"/>
  <c r="R858" i="12" s="1"/>
  <c r="L443" i="12"/>
  <c r="T737" i="12"/>
  <c r="U737" i="12" s="1"/>
  <c r="L158" i="12"/>
  <c r="J493" i="12"/>
  <c r="J409" i="12"/>
  <c r="P409" i="12" s="1"/>
  <c r="L479" i="12"/>
  <c r="L61" i="12"/>
  <c r="L86" i="12"/>
  <c r="J108" i="12"/>
  <c r="W108" i="12" s="1"/>
  <c r="L875" i="12"/>
  <c r="J600" i="12"/>
  <c r="W600" i="12" s="1"/>
  <c r="J459" i="12"/>
  <c r="L539" i="12"/>
  <c r="J398" i="12"/>
  <c r="P398" i="12" s="1"/>
  <c r="J370" i="12"/>
  <c r="L372" i="12"/>
  <c r="J318" i="12"/>
  <c r="J117" i="12"/>
  <c r="W117" i="12" s="1"/>
  <c r="L262" i="12"/>
  <c r="L992" i="12"/>
  <c r="J808" i="12"/>
  <c r="L808" i="12"/>
  <c r="L707" i="12"/>
  <c r="L44" i="12"/>
  <c r="L321" i="12"/>
  <c r="R321" i="12" s="1"/>
  <c r="L18" i="12"/>
  <c r="L825" i="12"/>
  <c r="L633" i="12"/>
  <c r="L157" i="12"/>
  <c r="L761" i="12"/>
  <c r="L524" i="12"/>
  <c r="R524" i="12" s="1"/>
  <c r="L638" i="12"/>
  <c r="L740" i="12"/>
  <c r="L839" i="12"/>
  <c r="L970" i="12"/>
  <c r="L794" i="12"/>
  <c r="L718" i="12"/>
  <c r="L656" i="12"/>
  <c r="L292" i="12"/>
  <c r="L652" i="12"/>
  <c r="R652" i="12" s="1"/>
  <c r="L869" i="12"/>
  <c r="L643" i="12"/>
  <c r="L893" i="12"/>
  <c r="Y893" i="12" s="1"/>
  <c r="L490" i="12"/>
  <c r="L867" i="12"/>
  <c r="L844" i="12"/>
  <c r="L24" i="12"/>
  <c r="L503" i="12"/>
  <c r="L834" i="12"/>
  <c r="L198" i="12"/>
  <c r="L263" i="12"/>
  <c r="K175" i="12"/>
  <c r="J39" i="12"/>
  <c r="L39" i="12"/>
  <c r="L699" i="12"/>
  <c r="J699" i="12"/>
  <c r="J395" i="12"/>
  <c r="P395" i="12" s="1"/>
  <c r="L395" i="12"/>
  <c r="R395" i="12" s="1"/>
  <c r="L455" i="12"/>
  <c r="K455" i="12"/>
  <c r="J513" i="12"/>
  <c r="L513" i="12"/>
  <c r="K446" i="12"/>
  <c r="L960" i="12"/>
  <c r="J960" i="12"/>
  <c r="K560" i="12"/>
  <c r="L368" i="12"/>
  <c r="J4" i="12"/>
  <c r="P4" i="12" s="1"/>
  <c r="L94" i="12"/>
  <c r="J94" i="12"/>
  <c r="L435" i="12"/>
  <c r="L442" i="12"/>
  <c r="L782" i="12"/>
  <c r="J782" i="12"/>
  <c r="L609" i="12"/>
  <c r="L698" i="12"/>
  <c r="Y698" i="12" s="1"/>
  <c r="T822" i="12"/>
  <c r="U822" i="12" s="1"/>
  <c r="L861" i="12"/>
  <c r="L8" i="12"/>
  <c r="Y8" i="12" s="1"/>
  <c r="L127" i="12"/>
  <c r="J127" i="12"/>
  <c r="J466" i="12"/>
  <c r="K606" i="12"/>
  <c r="L325" i="12"/>
  <c r="L223" i="12"/>
  <c r="K85" i="12"/>
  <c r="L537" i="12"/>
  <c r="J537" i="12"/>
  <c r="K384" i="12"/>
  <c r="L284" i="12"/>
  <c r="K833" i="12"/>
  <c r="L502" i="12"/>
  <c r="J788" i="12"/>
  <c r="W788" i="12" s="1"/>
  <c r="L80" i="12"/>
  <c r="K32" i="12"/>
  <c r="L850" i="12"/>
  <c r="K805" i="12"/>
  <c r="L592" i="12"/>
  <c r="K840" i="12"/>
  <c r="L449" i="12"/>
  <c r="J449" i="12"/>
  <c r="J3" i="12"/>
  <c r="P3" i="12" s="1"/>
  <c r="K508" i="12"/>
  <c r="J544" i="12"/>
  <c r="L778" i="12"/>
  <c r="J553" i="12"/>
  <c r="L553" i="12"/>
  <c r="K553" i="12"/>
  <c r="K483" i="12"/>
  <c r="J483" i="12"/>
  <c r="L483" i="12"/>
  <c r="L248" i="12"/>
  <c r="T228" i="12"/>
  <c r="U228" i="12" s="1"/>
  <c r="L183" i="12"/>
  <c r="L499" i="12"/>
  <c r="J388" i="12"/>
  <c r="L40" i="12"/>
  <c r="J40" i="12"/>
  <c r="L713" i="12"/>
  <c r="J713" i="12"/>
  <c r="J435" i="12"/>
  <c r="J442" i="12"/>
  <c r="P442" i="12" s="1"/>
  <c r="J609" i="12"/>
  <c r="P609" i="12" s="1"/>
  <c r="J861" i="12"/>
  <c r="P861" i="12" s="1"/>
  <c r="K484" i="12"/>
  <c r="J223" i="12"/>
  <c r="J284" i="12"/>
  <c r="P284" i="12" s="1"/>
  <c r="K708" i="12"/>
  <c r="K195" i="12"/>
  <c r="K886" i="12"/>
  <c r="L864" i="12"/>
  <c r="L857" i="12"/>
  <c r="J857" i="12"/>
  <c r="W857" i="12" s="1"/>
  <c r="L310" i="12"/>
  <c r="K310" i="12"/>
  <c r="K500" i="12"/>
  <c r="J500" i="12"/>
  <c r="L500" i="12"/>
  <c r="L560" i="12"/>
  <c r="L201" i="12"/>
  <c r="L601" i="12"/>
  <c r="J499" i="12"/>
  <c r="K782" i="12"/>
  <c r="K861" i="12"/>
  <c r="K223" i="12"/>
  <c r="L85" i="12"/>
  <c r="K537" i="12"/>
  <c r="L384" i="12"/>
  <c r="K284" i="12"/>
  <c r="L805" i="12"/>
  <c r="J805" i="12"/>
  <c r="K592" i="12"/>
  <c r="L840" i="12"/>
  <c r="J840" i="12"/>
  <c r="K449" i="12"/>
  <c r="L3" i="12"/>
  <c r="L51" i="12"/>
  <c r="L508" i="12"/>
  <c r="T519" i="12"/>
  <c r="U519" i="12" s="1"/>
  <c r="L58" i="12"/>
  <c r="L59" i="12"/>
  <c r="Y59" i="12" s="1"/>
  <c r="L466" i="12"/>
  <c r="L484" i="12"/>
  <c r="L788" i="12"/>
  <c r="L589" i="12"/>
  <c r="L708" i="12"/>
  <c r="L195" i="12"/>
  <c r="L542" i="12"/>
  <c r="L28" i="12"/>
  <c r="J28" i="12"/>
  <c r="L285" i="12"/>
  <c r="J373" i="12"/>
  <c r="T895" i="12"/>
  <c r="U895" i="12" s="1"/>
  <c r="L584" i="12"/>
  <c r="J584" i="12"/>
  <c r="L745" i="12"/>
  <c r="J745" i="12"/>
  <c r="L135" i="12"/>
  <c r="L236" i="12"/>
  <c r="Y236" i="12" s="1"/>
  <c r="L728" i="12"/>
  <c r="L578" i="12"/>
  <c r="J578" i="12"/>
  <c r="T420" i="12"/>
  <c r="U420" i="12" s="1"/>
  <c r="L186" i="12"/>
  <c r="J186" i="12"/>
  <c r="K97" i="12"/>
  <c r="L936" i="12"/>
  <c r="L945" i="12"/>
  <c r="J945" i="12"/>
  <c r="L144" i="12"/>
  <c r="J144" i="12"/>
  <c r="L984" i="12"/>
  <c r="J674" i="12"/>
  <c r="L681" i="12"/>
  <c r="J681" i="12"/>
  <c r="J965" i="12"/>
  <c r="L199" i="12"/>
  <c r="L686" i="12"/>
  <c r="J474" i="12"/>
  <c r="L268" i="12"/>
  <c r="L453" i="12"/>
  <c r="J453" i="12"/>
  <c r="J72" i="12"/>
  <c r="L72" i="12"/>
  <c r="J636" i="12"/>
  <c r="L636" i="12"/>
  <c r="L288" i="12"/>
  <c r="J288" i="12"/>
  <c r="P288" i="12" s="1"/>
  <c r="J719" i="12"/>
  <c r="L719" i="12"/>
  <c r="L731" i="12"/>
  <c r="Y731" i="12" s="1"/>
  <c r="K780" i="12"/>
  <c r="K373" i="12"/>
  <c r="L458" i="12"/>
  <c r="R458" i="12" s="1"/>
  <c r="J458" i="12"/>
  <c r="W458" i="12" s="1"/>
  <c r="J135" i="12"/>
  <c r="J728" i="12"/>
  <c r="L234" i="12"/>
  <c r="J234" i="12"/>
  <c r="L876" i="12"/>
  <c r="R876" i="12" s="1"/>
  <c r="J876" i="12"/>
  <c r="J936" i="12"/>
  <c r="W936" i="12" s="1"/>
  <c r="K705" i="12"/>
  <c r="J199" i="12"/>
  <c r="L463" i="12"/>
  <c r="Y463" i="12" s="1"/>
  <c r="J463" i="12"/>
  <c r="W463" i="12" s="1"/>
  <c r="J686" i="12"/>
  <c r="K72" i="12"/>
  <c r="K636" i="12"/>
  <c r="J204" i="12"/>
  <c r="K719" i="12"/>
  <c r="J930" i="12"/>
  <c r="J979" i="12"/>
  <c r="L979" i="12"/>
  <c r="K28" i="12"/>
  <c r="K584" i="12"/>
  <c r="K745" i="12"/>
  <c r="K135" i="12"/>
  <c r="K728" i="12"/>
  <c r="K578" i="12"/>
  <c r="K186" i="12"/>
  <c r="L97" i="12"/>
  <c r="K936" i="12"/>
  <c r="K945" i="12"/>
  <c r="K681" i="12"/>
  <c r="K686" i="12"/>
  <c r="J406" i="12"/>
  <c r="P406" i="12" s="1"/>
  <c r="K406" i="12"/>
  <c r="J538" i="12"/>
  <c r="K538" i="12"/>
  <c r="K288" i="12"/>
  <c r="L780" i="12"/>
  <c r="L373" i="12"/>
  <c r="L705" i="12"/>
  <c r="L674" i="12"/>
  <c r="J748" i="12"/>
  <c r="L748" i="12"/>
  <c r="J955" i="12"/>
  <c r="L955" i="12"/>
  <c r="L538" i="12"/>
  <c r="L204" i="12"/>
  <c r="L333" i="12"/>
  <c r="L930" i="12"/>
  <c r="T106" i="12"/>
  <c r="U106" i="12" s="1"/>
  <c r="L756" i="12"/>
  <c r="L872" i="12"/>
  <c r="L209" i="12"/>
  <c r="J812" i="12"/>
  <c r="W812" i="12" s="1"/>
  <c r="L77" i="12"/>
  <c r="L990" i="12"/>
  <c r="Y990" i="12" s="1"/>
  <c r="J990" i="12"/>
  <c r="W990" i="12" s="1"/>
  <c r="L797" i="12"/>
  <c r="J595" i="12"/>
  <c r="K486" i="12"/>
  <c r="L346" i="12"/>
  <c r="L722" i="12"/>
  <c r="J711" i="12"/>
  <c r="K505" i="12"/>
  <c r="J178" i="12"/>
  <c r="K231" i="12"/>
  <c r="L399" i="12"/>
  <c r="J331" i="12"/>
  <c r="K677" i="12"/>
  <c r="L166" i="12"/>
  <c r="K309" i="12"/>
  <c r="L927" i="12"/>
  <c r="L956" i="12"/>
  <c r="J956" i="12"/>
  <c r="W956" i="12" s="1"/>
  <c r="J456" i="12"/>
  <c r="L456" i="12"/>
  <c r="K890" i="12"/>
  <c r="J890" i="12"/>
  <c r="L890" i="12"/>
  <c r="K324" i="12"/>
  <c r="J324" i="12"/>
  <c r="P324" i="12" s="1"/>
  <c r="K727" i="12"/>
  <c r="J727" i="12"/>
  <c r="L727" i="12"/>
  <c r="L155" i="12"/>
  <c r="L486" i="12"/>
  <c r="L235" i="12"/>
  <c r="L505" i="12"/>
  <c r="L231" i="12"/>
  <c r="L677" i="12"/>
  <c r="T314" i="12"/>
  <c r="U314" i="12" s="1"/>
  <c r="L390" i="12"/>
  <c r="L309" i="12"/>
  <c r="K271" i="12"/>
  <c r="J271" i="12"/>
  <c r="L324" i="12"/>
  <c r="L812" i="12"/>
  <c r="L595" i="12"/>
  <c r="L671" i="12"/>
  <c r="L2" i="12"/>
  <c r="R2" i="12" s="1"/>
  <c r="L711" i="12"/>
  <c r="L632" i="12"/>
  <c r="L178" i="12"/>
  <c r="L331" i="12"/>
  <c r="T31" i="12"/>
  <c r="U31" i="12" s="1"/>
  <c r="J887" i="12"/>
  <c r="L887" i="12"/>
  <c r="J815" i="12"/>
  <c r="L815" i="12"/>
  <c r="L185" i="12"/>
  <c r="L904" i="12"/>
  <c r="L661" i="12"/>
  <c r="L853" i="12"/>
  <c r="J853" i="12"/>
  <c r="L800" i="12"/>
  <c r="J800" i="12"/>
  <c r="L221" i="12"/>
  <c r="L498" i="12"/>
  <c r="L421" i="12"/>
  <c r="L654" i="12"/>
  <c r="J654" i="12"/>
  <c r="K266" i="12"/>
  <c r="J803" i="12"/>
  <c r="L803" i="12"/>
  <c r="L25" i="12"/>
  <c r="J579" i="12"/>
  <c r="P579" i="12" s="1"/>
  <c r="L579" i="12"/>
  <c r="L14" i="12"/>
  <c r="L821" i="12"/>
  <c r="J821" i="12"/>
  <c r="L437" i="12"/>
  <c r="J437" i="12"/>
  <c r="L227" i="12"/>
  <c r="L355" i="12"/>
  <c r="L752" i="12"/>
  <c r="L919" i="12"/>
  <c r="J919" i="12"/>
  <c r="L735" i="12"/>
  <c r="L771" i="12"/>
  <c r="L137" i="12"/>
  <c r="J498" i="12"/>
  <c r="P498" i="12" s="1"/>
  <c r="L814" i="12"/>
  <c r="L738" i="12"/>
  <c r="L345" i="12"/>
  <c r="J345" i="12"/>
  <c r="W345" i="12" s="1"/>
  <c r="J181" i="12"/>
  <c r="L181" i="12"/>
  <c r="L212" i="12"/>
  <c r="R212" i="12" s="1"/>
  <c r="L891" i="12"/>
  <c r="R891" i="12" s="1"/>
  <c r="J735" i="12"/>
  <c r="K800" i="12"/>
  <c r="K498" i="12"/>
  <c r="L743" i="12"/>
  <c r="L266" i="12"/>
  <c r="L6" i="12"/>
  <c r="K359" i="12"/>
  <c r="J359" i="12"/>
  <c r="K919" i="12"/>
  <c r="K735" i="12"/>
  <c r="J801" i="12"/>
  <c r="P801" i="12" s="1"/>
  <c r="L801" i="12"/>
  <c r="K579" i="12"/>
  <c r="J295" i="12"/>
  <c r="L295" i="12"/>
  <c r="K762" i="12"/>
  <c r="J206" i="12"/>
  <c r="L206" i="12"/>
  <c r="K206" i="12"/>
  <c r="K415" i="12"/>
  <c r="L418" i="12"/>
  <c r="K901" i="12"/>
  <c r="L277" i="12"/>
  <c r="K535" i="12"/>
  <c r="L214" i="12"/>
  <c r="J214" i="12"/>
  <c r="L342" i="12"/>
  <c r="L327" i="12"/>
  <c r="J327" i="12"/>
  <c r="L5" i="12"/>
  <c r="L196" i="12"/>
  <c r="K295" i="12"/>
  <c r="J751" i="12"/>
  <c r="L995" i="12"/>
  <c r="J46" i="12"/>
  <c r="P46" i="12" s="1"/>
  <c r="K46" i="12"/>
  <c r="J418" i="12"/>
  <c r="J277" i="12"/>
  <c r="J196" i="12"/>
  <c r="J340" i="12"/>
  <c r="P340" i="12" s="1"/>
  <c r="L340" i="12"/>
  <c r="K995" i="12"/>
  <c r="L363" i="12"/>
  <c r="L415" i="12"/>
  <c r="K418" i="12"/>
  <c r="L901" i="12"/>
  <c r="L535" i="12"/>
  <c r="K214" i="12"/>
  <c r="L276" i="12"/>
  <c r="K327" i="12"/>
  <c r="J426" i="12"/>
  <c r="L426" i="12"/>
  <c r="J762" i="12"/>
  <c r="L762" i="12"/>
  <c r="K75" i="12"/>
  <c r="K441" i="12"/>
  <c r="J921" i="12"/>
  <c r="L921" i="12"/>
  <c r="J882" i="12"/>
  <c r="L882" i="12"/>
  <c r="L532" i="12"/>
  <c r="L525" i="12"/>
  <c r="L836" i="12"/>
  <c r="J836" i="12"/>
  <c r="L655" i="12"/>
  <c r="K464" i="12"/>
  <c r="K573" i="12"/>
  <c r="L923" i="12"/>
  <c r="J923" i="12"/>
  <c r="J351" i="12"/>
  <c r="T564" i="12"/>
  <c r="U564" i="12" s="1"/>
  <c r="T163" i="12"/>
  <c r="U163" i="12" s="1"/>
  <c r="L75" i="12"/>
  <c r="L441" i="12"/>
  <c r="L796" i="12"/>
  <c r="L132" i="12"/>
  <c r="L706" i="12"/>
  <c r="R706" i="12" s="1"/>
  <c r="T842" i="12"/>
  <c r="U842" i="12" s="1"/>
  <c r="L691" i="12"/>
  <c r="L233" i="12"/>
  <c r="L460" i="12"/>
  <c r="J655" i="12"/>
  <c r="P655" i="12" s="1"/>
  <c r="L464" i="12"/>
  <c r="L335" i="12"/>
  <c r="J224" i="12"/>
  <c r="K921" i="12"/>
  <c r="J688" i="12"/>
  <c r="W688" i="12" s="1"/>
  <c r="K688" i="12"/>
  <c r="J480" i="12"/>
  <c r="L480" i="12"/>
  <c r="R480" i="12" s="1"/>
  <c r="T360" i="12"/>
  <c r="U360" i="12" s="1"/>
  <c r="L989" i="12"/>
  <c r="L403" i="12"/>
  <c r="L573" i="12"/>
  <c r="L165" i="12"/>
  <c r="J165" i="12"/>
  <c r="K882" i="12"/>
  <c r="L362" i="12"/>
  <c r="J154" i="12"/>
  <c r="P154" i="12" s="1"/>
  <c r="L436" i="12"/>
  <c r="J436" i="12"/>
  <c r="P436" i="12" s="1"/>
  <c r="L543" i="12"/>
  <c r="J871" i="12"/>
  <c r="K96" i="12"/>
  <c r="J941" i="12"/>
  <c r="P941" i="12" s="1"/>
  <c r="J849" i="12"/>
  <c r="L849" i="12"/>
  <c r="Y849" i="12" s="1"/>
  <c r="L907" i="12"/>
  <c r="K907" i="12"/>
  <c r="J322" i="12"/>
  <c r="L322" i="12"/>
  <c r="M15" i="20"/>
  <c r="O15" i="20" s="1"/>
  <c r="D10" i="19"/>
  <c r="B14" i="19"/>
  <c r="D9" i="19"/>
  <c r="K89" i="12"/>
  <c r="M14" i="20"/>
  <c r="L96" i="12"/>
  <c r="L476" i="12"/>
  <c r="K476" i="12"/>
  <c r="L154" i="12"/>
  <c r="L871" i="12"/>
  <c r="L941" i="12"/>
  <c r="L89" i="12"/>
  <c r="K628" i="12"/>
  <c r="J628" i="12"/>
  <c r="L628" i="12"/>
  <c r="J907" i="12"/>
  <c r="K66" i="12"/>
  <c r="J66" i="12"/>
  <c r="P66" i="12" s="1"/>
  <c r="L66" i="12"/>
  <c r="K179" i="12"/>
  <c r="J179" i="12"/>
  <c r="L179" i="12"/>
  <c r="K322" i="12"/>
  <c r="L913" i="12"/>
  <c r="K670" i="12"/>
  <c r="L30" i="12"/>
  <c r="J30" i="12"/>
  <c r="L884" i="12"/>
  <c r="J884" i="12"/>
  <c r="J369" i="12"/>
  <c r="L417" i="12"/>
  <c r="P21" i="20"/>
  <c r="L429" i="12"/>
  <c r="L868" i="12"/>
  <c r="L507" i="12"/>
  <c r="J417" i="12"/>
  <c r="W417" i="12" s="1"/>
  <c r="D5" i="19"/>
  <c r="N21" i="20"/>
  <c r="L670" i="12"/>
  <c r="K30" i="12"/>
  <c r="K884" i="12"/>
  <c r="D3" i="18"/>
  <c r="N15" i="20"/>
  <c r="O21" i="20"/>
  <c r="F8" i="14"/>
  <c r="F10" i="25" l="1" a="1"/>
  <c r="F10" i="25" s="1"/>
  <c r="E9" i="25" a="1"/>
  <c r="E9" i="25" s="1"/>
  <c r="H10" i="25" a="1"/>
  <c r="H10" i="25" s="1"/>
  <c r="F9" i="25" a="1"/>
  <c r="F9" i="25" s="1"/>
  <c r="E10" i="25" a="1"/>
  <c r="E10" i="25" s="1"/>
  <c r="H9" i="25" a="1"/>
  <c r="H9" i="25" s="1"/>
  <c r="T847" i="12"/>
  <c r="U847" i="12" s="1"/>
  <c r="AA225" i="12"/>
  <c r="AB225" i="12" s="1"/>
  <c r="AA146" i="12"/>
  <c r="AB146" i="12" s="1"/>
  <c r="AA624" i="12"/>
  <c r="AB624" i="12" s="1"/>
  <c r="AA522" i="12"/>
  <c r="AB522" i="12" s="1"/>
  <c r="AA561" i="12"/>
  <c r="AB561" i="12" s="1"/>
  <c r="T110" i="12"/>
  <c r="U110" i="12" s="1"/>
  <c r="T307" i="12"/>
  <c r="U307" i="12" s="1"/>
  <c r="AA975" i="12"/>
  <c r="AB975" i="12" s="1"/>
  <c r="T88" i="12"/>
  <c r="U88" i="12" s="1"/>
  <c r="T237" i="12"/>
  <c r="U237" i="12" s="1"/>
  <c r="T92" i="12"/>
  <c r="U92" i="12" s="1"/>
  <c r="Y303" i="12"/>
  <c r="T565" i="12"/>
  <c r="U565" i="12" s="1"/>
  <c r="AA174" i="12"/>
  <c r="AB174" i="12" s="1"/>
  <c r="T792" i="12"/>
  <c r="U792" i="12" s="1"/>
  <c r="AA31" i="12"/>
  <c r="AB31" i="12" s="1"/>
  <c r="AA54" i="12"/>
  <c r="AB54" i="12" s="1"/>
  <c r="AA52" i="12"/>
  <c r="AB52" i="12" s="1"/>
  <c r="T197" i="12"/>
  <c r="U197" i="12" s="1"/>
  <c r="AA475" i="12"/>
  <c r="AB475" i="12" s="1"/>
  <c r="AA935" i="12"/>
  <c r="AB935" i="12" s="1"/>
  <c r="T99" i="12"/>
  <c r="U99" i="12" s="1"/>
  <c r="O15" i="3"/>
  <c r="M16" i="3"/>
  <c r="T627" i="12"/>
  <c r="U627" i="12" s="1"/>
  <c r="AA795" i="12"/>
  <c r="AB795" i="12" s="1"/>
  <c r="AA842" i="12"/>
  <c r="AB842" i="12" s="1"/>
  <c r="AA218" i="12"/>
  <c r="AB218" i="12" s="1"/>
  <c r="AA160" i="12"/>
  <c r="AB160" i="12" s="1"/>
  <c r="AA665" i="12"/>
  <c r="AB665" i="12" s="1"/>
  <c r="AA593" i="12"/>
  <c r="AB593" i="12" s="1"/>
  <c r="R978" i="12"/>
  <c r="Z971" i="12"/>
  <c r="AA971" i="12" s="1"/>
  <c r="AB971" i="12" s="1"/>
  <c r="X614" i="12"/>
  <c r="Z113" i="12"/>
  <c r="AA113" i="12" s="1"/>
  <c r="AB113" i="12" s="1"/>
  <c r="R169" i="12"/>
  <c r="T169" i="12" s="1"/>
  <c r="U169" i="12" s="1"/>
  <c r="P299" i="12"/>
  <c r="T299" i="12" s="1"/>
  <c r="U299" i="12" s="1"/>
  <c r="W394" i="12"/>
  <c r="AA394" i="12" s="1"/>
  <c r="AB394" i="12" s="1"/>
  <c r="W900" i="12"/>
  <c r="W363" i="12"/>
  <c r="P906" i="12"/>
  <c r="T906" i="12" s="1"/>
  <c r="U906" i="12" s="1"/>
  <c r="P562" i="12"/>
  <c r="W99" i="12"/>
  <c r="P585" i="12"/>
  <c r="T585" i="12" s="1"/>
  <c r="U585" i="12" s="1"/>
  <c r="Z69" i="12"/>
  <c r="S776" i="12"/>
  <c r="R281" i="12"/>
  <c r="P356" i="12"/>
  <c r="AA299" i="12"/>
  <c r="AB299" i="12" s="1"/>
  <c r="AA720" i="12"/>
  <c r="AB720" i="12" s="1"/>
  <c r="T281" i="12"/>
  <c r="U281" i="12" s="1"/>
  <c r="T855" i="12"/>
  <c r="U855" i="12" s="1"/>
  <c r="T37" i="12"/>
  <c r="U37" i="12" s="1"/>
  <c r="T835" i="12"/>
  <c r="U835" i="12" s="1"/>
  <c r="AA99" i="12"/>
  <c r="AB99" i="12" s="1"/>
  <c r="W777" i="12"/>
  <c r="S22" i="12"/>
  <c r="Z870" i="12"/>
  <c r="Y472" i="12"/>
  <c r="T971" i="12"/>
  <c r="U971" i="12" s="1"/>
  <c r="AA258" i="12"/>
  <c r="AB258" i="12" s="1"/>
  <c r="W796" i="12"/>
  <c r="P508" i="12"/>
  <c r="P338" i="12"/>
  <c r="T338" i="12" s="1"/>
  <c r="U338" i="12" s="1"/>
  <c r="W469" i="12"/>
  <c r="X591" i="12"/>
  <c r="Y869" i="12"/>
  <c r="C10" i="25" a="1"/>
  <c r="C10" i="25" s="1"/>
  <c r="C9" i="25" a="1"/>
  <c r="C9" i="25" s="1"/>
  <c r="P865" i="12"/>
  <c r="Z697" i="12"/>
  <c r="AA697" i="12" s="1"/>
  <c r="AB697" i="12" s="1"/>
  <c r="S82" i="12"/>
  <c r="T82" i="12" s="1"/>
  <c r="U82" i="12" s="1"/>
  <c r="Y305" i="12"/>
  <c r="S93" i="12"/>
  <c r="R333" i="12"/>
  <c r="Q451" i="12"/>
  <c r="T451" i="12" s="1"/>
  <c r="U451" i="12" s="1"/>
  <c r="Y868" i="12"/>
  <c r="R614" i="12"/>
  <c r="Q146" i="12"/>
  <c r="T146" i="12" s="1"/>
  <c r="U146" i="12" s="1"/>
  <c r="T791" i="12"/>
  <c r="U791" i="12" s="1"/>
  <c r="Y774" i="12"/>
  <c r="T448" i="12"/>
  <c r="U448" i="12" s="1"/>
  <c r="T898" i="12"/>
  <c r="U898" i="12" s="1"/>
  <c r="AA171" i="12"/>
  <c r="AB171" i="12" s="1"/>
  <c r="T664" i="12"/>
  <c r="U664" i="12" s="1"/>
  <c r="T866" i="12"/>
  <c r="U866" i="12" s="1"/>
  <c r="T125" i="12"/>
  <c r="U125" i="12" s="1"/>
  <c r="T957" i="12"/>
  <c r="U957" i="12" s="1"/>
  <c r="AA637" i="12"/>
  <c r="AB637" i="12" s="1"/>
  <c r="S213" i="12"/>
  <c r="R209" i="12"/>
  <c r="S38" i="12"/>
  <c r="Z315" i="12"/>
  <c r="AA93" i="12"/>
  <c r="AB93" i="12" s="1"/>
  <c r="AA847" i="12"/>
  <c r="AB847" i="12" s="1"/>
  <c r="Z10" i="12"/>
  <c r="X768" i="12"/>
  <c r="P846" i="12"/>
  <c r="P73" i="12"/>
  <c r="T454" i="12"/>
  <c r="U454" i="12" s="1"/>
  <c r="P841" i="12"/>
  <c r="P87" i="12"/>
  <c r="P612" i="12"/>
  <c r="AA307" i="12"/>
  <c r="AB307" i="12" s="1"/>
  <c r="AA228" i="12"/>
  <c r="AB228" i="12" s="1"/>
  <c r="W189" i="12"/>
  <c r="AA555" i="12"/>
  <c r="AB555" i="12" s="1"/>
  <c r="AA237" i="12"/>
  <c r="AB237" i="12" s="1"/>
  <c r="T545" i="12"/>
  <c r="U545" i="12" s="1"/>
  <c r="T126" i="12"/>
  <c r="U126" i="12" s="1"/>
  <c r="P750" i="12"/>
  <c r="P598" i="12"/>
  <c r="W511" i="12"/>
  <c r="P221" i="12"/>
  <c r="AA664" i="12"/>
  <c r="AB664" i="12" s="1"/>
  <c r="W641" i="12"/>
  <c r="P916" i="12"/>
  <c r="W433" i="12"/>
  <c r="P606" i="12"/>
  <c r="AA870" i="12"/>
  <c r="AB870" i="12" s="1"/>
  <c r="T975" i="12"/>
  <c r="U975" i="12" s="1"/>
  <c r="T475" i="12"/>
  <c r="U475" i="12" s="1"/>
  <c r="AA88" i="12"/>
  <c r="AB88" i="12" s="1"/>
  <c r="W407" i="12"/>
  <c r="P13" i="12"/>
  <c r="W421" i="12"/>
  <c r="P891" i="12"/>
  <c r="P368" i="12"/>
  <c r="W911" i="12"/>
  <c r="W635" i="12"/>
  <c r="W996" i="12"/>
  <c r="C7" i="25"/>
  <c r="E7" i="25"/>
  <c r="D7" i="25"/>
  <c r="H8" i="25"/>
  <c r="C8" i="25"/>
  <c r="F8" i="25"/>
  <c r="W738" i="12"/>
  <c r="P661" i="12"/>
  <c r="AA824" i="12"/>
  <c r="AB824" i="12" s="1"/>
  <c r="P693" i="12"/>
  <c r="AA515" i="12"/>
  <c r="AB515" i="12" s="1"/>
  <c r="P25" i="12"/>
  <c r="P188" i="12"/>
  <c r="W205" i="12"/>
  <c r="P250" i="12"/>
  <c r="X293" i="12"/>
  <c r="P441" i="12"/>
  <c r="P752" i="12"/>
  <c r="AA448" i="12"/>
  <c r="AB448" i="12" s="1"/>
  <c r="P248" i="12"/>
  <c r="P525" i="12"/>
  <c r="AA98" i="12"/>
  <c r="AB98" i="12" s="1"/>
  <c r="AA898" i="12"/>
  <c r="AB898" i="12" s="1"/>
  <c r="T218" i="12"/>
  <c r="U218" i="12" s="1"/>
  <c r="T697" i="12"/>
  <c r="U697" i="12" s="1"/>
  <c r="P904" i="12"/>
  <c r="P477" i="12"/>
  <c r="W282" i="12"/>
  <c r="P809" i="12"/>
  <c r="W802" i="12"/>
  <c r="P984" i="12"/>
  <c r="P51" i="12"/>
  <c r="W185" i="12"/>
  <c r="W59" i="12"/>
  <c r="T624" i="12"/>
  <c r="U624" i="12" s="1"/>
  <c r="W430" i="12"/>
  <c r="W950" i="12"/>
  <c r="W400" i="12"/>
  <c r="P678" i="12"/>
  <c r="W875" i="12"/>
  <c r="P344" i="12"/>
  <c r="W259" i="12"/>
  <c r="P983" i="12"/>
  <c r="W155" i="12"/>
  <c r="AA807" i="12"/>
  <c r="AB807" i="12" s="1"/>
  <c r="AA684" i="12"/>
  <c r="AB684" i="12" s="1"/>
  <c r="AA272" i="12"/>
  <c r="AB272" i="12" s="1"/>
  <c r="AA866" i="12"/>
  <c r="AB866" i="12" s="1"/>
  <c r="T225" i="12"/>
  <c r="U225" i="12" s="1"/>
  <c r="T978" i="12"/>
  <c r="U978" i="12" s="1"/>
  <c r="AA957" i="12"/>
  <c r="AB957" i="12" s="1"/>
  <c r="W297" i="12"/>
  <c r="AA265" i="12"/>
  <c r="AB265" i="12" s="1"/>
  <c r="P325" i="12"/>
  <c r="W75" i="12"/>
  <c r="P158" i="12"/>
  <c r="P557" i="12"/>
  <c r="P112" i="12"/>
  <c r="W132" i="12"/>
  <c r="T637" i="12"/>
  <c r="U637" i="12" s="1"/>
  <c r="P660" i="12"/>
  <c r="AA326" i="12"/>
  <c r="AB326" i="12" s="1"/>
  <c r="AA67" i="12"/>
  <c r="AB67" i="12" s="1"/>
  <c r="AA700" i="12"/>
  <c r="AB700" i="12" s="1"/>
  <c r="AA775" i="12"/>
  <c r="AB775" i="12" s="1"/>
  <c r="P5" i="12"/>
  <c r="W471" i="12"/>
  <c r="P471" i="12"/>
  <c r="P372" i="12"/>
  <c r="W372" i="12"/>
  <c r="W230" i="12"/>
  <c r="P230" i="12"/>
  <c r="P41" i="12"/>
  <c r="W41" i="12"/>
  <c r="W36" i="12"/>
  <c r="Y924" i="12"/>
  <c r="AA924" i="12" s="1"/>
  <c r="AB924" i="12" s="1"/>
  <c r="R924" i="12"/>
  <c r="T924" i="12" s="1"/>
  <c r="U924" i="12" s="1"/>
  <c r="R182" i="12"/>
  <c r="Y182" i="12"/>
  <c r="AA182" i="12" s="1"/>
  <c r="AB182" i="12" s="1"/>
  <c r="R176" i="12"/>
  <c r="Y176" i="12"/>
  <c r="AA176" i="12" s="1"/>
  <c r="AB176" i="12" s="1"/>
  <c r="X257" i="12"/>
  <c r="Q257" i="12"/>
  <c r="Y63" i="12"/>
  <c r="AA63" i="12" s="1"/>
  <c r="AB63" i="12" s="1"/>
  <c r="R63" i="12"/>
  <c r="T63" i="12" s="1"/>
  <c r="U63" i="12" s="1"/>
  <c r="R881" i="12"/>
  <c r="T881" i="12" s="1"/>
  <c r="U881" i="12" s="1"/>
  <c r="Y881" i="12"/>
  <c r="AA881" i="12" s="1"/>
  <c r="AB881" i="12" s="1"/>
  <c r="X896" i="12"/>
  <c r="W896" i="12"/>
  <c r="S937" i="12"/>
  <c r="Z937" i="12"/>
  <c r="R757" i="12"/>
  <c r="Y757" i="12"/>
  <c r="AA757" i="12" s="1"/>
  <c r="AB757" i="12" s="1"/>
  <c r="R391" i="12"/>
  <c r="Y391" i="12"/>
  <c r="Y776" i="12"/>
  <c r="R776" i="12"/>
  <c r="Y283" i="12"/>
  <c r="R283" i="12"/>
  <c r="Q316" i="12"/>
  <c r="W316" i="12"/>
  <c r="R914" i="12"/>
  <c r="T914" i="12" s="1"/>
  <c r="U914" i="12" s="1"/>
  <c r="Y914" i="12"/>
  <c r="AA914" i="12" s="1"/>
  <c r="AB914" i="12" s="1"/>
  <c r="Q481" i="12"/>
  <c r="W481" i="12"/>
  <c r="S301" i="12"/>
  <c r="T301" i="12" s="1"/>
  <c r="U301" i="12" s="1"/>
  <c r="Z301" i="12"/>
  <c r="AA301" i="12" s="1"/>
  <c r="AB301" i="12" s="1"/>
  <c r="Q383" i="12"/>
  <c r="X383" i="12"/>
  <c r="Z768" i="12"/>
  <c r="S768" i="12"/>
  <c r="T768" i="12" s="1"/>
  <c r="U768" i="12" s="1"/>
  <c r="S785" i="12"/>
  <c r="Z785" i="12"/>
  <c r="AA785" i="12" s="1"/>
  <c r="AB785" i="12" s="1"/>
  <c r="R303" i="12"/>
  <c r="S303" i="12"/>
  <c r="Z303" i="12"/>
  <c r="AA303" i="12" s="1"/>
  <c r="AB303" i="12" s="1"/>
  <c r="R607" i="12"/>
  <c r="T607" i="12" s="1"/>
  <c r="U607" i="12" s="1"/>
  <c r="Y607" i="12"/>
  <c r="AA607" i="12" s="1"/>
  <c r="AB607" i="12" s="1"/>
  <c r="Q872" i="12"/>
  <c r="W872" i="12"/>
  <c r="S428" i="12"/>
  <c r="T428" i="12" s="1"/>
  <c r="U428" i="12" s="1"/>
  <c r="Z428" i="12"/>
  <c r="AA428" i="12" s="1"/>
  <c r="AB428" i="12" s="1"/>
  <c r="R243" i="12"/>
  <c r="Y243" i="12"/>
  <c r="S297" i="12"/>
  <c r="Z297" i="12"/>
  <c r="Q232" i="12"/>
  <c r="X232" i="12"/>
  <c r="P232" i="12"/>
  <c r="Q42" i="12"/>
  <c r="P42" i="12"/>
  <c r="X42" i="12"/>
  <c r="W42" i="12"/>
  <c r="Y382" i="12"/>
  <c r="R382" i="12"/>
  <c r="S385" i="12"/>
  <c r="T385" i="12" s="1"/>
  <c r="U385" i="12" s="1"/>
  <c r="Z385" i="12"/>
  <c r="AA385" i="12" s="1"/>
  <c r="AB385" i="12" s="1"/>
  <c r="Z111" i="12"/>
  <c r="AA111" i="12" s="1"/>
  <c r="AB111" i="12" s="1"/>
  <c r="S111" i="12"/>
  <c r="T111" i="12" s="1"/>
  <c r="U111" i="12" s="1"/>
  <c r="W412" i="12"/>
  <c r="P886" i="12"/>
  <c r="W201" i="12"/>
  <c r="W58" i="12"/>
  <c r="W431" i="12"/>
  <c r="P830" i="12"/>
  <c r="W227" i="12"/>
  <c r="W698" i="12"/>
  <c r="P698" i="12"/>
  <c r="W551" i="12"/>
  <c r="P551" i="12"/>
  <c r="W912" i="12"/>
  <c r="P912" i="12"/>
  <c r="W464" i="12"/>
  <c r="W2" i="12"/>
  <c r="AA723" i="12"/>
  <c r="AB723" i="12" s="1"/>
  <c r="AA580" i="12"/>
  <c r="AB580" i="12" s="1"/>
  <c r="AA496" i="12"/>
  <c r="AB496" i="12" s="1"/>
  <c r="W168" i="12"/>
  <c r="W631" i="12"/>
  <c r="W560" i="12"/>
  <c r="P560" i="12"/>
  <c r="W894" i="12"/>
  <c r="P992" i="12"/>
  <c r="W992" i="12"/>
  <c r="P381" i="12"/>
  <c r="W381" i="12"/>
  <c r="W510" i="12"/>
  <c r="P510" i="12"/>
  <c r="P283" i="12"/>
  <c r="W283" i="12"/>
  <c r="W333" i="12"/>
  <c r="W76" i="12"/>
  <c r="W375" i="12"/>
  <c r="W212" i="12"/>
  <c r="AA125" i="12"/>
  <c r="AB125" i="12" s="1"/>
  <c r="P202" i="12"/>
  <c r="W8" i="12"/>
  <c r="AA545" i="12"/>
  <c r="AB545" i="12" s="1"/>
  <c r="P630" i="12"/>
  <c r="T174" i="12"/>
  <c r="U174" i="12" s="1"/>
  <c r="P819" i="12"/>
  <c r="W765" i="12"/>
  <c r="P536" i="12"/>
  <c r="W119" i="12"/>
  <c r="P192" i="12"/>
  <c r="P831" i="12"/>
  <c r="W143" i="12"/>
  <c r="P563" i="12"/>
  <c r="P772" i="12"/>
  <c r="P706" i="12"/>
  <c r="P14" i="12"/>
  <c r="W235" i="12"/>
  <c r="P380" i="12"/>
  <c r="P541" i="12"/>
  <c r="W403" i="12"/>
  <c r="P102" i="12"/>
  <c r="AA959" i="12"/>
  <c r="AB959" i="12" s="1"/>
  <c r="AA451" i="12"/>
  <c r="AB451" i="12" s="1"/>
  <c r="W236" i="12"/>
  <c r="P170" i="12"/>
  <c r="P391" i="12"/>
  <c r="Q991" i="12"/>
  <c r="X615" i="12"/>
  <c r="AA791" i="12"/>
  <c r="AB791" i="12" s="1"/>
  <c r="AA82" i="12"/>
  <c r="AB82" i="12" s="1"/>
  <c r="AA169" i="12"/>
  <c r="AB169" i="12" s="1"/>
  <c r="W883" i="12"/>
  <c r="P300" i="12"/>
  <c r="W814" i="12"/>
  <c r="P26" i="12"/>
  <c r="AA732" i="12"/>
  <c r="AB732" i="12" s="1"/>
  <c r="P349" i="12"/>
  <c r="P833" i="12"/>
  <c r="W321" i="12"/>
  <c r="P148" i="12"/>
  <c r="W858" i="12"/>
  <c r="Q470" i="12"/>
  <c r="X33" i="12"/>
  <c r="Q817" i="12"/>
  <c r="R30" i="12"/>
  <c r="Y30" i="12"/>
  <c r="Z429" i="12"/>
  <c r="S429" i="12"/>
  <c r="Z913" i="12"/>
  <c r="S913" i="12"/>
  <c r="X907" i="12"/>
  <c r="Q907" i="12"/>
  <c r="Z941" i="12"/>
  <c r="S941" i="12"/>
  <c r="Q871" i="12"/>
  <c r="X871" i="12"/>
  <c r="Z335" i="12"/>
  <c r="S335" i="12"/>
  <c r="Z75" i="12"/>
  <c r="S75" i="12"/>
  <c r="X923" i="12"/>
  <c r="Q923" i="12"/>
  <c r="Q921" i="12"/>
  <c r="X921" i="12"/>
  <c r="S901" i="12"/>
  <c r="Z901" i="12"/>
  <c r="Y46" i="12"/>
  <c r="R46" i="12"/>
  <c r="Y735" i="12"/>
  <c r="R735" i="12"/>
  <c r="S227" i="12"/>
  <c r="Z227" i="12"/>
  <c r="S579" i="12"/>
  <c r="Z579" i="12"/>
  <c r="X800" i="12"/>
  <c r="Q800" i="12"/>
  <c r="S815" i="12"/>
  <c r="Z815" i="12"/>
  <c r="Q271" i="12"/>
  <c r="X271" i="12"/>
  <c r="Y686" i="12"/>
  <c r="R686" i="12"/>
  <c r="R782" i="12"/>
  <c r="Y782" i="12"/>
  <c r="Q495" i="12"/>
  <c r="X495" i="12"/>
  <c r="Z883" i="12"/>
  <c r="S883" i="12"/>
  <c r="S107" i="12"/>
  <c r="Z107" i="12"/>
  <c r="R473" i="12"/>
  <c r="Y473" i="12"/>
  <c r="S284" i="5"/>
  <c r="T284" i="5" s="1"/>
  <c r="S543" i="12"/>
  <c r="Z543" i="12"/>
  <c r="Z989" i="12"/>
  <c r="S989" i="12"/>
  <c r="Z322" i="12"/>
  <c r="S322" i="12"/>
  <c r="S165" i="12"/>
  <c r="Z165" i="12"/>
  <c r="X480" i="12"/>
  <c r="Q480" i="12"/>
  <c r="Y921" i="12"/>
  <c r="R921" i="12"/>
  <c r="S441" i="12"/>
  <c r="Z441" i="12"/>
  <c r="X351" i="12"/>
  <c r="Q351" i="12"/>
  <c r="Z655" i="12"/>
  <c r="S655" i="12"/>
  <c r="S525" i="12"/>
  <c r="Z525" i="12"/>
  <c r="Q882" i="12"/>
  <c r="X882" i="12"/>
  <c r="Z426" i="12"/>
  <c r="S426" i="12"/>
  <c r="R214" i="12"/>
  <c r="Y214" i="12"/>
  <c r="Y995" i="12"/>
  <c r="R995" i="12"/>
  <c r="Z995" i="12"/>
  <c r="S995" i="12"/>
  <c r="S196" i="12"/>
  <c r="Z196" i="12"/>
  <c r="R535" i="12"/>
  <c r="Y535" i="12"/>
  <c r="S418" i="12"/>
  <c r="Z418" i="12"/>
  <c r="Q295" i="12"/>
  <c r="X295" i="12"/>
  <c r="Q735" i="12"/>
  <c r="X735" i="12"/>
  <c r="S345" i="12"/>
  <c r="Z345" i="12"/>
  <c r="S735" i="12"/>
  <c r="Z735" i="12"/>
  <c r="S437" i="12"/>
  <c r="Z437" i="12"/>
  <c r="S25" i="12"/>
  <c r="Z25" i="12"/>
  <c r="X853" i="12"/>
  <c r="Q853" i="12"/>
  <c r="Z661" i="12"/>
  <c r="S661" i="12"/>
  <c r="S887" i="12"/>
  <c r="Z887" i="12"/>
  <c r="S178" i="12"/>
  <c r="Z178" i="12"/>
  <c r="S390" i="12"/>
  <c r="Z390" i="12"/>
  <c r="Z890" i="12"/>
  <c r="S890" i="12"/>
  <c r="Z927" i="12"/>
  <c r="S927" i="12"/>
  <c r="Y677" i="12"/>
  <c r="R677" i="12"/>
  <c r="Q711" i="12"/>
  <c r="X711" i="12"/>
  <c r="Y486" i="12"/>
  <c r="R486" i="12"/>
  <c r="Z209" i="12"/>
  <c r="AA209" i="12" s="1"/>
  <c r="AB209" i="12" s="1"/>
  <c r="S209" i="12"/>
  <c r="Z930" i="12"/>
  <c r="S930" i="12"/>
  <c r="Z955" i="12"/>
  <c r="S955" i="12"/>
  <c r="Z780" i="12"/>
  <c r="S780" i="12"/>
  <c r="R538" i="12"/>
  <c r="Y538" i="12"/>
  <c r="R578" i="12"/>
  <c r="Y578" i="12"/>
  <c r="S979" i="12"/>
  <c r="Z979" i="12"/>
  <c r="X199" i="12"/>
  <c r="Q199" i="12"/>
  <c r="S234" i="12"/>
  <c r="Z234" i="12"/>
  <c r="X728" i="12"/>
  <c r="Q728" i="12"/>
  <c r="Q72" i="12"/>
  <c r="X72" i="12"/>
  <c r="Q474" i="12"/>
  <c r="X474" i="12"/>
  <c r="Q674" i="12"/>
  <c r="X674" i="12"/>
  <c r="Z936" i="12"/>
  <c r="S936" i="12"/>
  <c r="S745" i="12"/>
  <c r="Z745" i="12"/>
  <c r="X373" i="12"/>
  <c r="Q373" i="12"/>
  <c r="S28" i="12"/>
  <c r="Z28" i="12"/>
  <c r="Z58" i="12"/>
  <c r="S58" i="12"/>
  <c r="S508" i="12"/>
  <c r="Z508" i="12"/>
  <c r="X805" i="12"/>
  <c r="Q805" i="12"/>
  <c r="Z384" i="12"/>
  <c r="S384" i="12"/>
  <c r="S601" i="12"/>
  <c r="Z601" i="12"/>
  <c r="Z864" i="12"/>
  <c r="S864" i="12"/>
  <c r="X223" i="12"/>
  <c r="Q223" i="12"/>
  <c r="Q435" i="12"/>
  <c r="X435" i="12"/>
  <c r="Q553" i="12"/>
  <c r="X553" i="12"/>
  <c r="S592" i="12"/>
  <c r="Z592" i="12"/>
  <c r="Q537" i="12"/>
  <c r="X537" i="12"/>
  <c r="X466" i="12"/>
  <c r="Q466" i="12"/>
  <c r="S609" i="12"/>
  <c r="Z609" i="12"/>
  <c r="S368" i="12"/>
  <c r="Z368" i="12"/>
  <c r="S960" i="12"/>
  <c r="Z960" i="12"/>
  <c r="X39" i="12"/>
  <c r="Q39" i="12"/>
  <c r="Z867" i="12"/>
  <c r="S867" i="12"/>
  <c r="S292" i="12"/>
  <c r="T292" i="12" s="1"/>
  <c r="U292" i="12" s="1"/>
  <c r="Z292" i="12"/>
  <c r="Z970" i="12"/>
  <c r="S970" i="12"/>
  <c r="S825" i="12"/>
  <c r="Z825" i="12"/>
  <c r="Z262" i="12"/>
  <c r="S262" i="12"/>
  <c r="Z539" i="12"/>
  <c r="S539" i="12"/>
  <c r="R24" i="12"/>
  <c r="Y24" i="12"/>
  <c r="S432" i="12"/>
  <c r="Z432" i="12"/>
  <c r="Q156" i="12"/>
  <c r="X156" i="12"/>
  <c r="Q242" i="12"/>
  <c r="X242" i="12"/>
  <c r="Z528" i="12"/>
  <c r="S528" i="12"/>
  <c r="Z488" i="12"/>
  <c r="S488" i="12"/>
  <c r="R641" i="12"/>
  <c r="Y641" i="12"/>
  <c r="Y539" i="12"/>
  <c r="R539" i="12"/>
  <c r="X18" i="12"/>
  <c r="Q18" i="12"/>
  <c r="Y813" i="12"/>
  <c r="R813" i="12"/>
  <c r="S468" i="12"/>
  <c r="Z468" i="12"/>
  <c r="S260" i="12"/>
  <c r="Z260" i="12"/>
  <c r="R100" i="12"/>
  <c r="Y100" i="12"/>
  <c r="Y540" i="12"/>
  <c r="R540" i="12"/>
  <c r="Y619" i="12"/>
  <c r="R619" i="12"/>
  <c r="Q200" i="12"/>
  <c r="X200" i="12"/>
  <c r="S447" i="12"/>
  <c r="Z447" i="12"/>
  <c r="S659" i="12"/>
  <c r="Z659" i="12"/>
  <c r="Z623" i="12"/>
  <c r="S623" i="12"/>
  <c r="S118" i="12"/>
  <c r="T118" i="12" s="1"/>
  <c r="U118" i="12" s="1"/>
  <c r="Z118" i="12"/>
  <c r="S104" i="12"/>
  <c r="Z104" i="12"/>
  <c r="Z279" i="12"/>
  <c r="S279" i="12"/>
  <c r="Z558" i="12"/>
  <c r="S558" i="12"/>
  <c r="S91" i="12"/>
  <c r="Z91" i="12"/>
  <c r="Q586" i="12"/>
  <c r="X586" i="12"/>
  <c r="Z344" i="12"/>
  <c r="S344" i="12"/>
  <c r="Q260" i="12"/>
  <c r="X260" i="12"/>
  <c r="Z172" i="12"/>
  <c r="S172" i="12"/>
  <c r="S250" i="12"/>
  <c r="Z250" i="12"/>
  <c r="X207" i="12"/>
  <c r="Q207" i="12"/>
  <c r="Z619" i="12"/>
  <c r="S619" i="12"/>
  <c r="S660" i="12"/>
  <c r="Z660" i="12"/>
  <c r="Z736" i="12"/>
  <c r="S736" i="12"/>
  <c r="R829" i="12"/>
  <c r="Y829" i="12"/>
  <c r="X514" i="12"/>
  <c r="Q514" i="12"/>
  <c r="S149" i="12"/>
  <c r="Z149" i="12"/>
  <c r="S587" i="12"/>
  <c r="Z587" i="12"/>
  <c r="Z996" i="12"/>
  <c r="S996" i="12"/>
  <c r="Q478" i="12"/>
  <c r="X478" i="12"/>
  <c r="Z581" i="12"/>
  <c r="S581" i="12"/>
  <c r="Z974" i="12"/>
  <c r="S974" i="12"/>
  <c r="Z559" i="12"/>
  <c r="S559" i="12"/>
  <c r="X487" i="12"/>
  <c r="Q487" i="12"/>
  <c r="X770" i="12"/>
  <c r="Q770" i="12"/>
  <c r="X662" i="12"/>
  <c r="Q662" i="12"/>
  <c r="Z804" i="12"/>
  <c r="S804" i="12"/>
  <c r="Q746" i="12"/>
  <c r="X746" i="12"/>
  <c r="Y996" i="12"/>
  <c r="R996" i="12"/>
  <c r="Z552" i="12"/>
  <c r="S552" i="12"/>
  <c r="R19" i="12"/>
  <c r="Y19" i="12"/>
  <c r="S337" i="12"/>
  <c r="Z337" i="12"/>
  <c r="S682" i="12"/>
  <c r="Z682" i="12"/>
  <c r="Z152" i="12"/>
  <c r="S152" i="12"/>
  <c r="S818" i="12"/>
  <c r="Z818" i="12"/>
  <c r="S710" i="12"/>
  <c r="Z710" i="12"/>
  <c r="S279" i="5"/>
  <c r="T279" i="5" s="1"/>
  <c r="R884" i="12"/>
  <c r="Y884" i="12"/>
  <c r="Q179" i="12"/>
  <c r="X179" i="12"/>
  <c r="Y66" i="12"/>
  <c r="R66" i="12"/>
  <c r="X628" i="12"/>
  <c r="Q628" i="12"/>
  <c r="Z154" i="12"/>
  <c r="S154" i="12"/>
  <c r="Z476" i="12"/>
  <c r="S476" i="12"/>
  <c r="X322" i="12"/>
  <c r="Q322" i="12"/>
  <c r="X849" i="12"/>
  <c r="Q849" i="12"/>
  <c r="Y96" i="12"/>
  <c r="R96" i="12"/>
  <c r="Z436" i="12"/>
  <c r="S436" i="12"/>
  <c r="Y882" i="12"/>
  <c r="R882" i="12"/>
  <c r="Z573" i="12"/>
  <c r="S573" i="12"/>
  <c r="X224" i="12"/>
  <c r="Q224" i="12"/>
  <c r="X655" i="12"/>
  <c r="Q655" i="12"/>
  <c r="S691" i="12"/>
  <c r="Z691" i="12"/>
  <c r="Z132" i="12"/>
  <c r="S132" i="12"/>
  <c r="Y573" i="12"/>
  <c r="R573" i="12"/>
  <c r="S532" i="12"/>
  <c r="Z532" i="12"/>
  <c r="Z921" i="12"/>
  <c r="S921" i="12"/>
  <c r="Y75" i="12"/>
  <c r="R75" i="12"/>
  <c r="X426" i="12"/>
  <c r="Q426" i="12"/>
  <c r="Z535" i="12"/>
  <c r="S535" i="12"/>
  <c r="Z363" i="12"/>
  <c r="S363" i="12"/>
  <c r="S340" i="12"/>
  <c r="Z340" i="12"/>
  <c r="Q196" i="12"/>
  <c r="X196" i="12"/>
  <c r="S5" i="12"/>
  <c r="Z5" i="12"/>
  <c r="S342" i="12"/>
  <c r="Z342" i="12"/>
  <c r="S277" i="12"/>
  <c r="Z277" i="12"/>
  <c r="Q206" i="12"/>
  <c r="X206" i="12"/>
  <c r="Y579" i="12"/>
  <c r="R579" i="12"/>
  <c r="Q359" i="12"/>
  <c r="X359" i="12"/>
  <c r="Z743" i="12"/>
  <c r="S743" i="12"/>
  <c r="X181" i="12"/>
  <c r="Q181" i="12"/>
  <c r="S738" i="12"/>
  <c r="Z738" i="12"/>
  <c r="Z137" i="12"/>
  <c r="S137" i="12"/>
  <c r="S355" i="12"/>
  <c r="Z355" i="12"/>
  <c r="S803" i="12"/>
  <c r="Z803" i="12"/>
  <c r="Q654" i="12"/>
  <c r="X654" i="12"/>
  <c r="Z221" i="12"/>
  <c r="S221" i="12"/>
  <c r="Z853" i="12"/>
  <c r="S853" i="12"/>
  <c r="S904" i="12"/>
  <c r="Z904" i="12"/>
  <c r="X887" i="12"/>
  <c r="Q887" i="12"/>
  <c r="T887" i="12" s="1"/>
  <c r="U887" i="12" s="1"/>
  <c r="S632" i="12"/>
  <c r="Z632" i="12"/>
  <c r="Z671" i="12"/>
  <c r="S671" i="12"/>
  <c r="Z324" i="12"/>
  <c r="S324" i="12"/>
  <c r="Z235" i="12"/>
  <c r="S235" i="12"/>
  <c r="Z727" i="12"/>
  <c r="S727" i="12"/>
  <c r="R324" i="12"/>
  <c r="Y324" i="12"/>
  <c r="Q890" i="12"/>
  <c r="X890" i="12"/>
  <c r="X456" i="12"/>
  <c r="Q456" i="12"/>
  <c r="Y309" i="12"/>
  <c r="R309" i="12"/>
  <c r="Q331" i="12"/>
  <c r="X331" i="12"/>
  <c r="Q178" i="12"/>
  <c r="X178" i="12"/>
  <c r="Z722" i="12"/>
  <c r="S722" i="12"/>
  <c r="Q595" i="12"/>
  <c r="X595" i="12"/>
  <c r="Z77" i="12"/>
  <c r="S77" i="12"/>
  <c r="Z872" i="12"/>
  <c r="S872" i="12"/>
  <c r="S333" i="12"/>
  <c r="Z333" i="12"/>
  <c r="Q955" i="12"/>
  <c r="X955" i="12"/>
  <c r="Z674" i="12"/>
  <c r="S674" i="12"/>
  <c r="X538" i="12"/>
  <c r="Q538" i="12"/>
  <c r="Y936" i="12"/>
  <c r="R936" i="12"/>
  <c r="Y728" i="12"/>
  <c r="R728" i="12"/>
  <c r="R28" i="12"/>
  <c r="Y28" i="12"/>
  <c r="X979" i="12"/>
  <c r="Q979" i="12"/>
  <c r="Y636" i="12"/>
  <c r="R636" i="12"/>
  <c r="X686" i="12"/>
  <c r="Q686" i="12"/>
  <c r="R705" i="12"/>
  <c r="Y705" i="12"/>
  <c r="X876" i="12"/>
  <c r="Q876" i="12"/>
  <c r="Q135" i="12"/>
  <c r="X135" i="12"/>
  <c r="R373" i="12"/>
  <c r="Y373" i="12"/>
  <c r="S719" i="12"/>
  <c r="Z719" i="12"/>
  <c r="Z636" i="12"/>
  <c r="S636" i="12"/>
  <c r="Q453" i="12"/>
  <c r="X453" i="12"/>
  <c r="S686" i="12"/>
  <c r="Z686" i="12"/>
  <c r="X965" i="12"/>
  <c r="Q965" i="12"/>
  <c r="Z984" i="12"/>
  <c r="S984" i="12"/>
  <c r="S144" i="12"/>
  <c r="Z144" i="12"/>
  <c r="Y97" i="12"/>
  <c r="R97" i="12"/>
  <c r="X584" i="12"/>
  <c r="Q584" i="12"/>
  <c r="S285" i="12"/>
  <c r="Z285" i="12"/>
  <c r="Z542" i="12"/>
  <c r="S542" i="12"/>
  <c r="S708" i="12"/>
  <c r="Z708" i="12"/>
  <c r="S484" i="12"/>
  <c r="Z484" i="12"/>
  <c r="Z51" i="12"/>
  <c r="S51" i="12"/>
  <c r="X840" i="12"/>
  <c r="Q840" i="12"/>
  <c r="S805" i="12"/>
  <c r="Z805" i="12"/>
  <c r="Y537" i="12"/>
  <c r="R537" i="12"/>
  <c r="Y861" i="12"/>
  <c r="R861" i="12"/>
  <c r="Z201" i="12"/>
  <c r="S201" i="12"/>
  <c r="S500" i="12"/>
  <c r="Z500" i="12"/>
  <c r="Z310" i="12"/>
  <c r="S310" i="12"/>
  <c r="R708" i="12"/>
  <c r="Y708" i="12"/>
  <c r="R484" i="12"/>
  <c r="Y484" i="12"/>
  <c r="X713" i="12"/>
  <c r="Q713" i="12"/>
  <c r="X388" i="12"/>
  <c r="Q388" i="12"/>
  <c r="Z248" i="12"/>
  <c r="S248" i="12"/>
  <c r="S778" i="12"/>
  <c r="Z778" i="12"/>
  <c r="X449" i="12"/>
  <c r="Q449" i="12"/>
  <c r="S80" i="12"/>
  <c r="Z80" i="12"/>
  <c r="Y833" i="12"/>
  <c r="R833" i="12"/>
  <c r="Z537" i="12"/>
  <c r="S537" i="12"/>
  <c r="Q127" i="12"/>
  <c r="X127" i="12"/>
  <c r="Z861" i="12"/>
  <c r="S861" i="12"/>
  <c r="X782" i="12"/>
  <c r="Q782" i="12"/>
  <c r="Z442" i="12"/>
  <c r="S442" i="12"/>
  <c r="X94" i="12"/>
  <c r="Q94" i="12"/>
  <c r="Y560" i="12"/>
  <c r="R560" i="12"/>
  <c r="Y446" i="12"/>
  <c r="R446" i="12"/>
  <c r="Y455" i="12"/>
  <c r="R455" i="12"/>
  <c r="X699" i="12"/>
  <c r="Q699" i="12"/>
  <c r="S198" i="12"/>
  <c r="Z198" i="12"/>
  <c r="Z503" i="12"/>
  <c r="S503" i="12"/>
  <c r="Z643" i="12"/>
  <c r="S643" i="12"/>
  <c r="Z656" i="12"/>
  <c r="S656" i="12"/>
  <c r="Z839" i="12"/>
  <c r="S839" i="12"/>
  <c r="Z761" i="12"/>
  <c r="S761" i="12"/>
  <c r="Z18" i="12"/>
  <c r="S18" i="12"/>
  <c r="S707" i="12"/>
  <c r="Z707" i="12"/>
  <c r="Z808" i="12"/>
  <c r="S808" i="12"/>
  <c r="Q370" i="12"/>
  <c r="X370" i="12"/>
  <c r="X459" i="12"/>
  <c r="Q459" i="12"/>
  <c r="S86" i="12"/>
  <c r="Z86" i="12"/>
  <c r="Q493" i="12"/>
  <c r="X493" i="12"/>
  <c r="Z828" i="12"/>
  <c r="S828" i="12"/>
  <c r="R490" i="12"/>
  <c r="Y490" i="12"/>
  <c r="Y794" i="12"/>
  <c r="R794" i="12"/>
  <c r="Y740" i="12"/>
  <c r="R740" i="12"/>
  <c r="Q879" i="12"/>
  <c r="X879" i="12"/>
  <c r="R633" i="12"/>
  <c r="Y633" i="12"/>
  <c r="Z381" i="12"/>
  <c r="S381" i="12"/>
  <c r="Z603" i="12"/>
  <c r="S603" i="12"/>
  <c r="Q446" i="12"/>
  <c r="X446" i="12"/>
  <c r="Y242" i="12"/>
  <c r="R242" i="12"/>
  <c r="Q528" i="12"/>
  <c r="X528" i="12"/>
  <c r="S255" i="12"/>
  <c r="Z255" i="12"/>
  <c r="Q643" i="12"/>
  <c r="X643" i="12"/>
  <c r="Z916" i="12"/>
  <c r="S916" i="12"/>
  <c r="Q843" i="12"/>
  <c r="X843" i="12"/>
  <c r="X947" i="12"/>
  <c r="Q947" i="12"/>
  <c r="S841" i="12"/>
  <c r="Z841" i="12"/>
  <c r="S586" i="12"/>
  <c r="Z586" i="12"/>
  <c r="S207" i="12"/>
  <c r="Z207" i="12"/>
  <c r="S217" i="12"/>
  <c r="Z217" i="12"/>
  <c r="S100" i="12"/>
  <c r="Z100" i="12"/>
  <c r="R153" i="12"/>
  <c r="Y153" i="12"/>
  <c r="R755" i="12"/>
  <c r="Y755" i="12"/>
  <c r="Q695" i="12"/>
  <c r="X695" i="12"/>
  <c r="S852" i="12"/>
  <c r="Z852" i="12"/>
  <c r="S294" i="12"/>
  <c r="Z294" i="12"/>
  <c r="R823" i="12"/>
  <c r="Y823" i="12"/>
  <c r="S851" i="12"/>
  <c r="Z851" i="12"/>
  <c r="S128" i="12"/>
  <c r="Z128" i="12"/>
  <c r="Y207" i="12"/>
  <c r="R207" i="12"/>
  <c r="X619" i="12"/>
  <c r="Q619" i="12"/>
  <c r="R982" i="12"/>
  <c r="Y982" i="12"/>
  <c r="Z646" i="12"/>
  <c r="S646" i="12"/>
  <c r="Z810" i="12"/>
  <c r="S810" i="12"/>
  <c r="Z387" i="12"/>
  <c r="S387" i="12"/>
  <c r="S540" i="12"/>
  <c r="Z540" i="12"/>
  <c r="X153" i="12"/>
  <c r="Q153" i="12"/>
  <c r="S188" i="12"/>
  <c r="Z188" i="12"/>
  <c r="Q115" i="12"/>
  <c r="X115" i="12"/>
  <c r="Q755" i="12"/>
  <c r="X755" i="12"/>
  <c r="X389" i="12"/>
  <c r="Q389" i="12"/>
  <c r="Q332" i="12"/>
  <c r="X332" i="12"/>
  <c r="Z349" i="12"/>
  <c r="S349" i="12"/>
  <c r="Z55" i="12"/>
  <c r="S55" i="12"/>
  <c r="X694" i="12"/>
  <c r="Q694" i="12"/>
  <c r="Z759" i="12"/>
  <c r="S759" i="12"/>
  <c r="X973" i="12"/>
  <c r="Q973" i="12"/>
  <c r="X781" i="12"/>
  <c r="Q781" i="12"/>
  <c r="X445" i="12"/>
  <c r="Q445" i="12"/>
  <c r="R423" i="12"/>
  <c r="Y423" i="12"/>
  <c r="S520" i="12"/>
  <c r="Z520" i="12"/>
  <c r="S594" i="12"/>
  <c r="Z594" i="12"/>
  <c r="Z430" i="12"/>
  <c r="S430" i="12"/>
  <c r="S702" i="12"/>
  <c r="Z702" i="12"/>
  <c r="Q311" i="12"/>
  <c r="X311" i="12"/>
  <c r="X308" i="12"/>
  <c r="Q308" i="12"/>
  <c r="Q164" i="12"/>
  <c r="X164" i="12"/>
  <c r="S450" i="12"/>
  <c r="Z450" i="12"/>
  <c r="X84" i="12"/>
  <c r="Q84" i="12"/>
  <c r="Z148" i="12"/>
  <c r="S148" i="12"/>
  <c r="X712" i="12"/>
  <c r="Q712" i="12"/>
  <c r="S356" i="12"/>
  <c r="Z356" i="12"/>
  <c r="Q647" i="12"/>
  <c r="X647" i="12"/>
  <c r="S109" i="12"/>
  <c r="Z109" i="12"/>
  <c r="Z577" i="12"/>
  <c r="S577" i="12"/>
  <c r="S187" i="12"/>
  <c r="Z187" i="12"/>
  <c r="X829" i="12"/>
  <c r="Q829" i="12"/>
  <c r="Z568" i="12"/>
  <c r="S568" i="12"/>
  <c r="Z662" i="12"/>
  <c r="S662" i="12"/>
  <c r="Q962" i="12"/>
  <c r="X962" i="12"/>
  <c r="S746" i="12"/>
  <c r="Z746" i="12"/>
  <c r="Y143" i="12"/>
  <c r="R143" i="12"/>
  <c r="R693" i="12"/>
  <c r="Y693" i="12"/>
  <c r="Y375" i="12"/>
  <c r="R375" i="12"/>
  <c r="R109" i="12"/>
  <c r="Y109" i="12"/>
  <c r="Y880" i="12"/>
  <c r="R880" i="12"/>
  <c r="S19" i="12"/>
  <c r="Z19" i="12"/>
  <c r="X290" i="12"/>
  <c r="Q290" i="12"/>
  <c r="S689" i="12"/>
  <c r="Z689" i="12"/>
  <c r="Z911" i="12"/>
  <c r="S911" i="12"/>
  <c r="Z704" i="12"/>
  <c r="S704" i="12"/>
  <c r="S367" i="12"/>
  <c r="Z367" i="12"/>
  <c r="Z928" i="12"/>
  <c r="S928" i="12"/>
  <c r="S583" i="12"/>
  <c r="Z583" i="12"/>
  <c r="X572" i="12"/>
  <c r="Q572" i="12"/>
  <c r="S151" i="12"/>
  <c r="Z151" i="12"/>
  <c r="S649" i="12"/>
  <c r="Z649" i="12"/>
  <c r="R649" i="12"/>
  <c r="S401" i="12"/>
  <c r="Z401" i="12"/>
  <c r="Y583" i="12"/>
  <c r="R583" i="12"/>
  <c r="R120" i="12"/>
  <c r="Y120" i="12"/>
  <c r="Y151" i="12"/>
  <c r="R151" i="12"/>
  <c r="S71" i="5"/>
  <c r="T71" i="5" s="1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41" i="5"/>
  <c r="T441" i="5" s="1"/>
  <c r="S477" i="5"/>
  <c r="T477" i="5" s="1"/>
  <c r="S521" i="5"/>
  <c r="T521" i="5" s="1"/>
  <c r="S578" i="5"/>
  <c r="T578" i="5" s="1"/>
  <c r="S671" i="5"/>
  <c r="T671" i="5" s="1"/>
  <c r="S139" i="5"/>
  <c r="T139" i="5" s="1"/>
  <c r="S149" i="5"/>
  <c r="T14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395" i="5"/>
  <c r="T395" i="5" s="1"/>
  <c r="S426" i="5"/>
  <c r="T426" i="5" s="1"/>
  <c r="S481" i="5"/>
  <c r="T481" i="5" s="1"/>
  <c r="S565" i="5"/>
  <c r="T565" i="5" s="1"/>
  <c r="S573" i="5"/>
  <c r="T573" i="5" s="1"/>
  <c r="S986" i="5"/>
  <c r="T986" i="5" s="1"/>
  <c r="S58" i="5"/>
  <c r="T58" i="5" s="1"/>
  <c r="S82" i="5"/>
  <c r="T82" i="5" s="1"/>
  <c r="S112" i="5"/>
  <c r="T112" i="5" s="1"/>
  <c r="S150" i="5"/>
  <c r="T150" i="5" s="1"/>
  <c r="S155" i="5"/>
  <c r="T155" i="5" s="1"/>
  <c r="S171" i="5"/>
  <c r="T171" i="5" s="1"/>
  <c r="S217" i="5"/>
  <c r="T217" i="5" s="1"/>
  <c r="S403" i="5"/>
  <c r="T403" i="5" s="1"/>
  <c r="S407" i="5"/>
  <c r="T407" i="5" s="1"/>
  <c r="S409" i="5"/>
  <c r="T409" i="5" s="1"/>
  <c r="S411" i="5"/>
  <c r="T411" i="5" s="1"/>
  <c r="S498" i="5"/>
  <c r="T498" i="5" s="1"/>
  <c r="S510" i="5"/>
  <c r="T510" i="5" s="1"/>
  <c r="S520" i="5"/>
  <c r="T520" i="5" s="1"/>
  <c r="S536" i="5"/>
  <c r="T536" i="5" s="1"/>
  <c r="S550" i="5"/>
  <c r="T550" i="5" s="1"/>
  <c r="S557" i="5"/>
  <c r="T557" i="5" s="1"/>
  <c r="S577" i="5"/>
  <c r="T577" i="5" s="1"/>
  <c r="S628" i="5"/>
  <c r="T628" i="5" s="1"/>
  <c r="S650" i="5"/>
  <c r="T650" i="5" s="1"/>
  <c r="S667" i="5"/>
  <c r="T667" i="5" s="1"/>
  <c r="S693" i="5"/>
  <c r="T693" i="5" s="1"/>
  <c r="S292" i="5"/>
  <c r="T292" i="5" s="1"/>
  <c r="S325" i="5"/>
  <c r="T325" i="5" s="1"/>
  <c r="S331" i="5"/>
  <c r="T331" i="5" s="1"/>
  <c r="S406" i="5"/>
  <c r="T406" i="5" s="1"/>
  <c r="S587" i="5"/>
  <c r="T587" i="5" s="1"/>
  <c r="S603" i="5"/>
  <c r="T603" i="5" s="1"/>
  <c r="S640" i="5"/>
  <c r="T640" i="5" s="1"/>
  <c r="S699" i="5"/>
  <c r="T699" i="5" s="1"/>
  <c r="S712" i="5"/>
  <c r="T712" i="5" s="1"/>
  <c r="S772" i="5"/>
  <c r="T772" i="5" s="1"/>
  <c r="S794" i="5"/>
  <c r="T794" i="5" s="1"/>
  <c r="S668" i="5"/>
  <c r="T668" i="5" s="1"/>
  <c r="S670" i="5"/>
  <c r="T670" i="5" s="1"/>
  <c r="S736" i="5"/>
  <c r="T736" i="5" s="1"/>
  <c r="S742" i="5"/>
  <c r="T742" i="5" s="1"/>
  <c r="S793" i="5"/>
  <c r="T793" i="5" s="1"/>
  <c r="S800" i="5"/>
  <c r="T800" i="5" s="1"/>
  <c r="S818" i="5"/>
  <c r="T818" i="5" s="1"/>
  <c r="S822" i="5"/>
  <c r="T822" i="5" s="1"/>
  <c r="S828" i="5"/>
  <c r="T828" i="5" s="1"/>
  <c r="S853" i="5"/>
  <c r="T853" i="5" s="1"/>
  <c r="S907" i="5"/>
  <c r="T907" i="5" s="1"/>
  <c r="S917" i="5"/>
  <c r="T917" i="5" s="1"/>
  <c r="S962" i="5"/>
  <c r="T962" i="5" s="1"/>
  <c r="S972" i="5"/>
  <c r="T972" i="5" s="1"/>
  <c r="S984" i="5"/>
  <c r="T984" i="5" s="1"/>
  <c r="S990" i="5"/>
  <c r="T990" i="5" s="1"/>
  <c r="S679" i="5"/>
  <c r="T679" i="5" s="1"/>
  <c r="S689" i="5"/>
  <c r="T689" i="5" s="1"/>
  <c r="S696" i="5"/>
  <c r="T696" i="5" s="1"/>
  <c r="S704" i="5"/>
  <c r="T704" i="5" s="1"/>
  <c r="S737" i="5"/>
  <c r="T737" i="5" s="1"/>
  <c r="S738" i="5"/>
  <c r="T738" i="5" s="1"/>
  <c r="S751" i="5"/>
  <c r="T751" i="5" s="1"/>
  <c r="S760" i="5"/>
  <c r="T760" i="5" s="1"/>
  <c r="S923" i="5"/>
  <c r="T923" i="5" s="1"/>
  <c r="S936" i="5"/>
  <c r="T936" i="5" s="1"/>
  <c r="S963" i="5"/>
  <c r="T963" i="5" s="1"/>
  <c r="S662" i="5"/>
  <c r="T662" i="5" s="1"/>
  <c r="S702" i="5"/>
  <c r="T702" i="5" s="1"/>
  <c r="S706" i="5"/>
  <c r="T706" i="5" s="1"/>
  <c r="S733" i="5"/>
  <c r="T733" i="5" s="1"/>
  <c r="S802" i="5"/>
  <c r="T802" i="5" s="1"/>
  <c r="S808" i="5"/>
  <c r="T808" i="5" s="1"/>
  <c r="S819" i="5"/>
  <c r="T819" i="5" s="1"/>
  <c r="S824" i="5"/>
  <c r="T824" i="5" s="1"/>
  <c r="S833" i="5"/>
  <c r="T833" i="5" s="1"/>
  <c r="S841" i="5"/>
  <c r="T841" i="5" s="1"/>
  <c r="S916" i="5"/>
  <c r="T916" i="5" s="1"/>
  <c r="S925" i="5"/>
  <c r="T925" i="5" s="1"/>
  <c r="S929" i="5"/>
  <c r="T929" i="5" s="1"/>
  <c r="S933" i="5"/>
  <c r="T933" i="5" s="1"/>
  <c r="S968" i="5"/>
  <c r="T968" i="5" s="1"/>
  <c r="S989" i="5"/>
  <c r="T989" i="5" s="1"/>
  <c r="S994" i="5"/>
  <c r="T994" i="5" s="1"/>
  <c r="S674" i="5"/>
  <c r="T674" i="5" s="1"/>
  <c r="S780" i="5"/>
  <c r="T780" i="5" s="1"/>
  <c r="R20" i="12"/>
  <c r="Y20" i="12"/>
  <c r="S556" i="12"/>
  <c r="Z556" i="12"/>
  <c r="P907" i="12"/>
  <c r="Y913" i="12"/>
  <c r="W849" i="12"/>
  <c r="Z998" i="12"/>
  <c r="S998" i="12"/>
  <c r="W941" i="12"/>
  <c r="Y516" i="12"/>
  <c r="R516" i="12"/>
  <c r="W436" i="12"/>
  <c r="R655" i="12"/>
  <c r="Y655" i="12"/>
  <c r="X525" i="12"/>
  <c r="Q525" i="12"/>
  <c r="Q132" i="12"/>
  <c r="X132" i="12"/>
  <c r="Y161" i="12"/>
  <c r="AA161" i="12" s="1"/>
  <c r="AB161" i="12" s="1"/>
  <c r="R161" i="12"/>
  <c r="Z949" i="12"/>
  <c r="S949" i="12"/>
  <c r="P196" i="12"/>
  <c r="Y342" i="12"/>
  <c r="Z343" i="12"/>
  <c r="S343" i="12"/>
  <c r="Z610" i="12"/>
  <c r="S610" i="12"/>
  <c r="X221" i="12"/>
  <c r="Q221" i="12"/>
  <c r="Z291" i="12"/>
  <c r="S291" i="12"/>
  <c r="Y70" i="12"/>
  <c r="AA70" i="12" s="1"/>
  <c r="AB70" i="12" s="1"/>
  <c r="R70" i="12"/>
  <c r="Z548" i="12"/>
  <c r="S548" i="12"/>
  <c r="X185" i="12"/>
  <c r="Q185" i="12"/>
  <c r="Z150" i="12"/>
  <c r="S150" i="12"/>
  <c r="P456" i="12"/>
  <c r="W331" i="12"/>
  <c r="Y114" i="12"/>
  <c r="AA114" i="12" s="1"/>
  <c r="AB114" i="12" s="1"/>
  <c r="R114" i="12"/>
  <c r="T114" i="12" s="1"/>
  <c r="U114" i="12" s="1"/>
  <c r="X2" i="12"/>
  <c r="Q2" i="12"/>
  <c r="Y101" i="12"/>
  <c r="R101" i="12"/>
  <c r="S35" i="12"/>
  <c r="T35" i="12" s="1"/>
  <c r="U35" i="12" s="1"/>
  <c r="Z35" i="12"/>
  <c r="AA35" i="12" s="1"/>
  <c r="AB35" i="12" s="1"/>
  <c r="X268" i="12"/>
  <c r="Q268" i="12"/>
  <c r="R463" i="12"/>
  <c r="R501" i="12"/>
  <c r="Y501" i="12"/>
  <c r="Y405" i="12"/>
  <c r="R405" i="12"/>
  <c r="P936" i="12"/>
  <c r="P749" i="12"/>
  <c r="Y876" i="12"/>
  <c r="R234" i="12"/>
  <c r="Z323" i="12"/>
  <c r="S323" i="12"/>
  <c r="S238" i="12"/>
  <c r="T238" i="12" s="1"/>
  <c r="U238" i="12" s="1"/>
  <c r="Z238" i="12"/>
  <c r="AA238" i="12" s="1"/>
  <c r="AB238" i="12" s="1"/>
  <c r="S413" i="12"/>
  <c r="Z413" i="12"/>
  <c r="W3" i="12"/>
  <c r="Y424" i="12"/>
  <c r="AA424" i="12" s="1"/>
  <c r="AB424" i="12" s="1"/>
  <c r="R424" i="12"/>
  <c r="T424" i="12" s="1"/>
  <c r="U424" i="12" s="1"/>
  <c r="Z352" i="12"/>
  <c r="S352" i="12"/>
  <c r="R23" i="12"/>
  <c r="Y23" i="12"/>
  <c r="Y74" i="12"/>
  <c r="R74" i="12"/>
  <c r="Z180" i="12"/>
  <c r="S180" i="12"/>
  <c r="R994" i="12"/>
  <c r="Y994" i="12"/>
  <c r="S53" i="12"/>
  <c r="Z53" i="12"/>
  <c r="Q482" i="12"/>
  <c r="X482" i="12"/>
  <c r="AA482" i="12" s="1"/>
  <c r="AB482" i="12" s="1"/>
  <c r="S300" i="12"/>
  <c r="Z300" i="12"/>
  <c r="Y828" i="12"/>
  <c r="R828" i="12"/>
  <c r="P699" i="12"/>
  <c r="R933" i="12"/>
  <c r="Y933" i="12"/>
  <c r="AA933" i="12" s="1"/>
  <c r="AB933" i="12" s="1"/>
  <c r="R255" i="12"/>
  <c r="Y255" i="12"/>
  <c r="Y465" i="12"/>
  <c r="R465" i="12"/>
  <c r="Z648" i="12"/>
  <c r="AA648" i="12" s="1"/>
  <c r="AB648" i="12" s="1"/>
  <c r="S648" i="12"/>
  <c r="T648" i="12" s="1"/>
  <c r="U648" i="12" s="1"/>
  <c r="Q893" i="12"/>
  <c r="X893" i="12"/>
  <c r="P718" i="12"/>
  <c r="R289" i="12"/>
  <c r="Y289" i="12"/>
  <c r="AA289" i="12" s="1"/>
  <c r="AB289" i="12" s="1"/>
  <c r="Z249" i="12"/>
  <c r="S249" i="12"/>
  <c r="Y319" i="12"/>
  <c r="AA319" i="12" s="1"/>
  <c r="AB319" i="12" s="1"/>
  <c r="R319" i="12"/>
  <c r="Q813" i="12"/>
  <c r="X813" i="12"/>
  <c r="X841" i="12"/>
  <c r="Q841" i="12"/>
  <c r="W695" i="12"/>
  <c r="Q819" i="12"/>
  <c r="X819" i="12"/>
  <c r="AA819" i="12" s="1"/>
  <c r="AB819" i="12" s="1"/>
  <c r="X659" i="12"/>
  <c r="Q659" i="12"/>
  <c r="Z467" i="12"/>
  <c r="S467" i="12"/>
  <c r="Z903" i="12"/>
  <c r="AA903" i="12" s="1"/>
  <c r="AB903" i="12" s="1"/>
  <c r="S903" i="12"/>
  <c r="T903" i="12" s="1"/>
  <c r="U903" i="12" s="1"/>
  <c r="Z597" i="12"/>
  <c r="AA597" i="12" s="1"/>
  <c r="AB597" i="12" s="1"/>
  <c r="S597" i="12"/>
  <c r="R784" i="12"/>
  <c r="Y784" i="12"/>
  <c r="Y985" i="12"/>
  <c r="R985" i="12"/>
  <c r="Q660" i="12"/>
  <c r="X660" i="12"/>
  <c r="X846" i="12"/>
  <c r="AA846" i="12" s="1"/>
  <c r="AB846" i="12" s="1"/>
  <c r="Q846" i="12"/>
  <c r="R976" i="12"/>
  <c r="Y976" i="12"/>
  <c r="W308" i="12"/>
  <c r="P854" i="12"/>
  <c r="S226" i="12"/>
  <c r="Z226" i="12"/>
  <c r="W84" i="12"/>
  <c r="S330" i="12"/>
  <c r="Z330" i="12"/>
  <c r="Z909" i="12"/>
  <c r="S909" i="12"/>
  <c r="Y252" i="12"/>
  <c r="AA252" i="12" s="1"/>
  <c r="AB252" i="12" s="1"/>
  <c r="R252" i="12"/>
  <c r="T252" i="12" s="1"/>
  <c r="U252" i="12" s="1"/>
  <c r="AA411" i="12"/>
  <c r="AB411" i="12" s="1"/>
  <c r="X536" i="12"/>
  <c r="AA536" i="12" s="1"/>
  <c r="AB536" i="12" s="1"/>
  <c r="Q536" i="12"/>
  <c r="R590" i="12"/>
  <c r="Y590" i="12"/>
  <c r="Q109" i="12"/>
  <c r="X109" i="12"/>
  <c r="S492" i="12"/>
  <c r="Z492" i="12"/>
  <c r="Y683" i="12"/>
  <c r="R683" i="12"/>
  <c r="AA92" i="12"/>
  <c r="AB92" i="12" s="1"/>
  <c r="AA240" i="12"/>
  <c r="AB240" i="12" s="1"/>
  <c r="P487" i="12"/>
  <c r="Y487" i="12"/>
  <c r="R487" i="12"/>
  <c r="Y981" i="12"/>
  <c r="R981" i="12"/>
  <c r="X658" i="12"/>
  <c r="Q658" i="12"/>
  <c r="W495" i="12"/>
  <c r="S90" i="12"/>
  <c r="Z90" i="12"/>
  <c r="AA219" i="12"/>
  <c r="AB219" i="12" s="1"/>
  <c r="AA69" i="12"/>
  <c r="AB69" i="12" s="1"/>
  <c r="W322" i="12"/>
  <c r="Z657" i="12"/>
  <c r="S657" i="12"/>
  <c r="S742" i="12"/>
  <c r="Z742" i="12"/>
  <c r="W460" i="12"/>
  <c r="R967" i="12"/>
  <c r="Y967" i="12"/>
  <c r="X796" i="12"/>
  <c r="Q796" i="12"/>
  <c r="W925" i="12"/>
  <c r="X5" i="12"/>
  <c r="Q5" i="12"/>
  <c r="S679" i="12"/>
  <c r="Z679" i="12"/>
  <c r="R709" i="12"/>
  <c r="Y709" i="12"/>
  <c r="Q802" i="12"/>
  <c r="X802" i="12"/>
  <c r="Q950" i="12"/>
  <c r="X950" i="12"/>
  <c r="Z124" i="12"/>
  <c r="S124" i="12"/>
  <c r="Q797" i="12"/>
  <c r="X797" i="12"/>
  <c r="R474" i="12"/>
  <c r="Y474" i="12"/>
  <c r="P937" i="12"/>
  <c r="Q984" i="12"/>
  <c r="X984" i="12"/>
  <c r="Z348" i="12"/>
  <c r="S348" i="12"/>
  <c r="Q283" i="12"/>
  <c r="X283" i="12"/>
  <c r="AA283" i="12" s="1"/>
  <c r="AB283" i="12" s="1"/>
  <c r="Y754" i="12"/>
  <c r="R754" i="12"/>
  <c r="Q400" i="12"/>
  <c r="X400" i="12"/>
  <c r="X886" i="12"/>
  <c r="Q886" i="12"/>
  <c r="Z939" i="12"/>
  <c r="S939" i="12"/>
  <c r="Q325" i="12"/>
  <c r="X325" i="12"/>
  <c r="R8" i="12"/>
  <c r="S497" i="12"/>
  <c r="Z497" i="12"/>
  <c r="W442" i="12"/>
  <c r="P388" i="12"/>
  <c r="X201" i="12"/>
  <c r="Q201" i="12"/>
  <c r="X58" i="12"/>
  <c r="Q58" i="12"/>
  <c r="Y395" i="12"/>
  <c r="P528" i="12"/>
  <c r="Q678" i="12"/>
  <c r="X678" i="12"/>
  <c r="Q262" i="12"/>
  <c r="X262" i="12"/>
  <c r="X844" i="12"/>
  <c r="Q844" i="12"/>
  <c r="Q479" i="12"/>
  <c r="X479" i="12"/>
  <c r="P603" i="12"/>
  <c r="R603" i="12"/>
  <c r="Y603" i="12"/>
  <c r="P586" i="12"/>
  <c r="Z320" i="12"/>
  <c r="S320" i="12"/>
  <c r="X777" i="12"/>
  <c r="Q777" i="12"/>
  <c r="Q55" i="12"/>
  <c r="T55" i="12" s="1"/>
  <c r="U55" i="12" s="1"/>
  <c r="X55" i="12"/>
  <c r="P694" i="12"/>
  <c r="Q529" i="12"/>
  <c r="X529" i="12"/>
  <c r="W568" i="12"/>
  <c r="X462" i="12"/>
  <c r="Q462" i="12"/>
  <c r="P550" i="12"/>
  <c r="Y862" i="12"/>
  <c r="R862" i="12"/>
  <c r="R478" i="12"/>
  <c r="Y478" i="12"/>
  <c r="R430" i="12"/>
  <c r="R827" i="12"/>
  <c r="R105" i="12"/>
  <c r="Y105" i="12"/>
  <c r="R95" i="12"/>
  <c r="Y95" i="12"/>
  <c r="Y369" i="12"/>
  <c r="R369" i="12"/>
  <c r="P871" i="12"/>
  <c r="R836" i="12"/>
  <c r="Y836" i="12"/>
  <c r="Q706" i="12"/>
  <c r="X706" i="12"/>
  <c r="Q75" i="12"/>
  <c r="X75" i="12"/>
  <c r="R340" i="12"/>
  <c r="Q230" i="12"/>
  <c r="X230" i="12"/>
  <c r="R569" i="12"/>
  <c r="Y569" i="12"/>
  <c r="X891" i="12"/>
  <c r="Q891" i="12"/>
  <c r="W271" i="12"/>
  <c r="X722" i="12"/>
  <c r="AA722" i="12" s="1"/>
  <c r="AB722" i="12" s="1"/>
  <c r="Q722" i="12"/>
  <c r="X486" i="12"/>
  <c r="Q486" i="12"/>
  <c r="X380" i="12"/>
  <c r="Q380" i="12"/>
  <c r="P458" i="12"/>
  <c r="Y504" i="12"/>
  <c r="R504" i="12"/>
  <c r="R60" i="12"/>
  <c r="Y60" i="12"/>
  <c r="W861" i="12"/>
  <c r="X698" i="12"/>
  <c r="Q698" i="12"/>
  <c r="X368" i="12"/>
  <c r="Q368" i="12"/>
  <c r="Y672" i="12"/>
  <c r="R672" i="12"/>
  <c r="Y58" i="12"/>
  <c r="W446" i="12"/>
  <c r="X992" i="12"/>
  <c r="Q992" i="12"/>
  <c r="R425" i="12"/>
  <c r="Y425" i="12"/>
  <c r="P370" i="12"/>
  <c r="Y370" i="12"/>
  <c r="R370" i="12"/>
  <c r="X916" i="12"/>
  <c r="Q916" i="12"/>
  <c r="Q381" i="12"/>
  <c r="X381" i="12"/>
  <c r="Q158" i="12"/>
  <c r="X158" i="12"/>
  <c r="Q750" i="12"/>
  <c r="X750" i="12"/>
  <c r="X73" i="12"/>
  <c r="Q73" i="12"/>
  <c r="Q511" i="12"/>
  <c r="X511" i="12"/>
  <c r="P973" i="12"/>
  <c r="P514" i="12"/>
  <c r="R311" i="12"/>
  <c r="Y311" i="12"/>
  <c r="Q375" i="12"/>
  <c r="X375" i="12"/>
  <c r="P662" i="12"/>
  <c r="W64" i="12"/>
  <c r="R64" i="12"/>
  <c r="Y64" i="12"/>
  <c r="Q433" i="12"/>
  <c r="X433" i="12"/>
  <c r="Q911" i="12"/>
  <c r="X911" i="12"/>
  <c r="Y704" i="12"/>
  <c r="R704" i="12"/>
  <c r="AA10" i="12"/>
  <c r="AB10" i="12" s="1"/>
  <c r="W572" i="12"/>
  <c r="X608" i="12"/>
  <c r="Q608" i="12"/>
  <c r="Y710" i="12"/>
  <c r="R710" i="12"/>
  <c r="X41" i="12"/>
  <c r="Q41" i="12"/>
  <c r="Y556" i="12"/>
  <c r="R556" i="12"/>
  <c r="W154" i="12"/>
  <c r="W921" i="12"/>
  <c r="Y165" i="12"/>
  <c r="R165" i="12"/>
  <c r="Y758" i="12"/>
  <c r="R758" i="12"/>
  <c r="Q441" i="12"/>
  <c r="X441" i="12"/>
  <c r="R351" i="12"/>
  <c r="Y351" i="12"/>
  <c r="Z925" i="12"/>
  <c r="S925" i="12"/>
  <c r="S709" i="12"/>
  <c r="Z709" i="12"/>
  <c r="R343" i="12"/>
  <c r="Y343" i="12"/>
  <c r="Y280" i="12"/>
  <c r="R280" i="12"/>
  <c r="R733" i="12"/>
  <c r="Y733" i="12"/>
  <c r="Y548" i="12"/>
  <c r="R548" i="12"/>
  <c r="P956" i="12"/>
  <c r="Q7" i="12"/>
  <c r="T7" i="12" s="1"/>
  <c r="U7" i="12" s="1"/>
  <c r="X7" i="12"/>
  <c r="W595" i="12"/>
  <c r="X77" i="12"/>
  <c r="Q77" i="12"/>
  <c r="T77" i="12" s="1"/>
  <c r="U77" i="12" s="1"/>
  <c r="P812" i="12"/>
  <c r="W453" i="12"/>
  <c r="W674" i="12"/>
  <c r="AA639" i="12"/>
  <c r="AB639" i="12" s="1"/>
  <c r="Y547" i="12"/>
  <c r="R547" i="12"/>
  <c r="Y789" i="12"/>
  <c r="R789" i="12"/>
  <c r="W135" i="12"/>
  <c r="Y567" i="12"/>
  <c r="AA567" i="12" s="1"/>
  <c r="AB567" i="12" s="1"/>
  <c r="R567" i="12"/>
  <c r="Z400" i="12"/>
  <c r="S400" i="12"/>
  <c r="Y215" i="12"/>
  <c r="R215" i="12"/>
  <c r="R241" i="12"/>
  <c r="Y241" i="12"/>
  <c r="Y629" i="12"/>
  <c r="R629" i="12"/>
  <c r="Y4" i="12"/>
  <c r="R4" i="12"/>
  <c r="Y960" i="12"/>
  <c r="R960" i="12"/>
  <c r="Q503" i="12"/>
  <c r="X503" i="12"/>
  <c r="R439" i="12"/>
  <c r="T439" i="12" s="1"/>
  <c r="U439" i="12" s="1"/>
  <c r="Y439" i="12"/>
  <c r="AA439" i="12" s="1"/>
  <c r="AB439" i="12" s="1"/>
  <c r="W398" i="12"/>
  <c r="P600" i="12"/>
  <c r="R108" i="12"/>
  <c r="Y108" i="12"/>
  <c r="Y45" i="12"/>
  <c r="AA45" i="12" s="1"/>
  <c r="AB45" i="12" s="1"/>
  <c r="R45" i="12"/>
  <c r="T45" i="12" s="1"/>
  <c r="U45" i="12" s="1"/>
  <c r="P18" i="12"/>
  <c r="Q707" i="12"/>
  <c r="X707" i="12"/>
  <c r="P767" i="12"/>
  <c r="X623" i="12"/>
  <c r="Q623" i="12"/>
  <c r="AA338" i="12"/>
  <c r="AB338" i="12" s="1"/>
  <c r="Q250" i="12"/>
  <c r="X250" i="12"/>
  <c r="R724" i="12"/>
  <c r="Y724" i="12"/>
  <c r="AA197" i="12"/>
  <c r="AB197" i="12" s="1"/>
  <c r="R873" i="12"/>
  <c r="Y873" i="12"/>
  <c r="X759" i="12"/>
  <c r="AA759" i="12" s="1"/>
  <c r="AB759" i="12" s="1"/>
  <c r="Q759" i="12"/>
  <c r="W829" i="12"/>
  <c r="R239" i="12"/>
  <c r="Y239" i="12"/>
  <c r="R261" i="12"/>
  <c r="T261" i="12" s="1"/>
  <c r="U261" i="12" s="1"/>
  <c r="Y261" i="12"/>
  <c r="AA261" i="12" s="1"/>
  <c r="AB261" i="12" s="1"/>
  <c r="R164" i="12"/>
  <c r="Y164" i="12"/>
  <c r="Y226" i="12"/>
  <c r="R226" i="12"/>
  <c r="T226" i="12" s="1"/>
  <c r="U226" i="12" s="1"/>
  <c r="Y330" i="12"/>
  <c r="R330" i="12"/>
  <c r="R909" i="12"/>
  <c r="Y909" i="12"/>
  <c r="Q356" i="12"/>
  <c r="X356" i="12"/>
  <c r="AA356" i="12" s="1"/>
  <c r="AB356" i="12" s="1"/>
  <c r="X510" i="12"/>
  <c r="AA510" i="12" s="1"/>
  <c r="AB510" i="12" s="1"/>
  <c r="Q510" i="12"/>
  <c r="S830" i="12"/>
  <c r="Z830" i="12"/>
  <c r="W962" i="12"/>
  <c r="R962" i="12"/>
  <c r="Y962" i="12"/>
  <c r="R130" i="12"/>
  <c r="Y130" i="12"/>
  <c r="R908" i="12"/>
  <c r="T908" i="12" s="1"/>
  <c r="U908" i="12" s="1"/>
  <c r="Y908" i="12"/>
  <c r="AA908" i="12" s="1"/>
  <c r="AB908" i="12" s="1"/>
  <c r="AA585" i="12"/>
  <c r="AB585" i="12" s="1"/>
  <c r="Y640" i="12"/>
  <c r="R640" i="12"/>
  <c r="W649" i="12"/>
  <c r="Q79" i="12"/>
  <c r="X79" i="12"/>
  <c r="X583" i="12"/>
  <c r="Q583" i="12"/>
  <c r="S440" i="12"/>
  <c r="Z440" i="12"/>
  <c r="Z533" i="12"/>
  <c r="S533" i="12"/>
  <c r="R452" i="12"/>
  <c r="Y452" i="12"/>
  <c r="Y41" i="12"/>
  <c r="R41" i="12"/>
  <c r="X733" i="12"/>
  <c r="X405" i="12"/>
  <c r="R662" i="12"/>
  <c r="W608" i="12"/>
  <c r="X976" i="12"/>
  <c r="AA976" i="12" s="1"/>
  <c r="AB976" i="12" s="1"/>
  <c r="Q669" i="12"/>
  <c r="Y335" i="12"/>
  <c r="Y989" i="12"/>
  <c r="X743" i="12"/>
  <c r="R731" i="12"/>
  <c r="Q374" i="12"/>
  <c r="Y148" i="12"/>
  <c r="X452" i="12"/>
  <c r="R5" i="12"/>
  <c r="Q640" i="12"/>
  <c r="Q140" i="12"/>
  <c r="X778" i="12"/>
  <c r="X74" i="12"/>
  <c r="Q799" i="12"/>
  <c r="Q873" i="12"/>
  <c r="Q239" i="12"/>
  <c r="X981" i="12"/>
  <c r="AA769" i="12"/>
  <c r="AB769" i="12" s="1"/>
  <c r="X30" i="12"/>
  <c r="Q30" i="12"/>
  <c r="S403" i="12"/>
  <c r="Z403" i="12"/>
  <c r="Y327" i="12"/>
  <c r="R327" i="12"/>
  <c r="Q277" i="12"/>
  <c r="X277" i="12"/>
  <c r="Q214" i="12"/>
  <c r="X214" i="12"/>
  <c r="S801" i="12"/>
  <c r="Z801" i="12"/>
  <c r="X919" i="12"/>
  <c r="Q919" i="12"/>
  <c r="Q803" i="12"/>
  <c r="X803" i="12"/>
  <c r="S677" i="12"/>
  <c r="Z677" i="12"/>
  <c r="R890" i="12"/>
  <c r="Y890" i="12"/>
  <c r="Z399" i="12"/>
  <c r="S399" i="12"/>
  <c r="Z797" i="12"/>
  <c r="S797" i="12"/>
  <c r="S204" i="12"/>
  <c r="Z204" i="12"/>
  <c r="Q463" i="12"/>
  <c r="X463" i="12"/>
  <c r="Q719" i="12"/>
  <c r="X719" i="12"/>
  <c r="S453" i="12"/>
  <c r="Z453" i="12"/>
  <c r="Q681" i="12"/>
  <c r="X681" i="12"/>
  <c r="X578" i="12"/>
  <c r="Q578" i="12"/>
  <c r="Z584" i="12"/>
  <c r="S584" i="12"/>
  <c r="Z466" i="12"/>
  <c r="S466" i="12"/>
  <c r="Z85" i="12"/>
  <c r="S85" i="12"/>
  <c r="X500" i="12"/>
  <c r="Q500" i="12"/>
  <c r="Q284" i="12"/>
  <c r="X284" i="12"/>
  <c r="S713" i="12"/>
  <c r="Z713" i="12"/>
  <c r="Z483" i="12"/>
  <c r="S483" i="12"/>
  <c r="S449" i="12"/>
  <c r="Z449" i="12"/>
  <c r="S127" i="12"/>
  <c r="Z127" i="12"/>
  <c r="AA127" i="12" s="1"/>
  <c r="AB127" i="12" s="1"/>
  <c r="S782" i="12"/>
  <c r="Z782" i="12"/>
  <c r="Z455" i="12"/>
  <c r="S455" i="12"/>
  <c r="Y175" i="12"/>
  <c r="R175" i="12"/>
  <c r="S24" i="12"/>
  <c r="Z24" i="12"/>
  <c r="S718" i="12"/>
  <c r="Z718" i="12"/>
  <c r="S157" i="12"/>
  <c r="Z157" i="12"/>
  <c r="X808" i="12"/>
  <c r="Q808" i="12"/>
  <c r="S443" i="12"/>
  <c r="Z443" i="12"/>
  <c r="R263" i="12"/>
  <c r="Y263" i="12"/>
  <c r="S894" i="12"/>
  <c r="Z894" i="12"/>
  <c r="R262" i="12"/>
  <c r="Y262" i="12"/>
  <c r="X794" i="12"/>
  <c r="Q794" i="12"/>
  <c r="S843" i="12"/>
  <c r="Z843" i="12"/>
  <c r="Z644" i="12"/>
  <c r="S644" i="12"/>
  <c r="S744" i="12"/>
  <c r="Z744" i="12"/>
  <c r="R389" i="12"/>
  <c r="Y389" i="12"/>
  <c r="Z173" i="12"/>
  <c r="S173" i="12"/>
  <c r="Z296" i="12"/>
  <c r="S296" i="12"/>
  <c r="T296" i="12" s="1"/>
  <c r="U296" i="12" s="1"/>
  <c r="X267" i="12"/>
  <c r="Q267" i="12"/>
  <c r="Z690" i="12"/>
  <c r="S690" i="12"/>
  <c r="Z860" i="12"/>
  <c r="S860" i="12"/>
  <c r="Z153" i="12"/>
  <c r="S153" i="12"/>
  <c r="T153" i="12" s="1"/>
  <c r="U153" i="12" s="1"/>
  <c r="Q823" i="12"/>
  <c r="X823" i="12"/>
  <c r="Z755" i="12"/>
  <c r="S755" i="12"/>
  <c r="T755" i="12" s="1"/>
  <c r="U755" i="12" s="1"/>
  <c r="Q286" i="12"/>
  <c r="X286" i="12"/>
  <c r="Z694" i="12"/>
  <c r="S694" i="12"/>
  <c r="R973" i="12"/>
  <c r="Y973" i="12"/>
  <c r="S311" i="12"/>
  <c r="Z311" i="12"/>
  <c r="S863" i="12"/>
  <c r="Z863" i="12"/>
  <c r="Q702" i="12"/>
  <c r="X702" i="12"/>
  <c r="S983" i="12"/>
  <c r="Z983" i="12"/>
  <c r="X862" i="12"/>
  <c r="Q862" i="12"/>
  <c r="Q816" i="12"/>
  <c r="X816" i="12"/>
  <c r="S647" i="12"/>
  <c r="Z647" i="12"/>
  <c r="Z364" i="12"/>
  <c r="S364" i="12"/>
  <c r="Z696" i="12"/>
  <c r="S696" i="12"/>
  <c r="Z402" i="12"/>
  <c r="S402" i="12"/>
  <c r="Q530" i="12"/>
  <c r="X530" i="12"/>
  <c r="R587" i="12"/>
  <c r="Y587" i="12"/>
  <c r="R444" i="12"/>
  <c r="Y444" i="12"/>
  <c r="S848" i="12"/>
  <c r="Z848" i="12"/>
  <c r="R581" i="12"/>
  <c r="Y581" i="12"/>
  <c r="R559" i="12"/>
  <c r="Y559" i="12"/>
  <c r="Z298" i="12"/>
  <c r="S298" i="12"/>
  <c r="S79" i="12"/>
  <c r="Z79" i="12"/>
  <c r="S473" i="12"/>
  <c r="Z473" i="12"/>
  <c r="Z328" i="12"/>
  <c r="S328" i="12"/>
  <c r="Y162" i="12"/>
  <c r="R162" i="12"/>
  <c r="S745" i="5"/>
  <c r="T745" i="5" s="1"/>
  <c r="Y1001" i="12"/>
  <c r="AA1001" i="12" s="1"/>
  <c r="AB1001" i="12" s="1"/>
  <c r="R1001" i="12"/>
  <c r="T1001" i="12" s="1"/>
  <c r="U1001" i="12" s="1"/>
  <c r="Y103" i="12"/>
  <c r="AA103" i="12" s="1"/>
  <c r="AB103" i="12" s="1"/>
  <c r="R103" i="12"/>
  <c r="T103" i="12" s="1"/>
  <c r="U103" i="12" s="1"/>
  <c r="W907" i="12"/>
  <c r="Y760" i="12"/>
  <c r="AA760" i="12" s="1"/>
  <c r="AB760" i="12" s="1"/>
  <c r="R760" i="12"/>
  <c r="T760" i="12" s="1"/>
  <c r="U760" i="12" s="1"/>
  <c r="Y878" i="12"/>
  <c r="R878" i="12"/>
  <c r="Y742" i="12"/>
  <c r="R742" i="12"/>
  <c r="Z306" i="12"/>
  <c r="S306" i="12"/>
  <c r="Q573" i="12"/>
  <c r="X573" i="12"/>
  <c r="R403" i="12"/>
  <c r="R899" i="12"/>
  <c r="T899" i="12" s="1"/>
  <c r="U899" i="12" s="1"/>
  <c r="Y899" i="12"/>
  <c r="AA899" i="12" s="1"/>
  <c r="AB899" i="12" s="1"/>
  <c r="Y81" i="12"/>
  <c r="AA81" i="12" s="1"/>
  <c r="AB81" i="12" s="1"/>
  <c r="R81" i="12"/>
  <c r="X995" i="12"/>
  <c r="Q995" i="12"/>
  <c r="R68" i="12"/>
  <c r="Y68" i="12"/>
  <c r="R365" i="12"/>
  <c r="T365" i="12" s="1"/>
  <c r="U365" i="12" s="1"/>
  <c r="Y365" i="12"/>
  <c r="Z378" i="12"/>
  <c r="S378" i="12"/>
  <c r="Q102" i="12"/>
  <c r="X102" i="12"/>
  <c r="AA102" i="12" s="1"/>
  <c r="AB102" i="12" s="1"/>
  <c r="Y679" i="12"/>
  <c r="AA679" i="12" s="1"/>
  <c r="AB679" i="12" s="1"/>
  <c r="R679" i="12"/>
  <c r="S917" i="12"/>
  <c r="T917" i="12" s="1"/>
  <c r="U917" i="12" s="1"/>
  <c r="Z917" i="12"/>
  <c r="AA917" i="12" s="1"/>
  <c r="AB917" i="12" s="1"/>
  <c r="Y222" i="12"/>
  <c r="AA222" i="12" s="1"/>
  <c r="AB222" i="12" s="1"/>
  <c r="R222" i="12"/>
  <c r="Q266" i="12"/>
  <c r="X266" i="12"/>
  <c r="Z531" i="12"/>
  <c r="S531" i="12"/>
  <c r="W498" i="12"/>
  <c r="P735" i="12"/>
  <c r="S733" i="12"/>
  <c r="Z733" i="12"/>
  <c r="R576" i="12"/>
  <c r="Y576" i="12"/>
  <c r="AA576" i="12" s="1"/>
  <c r="AB576" i="12" s="1"/>
  <c r="X355" i="12"/>
  <c r="Q355" i="12"/>
  <c r="R918" i="12"/>
  <c r="Y918" i="12"/>
  <c r="AA918" i="12" s="1"/>
  <c r="AB918" i="12" s="1"/>
  <c r="Y124" i="12"/>
  <c r="R124" i="12"/>
  <c r="T124" i="12" s="1"/>
  <c r="U124" i="12" s="1"/>
  <c r="X632" i="12"/>
  <c r="Q632" i="12"/>
  <c r="X346" i="12"/>
  <c r="Q346" i="12"/>
  <c r="Y204" i="12"/>
  <c r="R204" i="12"/>
  <c r="Z574" i="12"/>
  <c r="S574" i="12"/>
  <c r="R721" i="12"/>
  <c r="Y721" i="12"/>
  <c r="Z948" i="12"/>
  <c r="S948" i="12"/>
  <c r="R980" i="12"/>
  <c r="Y980" i="12"/>
  <c r="Z216" i="12"/>
  <c r="S216" i="12"/>
  <c r="Y234" i="12"/>
  <c r="S259" i="12"/>
  <c r="Z259" i="12"/>
  <c r="Z789" i="12"/>
  <c r="AA789" i="12" s="1"/>
  <c r="AB789" i="12" s="1"/>
  <c r="S789" i="12"/>
  <c r="Y626" i="12"/>
  <c r="R626" i="12"/>
  <c r="T626" i="12" s="1"/>
  <c r="U626" i="12" s="1"/>
  <c r="X780" i="12"/>
  <c r="Q780" i="12"/>
  <c r="S969" i="12"/>
  <c r="Z969" i="12"/>
  <c r="S544" i="12"/>
  <c r="Z544" i="12"/>
  <c r="Z60" i="12"/>
  <c r="S60" i="12"/>
  <c r="R422" i="12"/>
  <c r="T422" i="12" s="1"/>
  <c r="U422" i="12" s="1"/>
  <c r="Y422" i="12"/>
  <c r="P223" i="12"/>
  <c r="Z905" i="12"/>
  <c r="AA905" i="12" s="1"/>
  <c r="AB905" i="12" s="1"/>
  <c r="S905" i="12"/>
  <c r="T905" i="12" s="1"/>
  <c r="U905" i="12" s="1"/>
  <c r="Z629" i="12"/>
  <c r="S629" i="12"/>
  <c r="Z203" i="12"/>
  <c r="S203" i="12"/>
  <c r="S316" i="12"/>
  <c r="T316" i="12" s="1"/>
  <c r="U316" i="12" s="1"/>
  <c r="Z316" i="12"/>
  <c r="Q183" i="12"/>
  <c r="X183" i="12"/>
  <c r="R302" i="12"/>
  <c r="Y302" i="12"/>
  <c r="Z243" i="12"/>
  <c r="S243" i="12"/>
  <c r="S147" i="12"/>
  <c r="T147" i="12" s="1"/>
  <c r="U147" i="12" s="1"/>
  <c r="Z147" i="12"/>
  <c r="AA147" i="12" s="1"/>
  <c r="AB147" i="12" s="1"/>
  <c r="X575" i="12"/>
  <c r="Q575" i="12"/>
  <c r="Z1000" i="12"/>
  <c r="S1000" i="12"/>
  <c r="T1000" i="12" s="1"/>
  <c r="U1000" i="12" s="1"/>
  <c r="S341" i="12"/>
  <c r="Z341" i="12"/>
  <c r="R920" i="12"/>
  <c r="Y920" i="12"/>
  <c r="Y651" i="12"/>
  <c r="R651" i="12"/>
  <c r="P970" i="12"/>
  <c r="S396" i="12"/>
  <c r="T396" i="12" s="1"/>
  <c r="U396" i="12" s="1"/>
  <c r="Z396" i="12"/>
  <c r="AA396" i="12" s="1"/>
  <c r="AB396" i="12" s="1"/>
  <c r="R638" i="12"/>
  <c r="Y638" i="12"/>
  <c r="X86" i="12"/>
  <c r="Q86" i="12"/>
  <c r="Y988" i="12"/>
  <c r="R988" i="12"/>
  <c r="P493" i="12"/>
  <c r="Y493" i="12"/>
  <c r="R493" i="12"/>
  <c r="Z896" i="12"/>
  <c r="S896" i="12"/>
  <c r="P695" i="12"/>
  <c r="Q826" i="12"/>
  <c r="X826" i="12"/>
  <c r="AA826" i="12" s="1"/>
  <c r="AB826" i="12" s="1"/>
  <c r="Y929" i="12"/>
  <c r="Q15" i="12"/>
  <c r="X15" i="12"/>
  <c r="Y972" i="12"/>
  <c r="R972" i="12"/>
  <c r="Y320" i="12"/>
  <c r="AA320" i="12" s="1"/>
  <c r="AB320" i="12" s="1"/>
  <c r="R320" i="12"/>
  <c r="Y851" i="12"/>
  <c r="R851" i="12"/>
  <c r="W207" i="12"/>
  <c r="AA207" i="12" s="1"/>
  <c r="AB207" i="12" s="1"/>
  <c r="W982" i="12"/>
  <c r="Z873" i="12"/>
  <c r="S873" i="12"/>
  <c r="R646" i="12"/>
  <c r="T646" i="12" s="1"/>
  <c r="U646" i="12" s="1"/>
  <c r="Y646" i="12"/>
  <c r="X604" i="12"/>
  <c r="Q604" i="12"/>
  <c r="R354" i="12"/>
  <c r="T354" i="12" s="1"/>
  <c r="U354" i="12" s="1"/>
  <c r="Y354" i="12"/>
  <c r="AA354" i="12" s="1"/>
  <c r="AB354" i="12" s="1"/>
  <c r="R336" i="12"/>
  <c r="Y336" i="12"/>
  <c r="S666" i="12"/>
  <c r="Z666" i="12"/>
  <c r="P308" i="12"/>
  <c r="Z211" i="12"/>
  <c r="S211" i="12"/>
  <c r="Z753" i="12"/>
  <c r="S753" i="12"/>
  <c r="R84" i="12"/>
  <c r="Y84" i="12"/>
  <c r="AA84" i="12" s="1"/>
  <c r="AB84" i="12" s="1"/>
  <c r="X193" i="12"/>
  <c r="Q193" i="12"/>
  <c r="Z986" i="12"/>
  <c r="S986" i="12"/>
  <c r="X444" i="12"/>
  <c r="Q444" i="12"/>
  <c r="X827" i="12"/>
  <c r="Q827" i="12"/>
  <c r="R402" i="12"/>
  <c r="Z489" i="12"/>
  <c r="S489" i="12"/>
  <c r="R329" i="12"/>
  <c r="T329" i="12" s="1"/>
  <c r="U329" i="12" s="1"/>
  <c r="Y329" i="12"/>
  <c r="AA329" i="12" s="1"/>
  <c r="AB329" i="12" s="1"/>
  <c r="S611" i="12"/>
  <c r="Z611" i="12"/>
  <c r="Y588" i="12"/>
  <c r="AA588" i="12" s="1"/>
  <c r="AB588" i="12" s="1"/>
  <c r="R588" i="12"/>
  <c r="T588" i="12" s="1"/>
  <c r="U588" i="12" s="1"/>
  <c r="Q337" i="12"/>
  <c r="X337" i="12"/>
  <c r="AA337" i="12" s="1"/>
  <c r="AB337" i="12" s="1"/>
  <c r="Y649" i="12"/>
  <c r="Q434" i="12"/>
  <c r="X434" i="12"/>
  <c r="P434" i="12"/>
  <c r="X473" i="12"/>
  <c r="Q473" i="12"/>
  <c r="W473" i="12"/>
  <c r="Y298" i="12"/>
  <c r="S551" i="12"/>
  <c r="Z551" i="12"/>
  <c r="Z41" i="12"/>
  <c r="S41" i="12"/>
  <c r="P322" i="12"/>
  <c r="Q412" i="12"/>
  <c r="T412" i="12" s="1"/>
  <c r="U412" i="12" s="1"/>
  <c r="X412" i="12"/>
  <c r="AA412" i="12" s="1"/>
  <c r="AB412" i="12" s="1"/>
  <c r="Z878" i="12"/>
  <c r="S878" i="12"/>
  <c r="S516" i="12"/>
  <c r="Z516" i="12"/>
  <c r="Z669" i="12"/>
  <c r="S669" i="12"/>
  <c r="W923" i="12"/>
  <c r="W46" i="12"/>
  <c r="X901" i="12"/>
  <c r="Q901" i="12"/>
  <c r="X889" i="12"/>
  <c r="Q889" i="12"/>
  <c r="Y738" i="12"/>
  <c r="Y254" i="12"/>
  <c r="R254" i="12"/>
  <c r="W890" i="12"/>
  <c r="Z123" i="12"/>
  <c r="S123" i="12"/>
  <c r="X390" i="12"/>
  <c r="Q390" i="12"/>
  <c r="Z376" i="12"/>
  <c r="S376" i="12"/>
  <c r="P990" i="12"/>
  <c r="W979" i="12"/>
  <c r="Z602" i="12"/>
  <c r="S602" i="12"/>
  <c r="Z952" i="12"/>
  <c r="S952" i="12"/>
  <c r="W474" i="12"/>
  <c r="P965" i="12"/>
  <c r="Z405" i="12"/>
  <c r="S405" i="12"/>
  <c r="Q236" i="12"/>
  <c r="X236" i="12"/>
  <c r="X731" i="12"/>
  <c r="Q731" i="12"/>
  <c r="Y787" i="12"/>
  <c r="R787" i="12"/>
  <c r="P466" i="12"/>
  <c r="Z994" i="12"/>
  <c r="S994" i="12"/>
  <c r="Q560" i="12"/>
  <c r="X560" i="12"/>
  <c r="W528" i="12"/>
  <c r="Z527" i="12"/>
  <c r="S527" i="12"/>
  <c r="Z465" i="12"/>
  <c r="AA465" i="12" s="1"/>
  <c r="AB465" i="12" s="1"/>
  <c r="S465" i="12"/>
  <c r="S920" i="12"/>
  <c r="Z920" i="12"/>
  <c r="S48" i="12"/>
  <c r="Z48" i="12"/>
  <c r="X539" i="12"/>
  <c r="Q539" i="12"/>
  <c r="T539" i="12" s="1"/>
  <c r="U539" i="12" s="1"/>
  <c r="P459" i="12"/>
  <c r="Z159" i="12"/>
  <c r="S159" i="12"/>
  <c r="Y409" i="12"/>
  <c r="R409" i="12"/>
  <c r="Z988" i="12"/>
  <c r="S988" i="12"/>
  <c r="R843" i="12"/>
  <c r="R695" i="12"/>
  <c r="Z799" i="12"/>
  <c r="S799" i="12"/>
  <c r="W586" i="12"/>
  <c r="Z972" i="12"/>
  <c r="S972" i="12"/>
  <c r="Q793" i="12"/>
  <c r="X793" i="12"/>
  <c r="Q217" i="12"/>
  <c r="X217" i="12"/>
  <c r="X423" i="12"/>
  <c r="Q587" i="12"/>
  <c r="X587" i="12"/>
  <c r="R968" i="12"/>
  <c r="Y968" i="12"/>
  <c r="W478" i="12"/>
  <c r="AA478" i="12" s="1"/>
  <c r="AB478" i="12" s="1"/>
  <c r="Y552" i="12"/>
  <c r="R552" i="12"/>
  <c r="Y430" i="12"/>
  <c r="X830" i="12"/>
  <c r="AA830" i="12" s="1"/>
  <c r="AB830" i="12" s="1"/>
  <c r="Q830" i="12"/>
  <c r="Q278" i="12"/>
  <c r="X278" i="12"/>
  <c r="R393" i="12"/>
  <c r="Y393" i="12"/>
  <c r="Y940" i="12"/>
  <c r="R940" i="12"/>
  <c r="R682" i="12"/>
  <c r="Y682" i="12"/>
  <c r="R440" i="12"/>
  <c r="Y440" i="12"/>
  <c r="Q357" i="12"/>
  <c r="X357" i="12"/>
  <c r="T795" i="12"/>
  <c r="U795" i="12" s="1"/>
  <c r="Y605" i="12"/>
  <c r="R605" i="12"/>
  <c r="R838" i="12"/>
  <c r="Y838" i="12"/>
  <c r="P480" i="12"/>
  <c r="P882" i="12"/>
  <c r="X233" i="12"/>
  <c r="Q233" i="12"/>
  <c r="Y485" i="12"/>
  <c r="R485" i="12"/>
  <c r="Q989" i="12"/>
  <c r="X989" i="12"/>
  <c r="Y340" i="12"/>
  <c r="Y751" i="12"/>
  <c r="R751" i="12"/>
  <c r="Y897" i="12"/>
  <c r="R897" i="12"/>
  <c r="Q291" i="12"/>
  <c r="T291" i="12" s="1"/>
  <c r="U291" i="12" s="1"/>
  <c r="X291" i="12"/>
  <c r="Y150" i="12"/>
  <c r="R150" i="12"/>
  <c r="X523" i="12"/>
  <c r="Q523" i="12"/>
  <c r="W178" i="12"/>
  <c r="R990" i="12"/>
  <c r="W538" i="12"/>
  <c r="Y216" i="12"/>
  <c r="R216" i="12"/>
  <c r="R413" i="12"/>
  <c r="Y413" i="12"/>
  <c r="AA413" i="12" s="1"/>
  <c r="AB413" i="12" s="1"/>
  <c r="Q352" i="12"/>
  <c r="X352" i="12"/>
  <c r="Y203" i="12"/>
  <c r="R203" i="12"/>
  <c r="P435" i="12"/>
  <c r="R435" i="12"/>
  <c r="Y435" i="12"/>
  <c r="X601" i="12"/>
  <c r="AA601" i="12" s="1"/>
  <c r="AB601" i="12" s="1"/>
  <c r="Q601" i="12"/>
  <c r="R53" i="12"/>
  <c r="Y53" i="12"/>
  <c r="AA53" i="12" s="1"/>
  <c r="AB53" i="12" s="1"/>
  <c r="P446" i="12"/>
  <c r="X341" i="12"/>
  <c r="Q341" i="12"/>
  <c r="X652" i="12"/>
  <c r="Q652" i="12"/>
  <c r="Y894" i="12"/>
  <c r="W156" i="12"/>
  <c r="Q443" i="12"/>
  <c r="X443" i="12"/>
  <c r="X447" i="12"/>
  <c r="Q447" i="12"/>
  <c r="X598" i="12"/>
  <c r="Q598" i="12"/>
  <c r="P267" i="12"/>
  <c r="P286" i="12"/>
  <c r="X692" i="12"/>
  <c r="Q692" i="12"/>
  <c r="W973" i="12"/>
  <c r="AA786" i="12"/>
  <c r="AB786" i="12" s="1"/>
  <c r="Q121" i="12"/>
  <c r="X121" i="12"/>
  <c r="W712" i="12"/>
  <c r="R848" i="12"/>
  <c r="Y848" i="12"/>
  <c r="W662" i="12"/>
  <c r="AA717" i="12"/>
  <c r="AB717" i="12" s="1"/>
  <c r="AA244" i="12"/>
  <c r="AB244" i="12" s="1"/>
  <c r="Y611" i="12"/>
  <c r="R611" i="12"/>
  <c r="P704" i="12"/>
  <c r="X328" i="12"/>
  <c r="Q328" i="12"/>
  <c r="X913" i="12"/>
  <c r="Q913" i="12"/>
  <c r="P921" i="12"/>
  <c r="Z377" i="12"/>
  <c r="S377" i="12"/>
  <c r="Z967" i="12"/>
  <c r="S967" i="12"/>
  <c r="X347" i="12"/>
  <c r="AA347" i="12" s="1"/>
  <c r="AB347" i="12" s="1"/>
  <c r="Q347" i="12"/>
  <c r="R900" i="12"/>
  <c r="Y900" i="12"/>
  <c r="AA900" i="12" s="1"/>
  <c r="AB900" i="12" s="1"/>
  <c r="X342" i="12"/>
  <c r="Q342" i="12"/>
  <c r="W277" i="12"/>
  <c r="Z889" i="12"/>
  <c r="S889" i="12"/>
  <c r="Y531" i="12"/>
  <c r="R531" i="12"/>
  <c r="S471" i="12"/>
  <c r="Z471" i="12"/>
  <c r="R141" i="12"/>
  <c r="Y141" i="12"/>
  <c r="Z254" i="12"/>
  <c r="S254" i="12"/>
  <c r="X677" i="12"/>
  <c r="AA677" i="12" s="1"/>
  <c r="AB677" i="12" s="1"/>
  <c r="Q677" i="12"/>
  <c r="P595" i="12"/>
  <c r="Y275" i="12"/>
  <c r="AA275" i="12" s="1"/>
  <c r="AB275" i="12" s="1"/>
  <c r="R275" i="12"/>
  <c r="T275" i="12" s="1"/>
  <c r="U275" i="12" s="1"/>
  <c r="P453" i="12"/>
  <c r="P686" i="12"/>
  <c r="X613" i="12"/>
  <c r="Q613" i="12"/>
  <c r="T613" i="12" s="1"/>
  <c r="U613" i="12" s="1"/>
  <c r="R386" i="12"/>
  <c r="Y386" i="12"/>
  <c r="AA386" i="12" s="1"/>
  <c r="AB386" i="12" s="1"/>
  <c r="X285" i="12"/>
  <c r="Q285" i="12"/>
  <c r="R969" i="12"/>
  <c r="T969" i="12" s="1"/>
  <c r="U969" i="12" s="1"/>
  <c r="Y969" i="12"/>
  <c r="X790" i="12"/>
  <c r="Q790" i="12"/>
  <c r="S192" i="12"/>
  <c r="Z192" i="12"/>
  <c r="Z820" i="12"/>
  <c r="S820" i="12"/>
  <c r="AA12" i="12"/>
  <c r="AB12" i="12" s="1"/>
  <c r="Y499" i="12"/>
  <c r="R499" i="12"/>
  <c r="P546" i="12"/>
  <c r="R546" i="12"/>
  <c r="Y546" i="12"/>
  <c r="X867" i="12"/>
  <c r="Q867" i="12"/>
  <c r="X358" i="12"/>
  <c r="Q358" i="12"/>
  <c r="X61" i="12"/>
  <c r="Q61" i="12"/>
  <c r="Q419" i="12"/>
  <c r="X419" i="12"/>
  <c r="S133" i="12"/>
  <c r="Z133" i="12"/>
  <c r="P260" i="12"/>
  <c r="Q11" i="12"/>
  <c r="X11" i="12"/>
  <c r="AA11" i="12" s="1"/>
  <c r="AB11" i="12" s="1"/>
  <c r="AA566" i="12"/>
  <c r="AB566" i="12" s="1"/>
  <c r="X404" i="12"/>
  <c r="Q404" i="12"/>
  <c r="Q112" i="12"/>
  <c r="X112" i="12"/>
  <c r="P619" i="12"/>
  <c r="Y131" i="12"/>
  <c r="R131" i="12"/>
  <c r="Y91" i="12"/>
  <c r="R91" i="12"/>
  <c r="AA494" i="12"/>
  <c r="AB494" i="12" s="1"/>
  <c r="W770" i="12"/>
  <c r="S253" i="12"/>
  <c r="Z253" i="12"/>
  <c r="Q863" i="12"/>
  <c r="X863" i="12"/>
  <c r="AA934" i="12"/>
  <c r="AB934" i="12" s="1"/>
  <c r="P164" i="12"/>
  <c r="X594" i="12"/>
  <c r="Q594" i="12"/>
  <c r="Z968" i="12"/>
  <c r="S968" i="12"/>
  <c r="R986" i="12"/>
  <c r="Y986" i="12"/>
  <c r="AA986" i="12" s="1"/>
  <c r="AB986" i="12" s="1"/>
  <c r="S772" i="12"/>
  <c r="Z772" i="12"/>
  <c r="Y837" i="12"/>
  <c r="R837" i="12"/>
  <c r="Q402" i="12"/>
  <c r="X402" i="12"/>
  <c r="Y489" i="12"/>
  <c r="R489" i="12"/>
  <c r="P962" i="12"/>
  <c r="Y492" i="12"/>
  <c r="R492" i="12"/>
  <c r="S105" i="12"/>
  <c r="Z105" i="12"/>
  <c r="R928" i="12"/>
  <c r="Y928" i="12"/>
  <c r="P290" i="12"/>
  <c r="Y621" i="12"/>
  <c r="R621" i="12"/>
  <c r="Y874" i="12"/>
  <c r="AA874" i="12" s="1"/>
  <c r="AB874" i="12" s="1"/>
  <c r="R874" i="12"/>
  <c r="T469" i="12"/>
  <c r="U469" i="12" s="1"/>
  <c r="Y42" i="12"/>
  <c r="R42" i="12"/>
  <c r="T42" i="12" s="1"/>
  <c r="U42" i="12" s="1"/>
  <c r="X710" i="12"/>
  <c r="Q710" i="12"/>
  <c r="X298" i="12"/>
  <c r="Q298" i="12"/>
  <c r="S95" i="12"/>
  <c r="Z95" i="12"/>
  <c r="AA392" i="12"/>
  <c r="AB392" i="12" s="1"/>
  <c r="X667" i="12"/>
  <c r="Q667" i="12"/>
  <c r="Q516" i="12"/>
  <c r="Q980" i="12"/>
  <c r="Q701" i="12"/>
  <c r="Q489" i="12"/>
  <c r="X621" i="12"/>
  <c r="Y891" i="12"/>
  <c r="X602" i="12"/>
  <c r="R335" i="12"/>
  <c r="R989" i="12"/>
  <c r="X365" i="12"/>
  <c r="AA365" i="12" s="1"/>
  <c r="AB365" i="12" s="1"/>
  <c r="X683" i="12"/>
  <c r="AA683" i="12" s="1"/>
  <c r="AB683" i="12" s="1"/>
  <c r="Q721" i="12"/>
  <c r="Q131" i="12"/>
  <c r="X336" i="12"/>
  <c r="X68" i="12"/>
  <c r="AA68" i="12" s="1"/>
  <c r="AB68" i="12" s="1"/>
  <c r="X422" i="12"/>
  <c r="AA422" i="12" s="1"/>
  <c r="AB422" i="12" s="1"/>
  <c r="Q74" i="12"/>
  <c r="Q986" i="12"/>
  <c r="Q981" i="12"/>
  <c r="T981" i="12" s="1"/>
  <c r="U981" i="12" s="1"/>
  <c r="X417" i="12"/>
  <c r="Q417" i="12"/>
  <c r="Q369" i="12"/>
  <c r="X369" i="12"/>
  <c r="R179" i="12"/>
  <c r="Y179" i="12"/>
  <c r="R628" i="12"/>
  <c r="Y628" i="12"/>
  <c r="Y907" i="12"/>
  <c r="R907" i="12"/>
  <c r="Y688" i="12"/>
  <c r="R688" i="12"/>
  <c r="S460" i="12"/>
  <c r="Z460" i="12"/>
  <c r="X836" i="12"/>
  <c r="Q836" i="12"/>
  <c r="X751" i="12"/>
  <c r="Q751" i="12"/>
  <c r="Y762" i="12"/>
  <c r="R762" i="12"/>
  <c r="R498" i="12"/>
  <c r="Y498" i="12"/>
  <c r="Z771" i="12"/>
  <c r="S771" i="12"/>
  <c r="Y266" i="12"/>
  <c r="R266" i="12"/>
  <c r="Z185" i="12"/>
  <c r="S185" i="12"/>
  <c r="S486" i="12"/>
  <c r="Z486" i="12"/>
  <c r="S166" i="12"/>
  <c r="Z166" i="12"/>
  <c r="Z748" i="12"/>
  <c r="S748" i="12"/>
  <c r="Z97" i="12"/>
  <c r="S97" i="12"/>
  <c r="S876" i="12"/>
  <c r="Z876" i="12"/>
  <c r="Y780" i="12"/>
  <c r="R780" i="12"/>
  <c r="X945" i="12"/>
  <c r="Q945" i="12"/>
  <c r="Z728" i="12"/>
  <c r="S728" i="12"/>
  <c r="Z589" i="12"/>
  <c r="S589" i="12"/>
  <c r="Z3" i="12"/>
  <c r="S3" i="12"/>
  <c r="X857" i="12"/>
  <c r="Q857" i="12"/>
  <c r="X442" i="12"/>
  <c r="Q442" i="12"/>
  <c r="R553" i="12"/>
  <c r="Y553" i="12"/>
  <c r="X788" i="12"/>
  <c r="Q788" i="12"/>
  <c r="S699" i="12"/>
  <c r="Z699" i="12"/>
  <c r="Z869" i="12"/>
  <c r="S869" i="12"/>
  <c r="Q398" i="12"/>
  <c r="X398" i="12"/>
  <c r="S479" i="12"/>
  <c r="Z479" i="12"/>
  <c r="Z813" i="12"/>
  <c r="S813" i="12"/>
  <c r="Z701" i="12"/>
  <c r="S701" i="12"/>
  <c r="Z879" i="12"/>
  <c r="S879" i="12"/>
  <c r="Y158" i="12"/>
  <c r="R158" i="12"/>
  <c r="Z741" i="12"/>
  <c r="S741" i="12"/>
  <c r="Q100" i="12"/>
  <c r="X100" i="12"/>
  <c r="Y387" i="12"/>
  <c r="R387" i="12"/>
  <c r="Y586" i="12"/>
  <c r="R586" i="12"/>
  <c r="Z963" i="12"/>
  <c r="S963" i="12"/>
  <c r="S414" i="12"/>
  <c r="Z414" i="12"/>
  <c r="S15" i="12"/>
  <c r="Z15" i="12"/>
  <c r="Z767" i="12"/>
  <c r="S767" i="12"/>
  <c r="Z115" i="12"/>
  <c r="S115" i="12"/>
  <c r="Z332" i="12"/>
  <c r="S332" i="12"/>
  <c r="S650" i="12"/>
  <c r="Z650" i="12"/>
  <c r="R702" i="12"/>
  <c r="Y702" i="12"/>
  <c r="Z121" i="12"/>
  <c r="S121" i="12"/>
  <c r="S557" i="12"/>
  <c r="Z557" i="12"/>
  <c r="Z375" i="12"/>
  <c r="S375" i="12"/>
  <c r="Z781" i="12"/>
  <c r="S781" i="12"/>
  <c r="X675" i="12"/>
  <c r="Q675" i="12"/>
  <c r="R450" i="12"/>
  <c r="Y450" i="12"/>
  <c r="Z290" i="12"/>
  <c r="S290" i="12"/>
  <c r="Q928" i="12"/>
  <c r="X928" i="12"/>
  <c r="Q120" i="12"/>
  <c r="X120" i="12"/>
  <c r="X798" i="12"/>
  <c r="Q798" i="12"/>
  <c r="Q649" i="12"/>
  <c r="X649" i="12"/>
  <c r="X416" i="12"/>
  <c r="Q416" i="12"/>
  <c r="S447" i="5"/>
  <c r="T447" i="5" s="1"/>
  <c r="S4" i="5"/>
  <c r="T4" i="5" s="1"/>
  <c r="S256" i="5"/>
  <c r="T256" i="5" s="1"/>
  <c r="S860" i="5"/>
  <c r="T860" i="5" s="1"/>
  <c r="Q884" i="12"/>
  <c r="X884" i="12"/>
  <c r="Y322" i="12"/>
  <c r="R322" i="12"/>
  <c r="R89" i="12"/>
  <c r="Y89" i="12"/>
  <c r="X941" i="12"/>
  <c r="Q941" i="12"/>
  <c r="X165" i="12"/>
  <c r="Q165" i="12"/>
  <c r="X688" i="12"/>
  <c r="Q688" i="12"/>
  <c r="Z796" i="12"/>
  <c r="S796" i="12"/>
  <c r="S923" i="12"/>
  <c r="Z923" i="12"/>
  <c r="S836" i="12"/>
  <c r="Z836" i="12"/>
  <c r="Q762" i="12"/>
  <c r="X762" i="12"/>
  <c r="Q418" i="12"/>
  <c r="X418" i="12"/>
  <c r="S327" i="12"/>
  <c r="Z327" i="12"/>
  <c r="R901" i="12"/>
  <c r="Y901" i="12"/>
  <c r="Z295" i="12"/>
  <c r="S295" i="12"/>
  <c r="Y919" i="12"/>
  <c r="R919" i="12"/>
  <c r="Y800" i="12"/>
  <c r="R800" i="12"/>
  <c r="Q345" i="12"/>
  <c r="X345" i="12"/>
  <c r="S814" i="12"/>
  <c r="Z814" i="12"/>
  <c r="Z919" i="12"/>
  <c r="S919" i="12"/>
  <c r="X821" i="12"/>
  <c r="Q821" i="12"/>
  <c r="Q579" i="12"/>
  <c r="X579" i="12"/>
  <c r="S800" i="12"/>
  <c r="Z800" i="12"/>
  <c r="Z711" i="12"/>
  <c r="S711" i="12"/>
  <c r="Z155" i="12"/>
  <c r="S155" i="12"/>
  <c r="R505" i="12"/>
  <c r="Y505" i="12"/>
  <c r="Q748" i="12"/>
  <c r="X748" i="12"/>
  <c r="R288" i="12"/>
  <c r="Y288" i="12"/>
  <c r="Y681" i="12"/>
  <c r="R681" i="12"/>
  <c r="Y72" i="12"/>
  <c r="R72" i="12"/>
  <c r="Z463" i="12"/>
  <c r="S463" i="12"/>
  <c r="X936" i="12"/>
  <c r="Q936" i="12"/>
  <c r="Q234" i="12"/>
  <c r="X234" i="12"/>
  <c r="S458" i="12"/>
  <c r="Z458" i="12"/>
  <c r="S731" i="12"/>
  <c r="Z731" i="12"/>
  <c r="X288" i="12"/>
  <c r="Q288" i="12"/>
  <c r="Z72" i="12"/>
  <c r="S72" i="12"/>
  <c r="S268" i="12"/>
  <c r="Z268" i="12"/>
  <c r="S199" i="12"/>
  <c r="Z199" i="12"/>
  <c r="S681" i="12"/>
  <c r="Z681" i="12"/>
  <c r="Z945" i="12"/>
  <c r="S945" i="12"/>
  <c r="Z186" i="12"/>
  <c r="S186" i="12"/>
  <c r="S578" i="12"/>
  <c r="Z578" i="12"/>
  <c r="S236" i="12"/>
  <c r="Z236" i="12"/>
  <c r="X745" i="12"/>
  <c r="Q745" i="12"/>
  <c r="Q28" i="12"/>
  <c r="X28" i="12"/>
  <c r="S195" i="12"/>
  <c r="Z195" i="12"/>
  <c r="S788" i="12"/>
  <c r="Z788" i="12"/>
  <c r="Z59" i="12"/>
  <c r="S59" i="12"/>
  <c r="R592" i="12"/>
  <c r="Y592" i="12"/>
  <c r="R284" i="12"/>
  <c r="Y284" i="12"/>
  <c r="Y223" i="12"/>
  <c r="R223" i="12"/>
  <c r="Q499" i="12"/>
  <c r="X499" i="12"/>
  <c r="Z560" i="12"/>
  <c r="S560" i="12"/>
  <c r="R500" i="12"/>
  <c r="Y500" i="12"/>
  <c r="S857" i="12"/>
  <c r="Z857" i="12"/>
  <c r="Y886" i="12"/>
  <c r="R886" i="12"/>
  <c r="X609" i="12"/>
  <c r="Q609" i="12"/>
  <c r="X40" i="12"/>
  <c r="Q40" i="12"/>
  <c r="Z183" i="12"/>
  <c r="S183" i="12"/>
  <c r="X483" i="12"/>
  <c r="Q483" i="12"/>
  <c r="S553" i="12"/>
  <c r="Z553" i="12"/>
  <c r="R508" i="12"/>
  <c r="Y508" i="12"/>
  <c r="R840" i="12"/>
  <c r="Y840" i="12"/>
  <c r="Z850" i="12"/>
  <c r="S850" i="12"/>
  <c r="Z502" i="12"/>
  <c r="S502" i="12"/>
  <c r="Y384" i="12"/>
  <c r="R384" i="12"/>
  <c r="Y85" i="12"/>
  <c r="R85" i="12"/>
  <c r="Y606" i="12"/>
  <c r="R606" i="12"/>
  <c r="Z698" i="12"/>
  <c r="S698" i="12"/>
  <c r="S435" i="12"/>
  <c r="Z435" i="12"/>
  <c r="X4" i="12"/>
  <c r="Q4" i="12"/>
  <c r="X960" i="12"/>
  <c r="Q960" i="12"/>
  <c r="X513" i="12"/>
  <c r="Q513" i="12"/>
  <c r="Z395" i="12"/>
  <c r="S395" i="12"/>
  <c r="Z39" i="12"/>
  <c r="S39" i="12"/>
  <c r="Z263" i="12"/>
  <c r="S263" i="12"/>
  <c r="Z834" i="12"/>
  <c r="S834" i="12"/>
  <c r="Z844" i="12"/>
  <c r="S844" i="12"/>
  <c r="Z652" i="12"/>
  <c r="S652" i="12"/>
  <c r="Z794" i="12"/>
  <c r="S794" i="12"/>
  <c r="S638" i="12"/>
  <c r="Z638" i="12"/>
  <c r="Z633" i="12"/>
  <c r="S633" i="12"/>
  <c r="Z44" i="12"/>
  <c r="S44" i="12"/>
  <c r="S992" i="12"/>
  <c r="Z992" i="12"/>
  <c r="X318" i="12"/>
  <c r="Q318" i="12"/>
  <c r="Z875" i="12"/>
  <c r="S875" i="12"/>
  <c r="S61" i="12"/>
  <c r="Z61" i="12"/>
  <c r="X409" i="12"/>
  <c r="Q409" i="12"/>
  <c r="Z858" i="12"/>
  <c r="S858" i="12"/>
  <c r="Z546" i="12"/>
  <c r="S546" i="12"/>
  <c r="Y503" i="12"/>
  <c r="R503" i="12"/>
  <c r="R844" i="12"/>
  <c r="Y844" i="12"/>
  <c r="S651" i="12"/>
  <c r="Z651" i="12"/>
  <c r="S398" i="12"/>
  <c r="Z398" i="12"/>
  <c r="X432" i="12"/>
  <c r="Q432" i="12"/>
  <c r="S409" i="12"/>
  <c r="Z409" i="12"/>
  <c r="S811" i="12"/>
  <c r="Z811" i="12"/>
  <c r="R44" i="12"/>
  <c r="Y44" i="12"/>
  <c r="S242" i="12"/>
  <c r="Z242" i="12"/>
  <c r="S27" i="12"/>
  <c r="Z27" i="12"/>
  <c r="Q834" i="12"/>
  <c r="X834" i="12"/>
  <c r="Y76" i="12"/>
  <c r="R76" i="12"/>
  <c r="Q839" i="12"/>
  <c r="X839" i="12"/>
  <c r="Y831" i="12"/>
  <c r="R831" i="12"/>
  <c r="X44" i="12"/>
  <c r="Q44" i="12"/>
  <c r="S823" i="12"/>
  <c r="Z823" i="12"/>
  <c r="S353" i="12"/>
  <c r="Z353" i="12"/>
  <c r="R115" i="12"/>
  <c r="Y115" i="12"/>
  <c r="Y267" i="12"/>
  <c r="R267" i="12"/>
  <c r="Z200" i="12"/>
  <c r="S200" i="12"/>
  <c r="X540" i="12"/>
  <c r="Q540" i="12"/>
  <c r="S431" i="12"/>
  <c r="Z431" i="12"/>
  <c r="Z73" i="12"/>
  <c r="S73" i="12"/>
  <c r="X773" i="12"/>
  <c r="Q773" i="12"/>
  <c r="Z668" i="12"/>
  <c r="S668" i="12"/>
  <c r="X361" i="12"/>
  <c r="Q361" i="12"/>
  <c r="Z617" i="12"/>
  <c r="S617" i="12"/>
  <c r="Z404" i="12"/>
  <c r="S404" i="12"/>
  <c r="R286" i="12"/>
  <c r="Y286" i="12"/>
  <c r="R353" i="12"/>
  <c r="Y353" i="12"/>
  <c r="Y217" i="12"/>
  <c r="R217" i="12"/>
  <c r="S604" i="12"/>
  <c r="Z604" i="12"/>
  <c r="S529" i="12"/>
  <c r="Z529" i="12"/>
  <c r="Q133" i="12"/>
  <c r="X133" i="12"/>
  <c r="Q139" i="12"/>
  <c r="X139" i="12"/>
  <c r="X741" i="12"/>
  <c r="Q741" i="12"/>
  <c r="Z511" i="12"/>
  <c r="S511" i="12"/>
  <c r="X245" i="12"/>
  <c r="Q245" i="12"/>
  <c r="X172" i="12"/>
  <c r="Q172" i="12"/>
  <c r="Q784" i="12"/>
  <c r="X784" i="12"/>
  <c r="Z56" i="12"/>
  <c r="S56" i="12"/>
  <c r="Z112" i="12"/>
  <c r="S112" i="12"/>
  <c r="S184" i="12"/>
  <c r="Z184" i="12"/>
  <c r="X744" i="12"/>
  <c r="Q744" i="12"/>
  <c r="S616" i="12"/>
  <c r="Z616" i="12"/>
  <c r="X736" i="12"/>
  <c r="Q736" i="12"/>
  <c r="S973" i="12"/>
  <c r="Z973" i="12"/>
  <c r="R770" i="12"/>
  <c r="Y770" i="12"/>
  <c r="Z514" i="12"/>
  <c r="S514" i="12"/>
  <c r="S410" i="12"/>
  <c r="Z410" i="12"/>
  <c r="Z462" i="12"/>
  <c r="S462" i="12"/>
  <c r="S625" i="12"/>
  <c r="Z625" i="12"/>
  <c r="Y530" i="12"/>
  <c r="R530" i="12"/>
  <c r="Z423" i="12"/>
  <c r="S423" i="12"/>
  <c r="X550" i="12"/>
  <c r="Q550" i="12"/>
  <c r="Z912" i="12"/>
  <c r="S912" i="12"/>
  <c r="Q999" i="12"/>
  <c r="X999" i="12"/>
  <c r="Z816" i="12"/>
  <c r="S816" i="12"/>
  <c r="Z57" i="12"/>
  <c r="S57" i="12"/>
  <c r="Q804" i="12"/>
  <c r="X804" i="12"/>
  <c r="X130" i="12"/>
  <c r="Q130" i="12"/>
  <c r="X559" i="12"/>
  <c r="Q559" i="12"/>
  <c r="Z880" i="12"/>
  <c r="S880" i="12"/>
  <c r="X696" i="12"/>
  <c r="Q696" i="12"/>
  <c r="Z770" i="12"/>
  <c r="S770" i="12"/>
  <c r="Z977" i="12"/>
  <c r="S977" i="12"/>
  <c r="Z915" i="12"/>
  <c r="S915" i="12"/>
  <c r="Z530" i="12"/>
  <c r="S530" i="12"/>
  <c r="Y983" i="12"/>
  <c r="R983" i="12"/>
  <c r="X21" i="12"/>
  <c r="Q21" i="12"/>
  <c r="Y647" i="12"/>
  <c r="R647" i="12"/>
  <c r="Y57" i="12"/>
  <c r="R57" i="12"/>
  <c r="S675" i="12"/>
  <c r="Z675" i="12"/>
  <c r="R518" i="12"/>
  <c r="Y518" i="12"/>
  <c r="Q682" i="12"/>
  <c r="X682" i="12"/>
  <c r="X129" i="12"/>
  <c r="Q129" i="12"/>
  <c r="S685" i="12"/>
  <c r="Z685" i="12"/>
  <c r="S951" i="12"/>
  <c r="Z951" i="12"/>
  <c r="X859" i="12"/>
  <c r="Q859" i="12"/>
  <c r="S120" i="12"/>
  <c r="Z120" i="12"/>
  <c r="Z357" i="12"/>
  <c r="S357" i="12"/>
  <c r="Q162" i="12"/>
  <c r="X162" i="12"/>
  <c r="Q107" i="12"/>
  <c r="X107" i="12"/>
  <c r="Y951" i="12"/>
  <c r="R951" i="12"/>
  <c r="Y859" i="12"/>
  <c r="R859" i="12"/>
  <c r="S416" i="12"/>
  <c r="Z416" i="12"/>
  <c r="S53" i="5"/>
  <c r="T53" i="5" s="1"/>
  <c r="S68" i="5"/>
  <c r="T68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44" i="5"/>
  <c r="T244" i="5" s="1"/>
  <c r="S258" i="5"/>
  <c r="T258" i="5" s="1"/>
  <c r="S271" i="5"/>
  <c r="T271" i="5" s="1"/>
  <c r="S376" i="5"/>
  <c r="T376" i="5" s="1"/>
  <c r="S446" i="5"/>
  <c r="T446" i="5" s="1"/>
  <c r="S469" i="5"/>
  <c r="T469" i="5" s="1"/>
  <c r="S581" i="5"/>
  <c r="T581" i="5" s="1"/>
  <c r="S614" i="5"/>
  <c r="T614" i="5" s="1"/>
  <c r="S637" i="5"/>
  <c r="T637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37" i="5"/>
  <c r="T437" i="5" s="1"/>
  <c r="S462" i="5"/>
  <c r="T462" i="5" s="1"/>
  <c r="S588" i="5"/>
  <c r="T588" i="5" s="1"/>
  <c r="S118" i="5"/>
  <c r="T118" i="5" s="1"/>
  <c r="S181" i="5"/>
  <c r="T181" i="5" s="1"/>
  <c r="S193" i="5"/>
  <c r="T193" i="5" s="1"/>
  <c r="S291" i="5"/>
  <c r="T291" i="5" s="1"/>
  <c r="S485" i="5"/>
  <c r="T485" i="5" s="1"/>
  <c r="S512" i="5"/>
  <c r="T512" i="5" s="1"/>
  <c r="S575" i="5"/>
  <c r="T575" i="5" s="1"/>
  <c r="S613" i="5"/>
  <c r="T613" i="5" s="1"/>
  <c r="S632" i="5"/>
  <c r="T632" i="5" s="1"/>
  <c r="S643" i="5"/>
  <c r="T643" i="5" s="1"/>
  <c r="S656" i="5"/>
  <c r="T656" i="5" s="1"/>
  <c r="S77" i="5"/>
  <c r="T77" i="5" s="1"/>
  <c r="S78" i="5"/>
  <c r="T78" i="5" s="1"/>
  <c r="S251" i="5"/>
  <c r="T251" i="5" s="1"/>
  <c r="S359" i="5"/>
  <c r="T359" i="5" s="1"/>
  <c r="S440" i="5"/>
  <c r="T440" i="5" s="1"/>
  <c r="S487" i="5"/>
  <c r="T487" i="5" s="1"/>
  <c r="S514" i="5"/>
  <c r="T514" i="5" s="1"/>
  <c r="S539" i="5"/>
  <c r="T539" i="5" s="1"/>
  <c r="S564" i="5"/>
  <c r="T564" i="5" s="1"/>
  <c r="S580" i="5"/>
  <c r="T580" i="5" s="1"/>
  <c r="S596" i="5"/>
  <c r="T596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14" i="5"/>
  <c r="T714" i="5" s="1"/>
  <c r="S723" i="5"/>
  <c r="T723" i="5" s="1"/>
  <c r="S741" i="5"/>
  <c r="T741" i="5" s="1"/>
  <c r="S715" i="5"/>
  <c r="T715" i="5" s="1"/>
  <c r="S740" i="5"/>
  <c r="T740" i="5" s="1"/>
  <c r="S773" i="5"/>
  <c r="T773" i="5" s="1"/>
  <c r="S791" i="5"/>
  <c r="T791" i="5" s="1"/>
  <c r="S812" i="5"/>
  <c r="T812" i="5" s="1"/>
  <c r="S825" i="5"/>
  <c r="T825" i="5" s="1"/>
  <c r="S837" i="5"/>
  <c r="T837" i="5" s="1"/>
  <c r="S851" i="5"/>
  <c r="T851" i="5" s="1"/>
  <c r="S861" i="5"/>
  <c r="T861" i="5" s="1"/>
  <c r="S868" i="5"/>
  <c r="T868" i="5" s="1"/>
  <c r="S880" i="5"/>
  <c r="T880" i="5" s="1"/>
  <c r="S892" i="5"/>
  <c r="T892" i="5" s="1"/>
  <c r="S910" i="5"/>
  <c r="T910" i="5" s="1"/>
  <c r="S915" i="5"/>
  <c r="T915" i="5" s="1"/>
  <c r="S924" i="5"/>
  <c r="T924" i="5" s="1"/>
  <c r="S928" i="5"/>
  <c r="T928" i="5" s="1"/>
  <c r="S943" i="5"/>
  <c r="T943" i="5" s="1"/>
  <c r="S953" i="5"/>
  <c r="T953" i="5" s="1"/>
  <c r="S966" i="5"/>
  <c r="T966" i="5" s="1"/>
  <c r="S711" i="5"/>
  <c r="T711" i="5" s="1"/>
  <c r="S722" i="5"/>
  <c r="T722" i="5" s="1"/>
  <c r="S764" i="5"/>
  <c r="T764" i="5" s="1"/>
  <c r="S768" i="5"/>
  <c r="T768" i="5" s="1"/>
  <c r="S779" i="5"/>
  <c r="T779" i="5" s="1"/>
  <c r="S806" i="5"/>
  <c r="T806" i="5" s="1"/>
  <c r="S850" i="5"/>
  <c r="T850" i="5" s="1"/>
  <c r="S858" i="5"/>
  <c r="T858" i="5" s="1"/>
  <c r="S896" i="5"/>
  <c r="T896" i="5" s="1"/>
  <c r="S952" i="5"/>
  <c r="T952" i="5" s="1"/>
  <c r="S961" i="5"/>
  <c r="T961" i="5" s="1"/>
  <c r="S976" i="5"/>
  <c r="T976" i="5" s="1"/>
  <c r="S999" i="5"/>
  <c r="T999" i="5" s="1"/>
  <c r="S739" i="5"/>
  <c r="T739" i="5" s="1"/>
  <c r="S783" i="5"/>
  <c r="T783" i="5" s="1"/>
  <c r="S817" i="5"/>
  <c r="T817" i="5" s="1"/>
  <c r="S821" i="5"/>
  <c r="T821" i="5" s="1"/>
  <c r="S826" i="5"/>
  <c r="T826" i="5" s="1"/>
  <c r="S893" i="5"/>
  <c r="T893" i="5" s="1"/>
  <c r="S908" i="5"/>
  <c r="T908" i="5" s="1"/>
  <c r="S958" i="5"/>
  <c r="T958" i="5" s="1"/>
  <c r="S983" i="5"/>
  <c r="T983" i="5" s="1"/>
  <c r="S987" i="5"/>
  <c r="T987" i="5" s="1"/>
  <c r="S644" i="5"/>
  <c r="T644" i="5" s="1"/>
  <c r="S659" i="5"/>
  <c r="T659" i="5" s="1"/>
  <c r="R194" i="12"/>
  <c r="Y194" i="12"/>
  <c r="Z716" i="12"/>
  <c r="AA716" i="12" s="1"/>
  <c r="AB716" i="12" s="1"/>
  <c r="S716" i="12"/>
  <c r="T716" i="12" s="1"/>
  <c r="U716" i="12" s="1"/>
  <c r="P849" i="12"/>
  <c r="Z605" i="12"/>
  <c r="S605" i="12"/>
  <c r="Z838" i="12"/>
  <c r="S838" i="12"/>
  <c r="Y669" i="12"/>
  <c r="AA669" i="12" s="1"/>
  <c r="AB669" i="12" s="1"/>
  <c r="R669" i="12"/>
  <c r="Z885" i="12"/>
  <c r="AA885" i="12" s="1"/>
  <c r="AB885" i="12" s="1"/>
  <c r="S885" i="12"/>
  <c r="X464" i="12"/>
  <c r="Q464" i="12"/>
  <c r="Y403" i="12"/>
  <c r="S485" i="12"/>
  <c r="Z485" i="12"/>
  <c r="S230" i="12"/>
  <c r="Z230" i="12"/>
  <c r="W196" i="12"/>
  <c r="S569" i="12"/>
  <c r="Z569" i="12"/>
  <c r="Q612" i="12"/>
  <c r="X612" i="12"/>
  <c r="AA612" i="12" s="1"/>
  <c r="AB612" i="12" s="1"/>
  <c r="Y642" i="12"/>
  <c r="AA642" i="12" s="1"/>
  <c r="AB642" i="12" s="1"/>
  <c r="R642" i="12"/>
  <c r="X865" i="12"/>
  <c r="AA865" i="12" s="1"/>
  <c r="AB865" i="12" s="1"/>
  <c r="Q865" i="12"/>
  <c r="T865" i="12" s="1"/>
  <c r="U865" i="12" s="1"/>
  <c r="S359" i="12"/>
  <c r="Z359" i="12"/>
  <c r="X725" i="12"/>
  <c r="AA725" i="12" s="1"/>
  <c r="AB725" i="12" s="1"/>
  <c r="Q725" i="12"/>
  <c r="T725" i="12" s="1"/>
  <c r="U725" i="12" s="1"/>
  <c r="S897" i="12"/>
  <c r="Z897" i="12"/>
  <c r="Q738" i="12"/>
  <c r="X738" i="12"/>
  <c r="R138" i="12"/>
  <c r="T138" i="12" s="1"/>
  <c r="U138" i="12" s="1"/>
  <c r="Y138" i="12"/>
  <c r="AA138" i="12" s="1"/>
  <c r="AB138" i="12" s="1"/>
  <c r="W735" i="12"/>
  <c r="Z141" i="12"/>
  <c r="S141" i="12"/>
  <c r="P355" i="12"/>
  <c r="X661" i="12"/>
  <c r="Q661" i="12"/>
  <c r="X212" i="12"/>
  <c r="Q212" i="12"/>
  <c r="Y123" i="12"/>
  <c r="R123" i="12"/>
  <c r="X927" i="12"/>
  <c r="Q927" i="12"/>
  <c r="Y166" i="12"/>
  <c r="R166" i="12"/>
  <c r="R399" i="12"/>
  <c r="Y399" i="12"/>
  <c r="Y376" i="12"/>
  <c r="AA376" i="12" s="1"/>
  <c r="AB376" i="12" s="1"/>
  <c r="R376" i="12"/>
  <c r="P711" i="12"/>
  <c r="Y122" i="12"/>
  <c r="R122" i="12"/>
  <c r="R930" i="12"/>
  <c r="Y930" i="12"/>
  <c r="W288" i="12"/>
  <c r="R952" i="12"/>
  <c r="Y952" i="12"/>
  <c r="AA952" i="12" s="1"/>
  <c r="AB952" i="12" s="1"/>
  <c r="W268" i="12"/>
  <c r="Z570" i="12"/>
  <c r="S570" i="12"/>
  <c r="S383" i="12"/>
  <c r="T383" i="12" s="1"/>
  <c r="U383" i="12" s="1"/>
  <c r="Z383" i="12"/>
  <c r="AA383" i="12" s="1"/>
  <c r="AB383" i="12" s="1"/>
  <c r="W199" i="12"/>
  <c r="Y491" i="12"/>
  <c r="AA491" i="12" s="1"/>
  <c r="AB491" i="12" s="1"/>
  <c r="R491" i="12"/>
  <c r="Y348" i="12"/>
  <c r="AA348" i="12" s="1"/>
  <c r="AB348" i="12" s="1"/>
  <c r="R348" i="12"/>
  <c r="S334" i="12"/>
  <c r="T334" i="12" s="1"/>
  <c r="U334" i="12" s="1"/>
  <c r="Z334" i="12"/>
  <c r="AA334" i="12" s="1"/>
  <c r="AB334" i="12" s="1"/>
  <c r="S472" i="12"/>
  <c r="T472" i="12" s="1"/>
  <c r="U472" i="12" s="1"/>
  <c r="Z472" i="12"/>
  <c r="AA472" i="12" s="1"/>
  <c r="AB472" i="12" s="1"/>
  <c r="S547" i="12"/>
  <c r="Z547" i="12"/>
  <c r="R167" i="12"/>
  <c r="Y167" i="12"/>
  <c r="P728" i="12"/>
  <c r="R997" i="12"/>
  <c r="Y997" i="12"/>
  <c r="AA997" i="12" s="1"/>
  <c r="AB997" i="12" s="1"/>
  <c r="Z504" i="12"/>
  <c r="S504" i="12"/>
  <c r="Z256" i="12"/>
  <c r="S256" i="12"/>
  <c r="Z591" i="12"/>
  <c r="S591" i="12"/>
  <c r="Y864" i="12"/>
  <c r="R864" i="12"/>
  <c r="R9" i="12"/>
  <c r="T9" i="12" s="1"/>
  <c r="U9" i="12" s="1"/>
  <c r="Y9" i="12"/>
  <c r="AA9" i="12" s="1"/>
  <c r="AB9" i="12" s="1"/>
  <c r="Y922" i="12"/>
  <c r="R922" i="12"/>
  <c r="T922" i="12" s="1"/>
  <c r="U922" i="12" s="1"/>
  <c r="R589" i="12"/>
  <c r="Y939" i="12"/>
  <c r="R939" i="12"/>
  <c r="T939" i="12" s="1"/>
  <c r="U939" i="12" s="1"/>
  <c r="W223" i="12"/>
  <c r="Q484" i="12"/>
  <c r="X484" i="12"/>
  <c r="X8" i="12"/>
  <c r="Q8" i="12"/>
  <c r="Y304" i="12"/>
  <c r="R304" i="12"/>
  <c r="Y94" i="12"/>
  <c r="R94" i="12"/>
  <c r="X248" i="12"/>
  <c r="Q248" i="12"/>
  <c r="Y764" i="12"/>
  <c r="R764" i="12"/>
  <c r="P482" i="12"/>
  <c r="Y699" i="12"/>
  <c r="R699" i="12"/>
  <c r="R527" i="12"/>
  <c r="Y527" i="12"/>
  <c r="R116" i="12"/>
  <c r="Y116" i="12"/>
  <c r="AA116" i="12" s="1"/>
  <c r="AB116" i="12" s="1"/>
  <c r="R208" i="12"/>
  <c r="Y208" i="12"/>
  <c r="S425" i="12"/>
  <c r="Z425" i="12"/>
  <c r="AA425" i="12" s="1"/>
  <c r="AB425" i="12" s="1"/>
  <c r="W893" i="12"/>
  <c r="Z663" i="12"/>
  <c r="AA663" i="12" s="1"/>
  <c r="AB663" i="12" s="1"/>
  <c r="S663" i="12"/>
  <c r="T663" i="12" s="1"/>
  <c r="U663" i="12" s="1"/>
  <c r="R48" i="12"/>
  <c r="Y48" i="12"/>
  <c r="AA48" i="12" s="1"/>
  <c r="AB48" i="12" s="1"/>
  <c r="S877" i="12"/>
  <c r="Z877" i="12"/>
  <c r="AA877" i="12" s="1"/>
  <c r="AB877" i="12" s="1"/>
  <c r="Y159" i="12"/>
  <c r="AA159" i="12" s="1"/>
  <c r="AB159" i="12" s="1"/>
  <c r="R159" i="12"/>
  <c r="T159" i="12" s="1"/>
  <c r="U159" i="12" s="1"/>
  <c r="S29" i="12"/>
  <c r="T29" i="12" s="1"/>
  <c r="U29" i="12" s="1"/>
  <c r="Z29" i="12"/>
  <c r="AA29" i="12" s="1"/>
  <c r="AB29" i="12" s="1"/>
  <c r="S938" i="12"/>
  <c r="Z938" i="12"/>
  <c r="AA938" i="12" s="1"/>
  <c r="AB938" i="12" s="1"/>
  <c r="Q13" i="12"/>
  <c r="T13" i="12" s="1"/>
  <c r="U13" i="12" s="1"/>
  <c r="X13" i="12"/>
  <c r="AA13" i="12" s="1"/>
  <c r="AB13" i="12" s="1"/>
  <c r="X630" i="12"/>
  <c r="AA630" i="12" s="1"/>
  <c r="AB630" i="12" s="1"/>
  <c r="Q630" i="12"/>
  <c r="T630" i="12" s="1"/>
  <c r="U630" i="12" s="1"/>
  <c r="Y858" i="12"/>
  <c r="W843" i="12"/>
  <c r="R287" i="12"/>
  <c r="Y287" i="12"/>
  <c r="R799" i="12"/>
  <c r="Y799" i="12"/>
  <c r="AA799" i="12" s="1"/>
  <c r="AB799" i="12" s="1"/>
  <c r="AA549" i="12"/>
  <c r="AB549" i="12" s="1"/>
  <c r="W15" i="12"/>
  <c r="R294" i="12"/>
  <c r="Y294" i="12"/>
  <c r="Z598" i="12"/>
  <c r="S598" i="12"/>
  <c r="S541" i="12"/>
  <c r="Z541" i="12"/>
  <c r="Z34" i="12"/>
  <c r="AA34" i="12" s="1"/>
  <c r="AB34" i="12" s="1"/>
  <c r="S34" i="12"/>
  <c r="R250" i="12"/>
  <c r="AA687" i="12"/>
  <c r="AB687" i="12" s="1"/>
  <c r="X184" i="12"/>
  <c r="Q184" i="12"/>
  <c r="T184" i="12" s="1"/>
  <c r="U184" i="12" s="1"/>
  <c r="X634" i="12"/>
  <c r="Q634" i="12"/>
  <c r="Z131" i="12"/>
  <c r="S131" i="12"/>
  <c r="R845" i="12"/>
  <c r="Y845" i="12"/>
  <c r="S239" i="12"/>
  <c r="Z239" i="12"/>
  <c r="Q168" i="12"/>
  <c r="X168" i="12"/>
  <c r="AA293" i="12"/>
  <c r="AB293" i="12" s="1"/>
  <c r="R308" i="12"/>
  <c r="Y308" i="12"/>
  <c r="AA792" i="12"/>
  <c r="AB792" i="12" s="1"/>
  <c r="Y854" i="12"/>
  <c r="R854" i="12"/>
  <c r="P84" i="12"/>
  <c r="R944" i="12"/>
  <c r="Y944" i="12"/>
  <c r="AA944" i="12" s="1"/>
  <c r="AB944" i="12" s="1"/>
  <c r="W193" i="12"/>
  <c r="Y232" i="12"/>
  <c r="R232" i="12"/>
  <c r="X693" i="12"/>
  <c r="Q693" i="12"/>
  <c r="S512" i="12"/>
  <c r="Z512" i="12"/>
  <c r="S837" i="12"/>
  <c r="Z837" i="12"/>
  <c r="W827" i="12"/>
  <c r="Y402" i="12"/>
  <c r="S618" i="12"/>
  <c r="Z618" i="12"/>
  <c r="S33" i="12"/>
  <c r="Z33" i="12"/>
  <c r="Z433" i="12"/>
  <c r="S433" i="12"/>
  <c r="P337" i="12"/>
  <c r="Y689" i="12"/>
  <c r="R689" i="12"/>
  <c r="S621" i="12"/>
  <c r="Z621" i="12"/>
  <c r="AA571" i="12"/>
  <c r="AB571" i="12" s="1"/>
  <c r="P658" i="12"/>
  <c r="T658" i="12" s="1"/>
  <c r="U658" i="12" s="1"/>
  <c r="R83" i="12"/>
  <c r="T83" i="12" s="1"/>
  <c r="U83" i="12" s="1"/>
  <c r="Y83" i="12"/>
  <c r="AA83" i="12" s="1"/>
  <c r="AB83" i="12" s="1"/>
  <c r="P495" i="12"/>
  <c r="Y495" i="12"/>
  <c r="R495" i="12"/>
  <c r="Z892" i="12"/>
  <c r="S892" i="12"/>
  <c r="Q367" i="12"/>
  <c r="X367" i="12"/>
  <c r="X883" i="12"/>
  <c r="Q883" i="12"/>
  <c r="X151" i="12"/>
  <c r="Q151" i="12"/>
  <c r="W151" i="12"/>
  <c r="S730" i="12"/>
  <c r="Z730" i="12"/>
  <c r="Z452" i="12"/>
  <c r="S452" i="12"/>
  <c r="Y910" i="12"/>
  <c r="AA910" i="12" s="1"/>
  <c r="AB910" i="12" s="1"/>
  <c r="R910" i="12"/>
  <c r="T910" i="12" s="1"/>
  <c r="U910" i="12" s="1"/>
  <c r="Y229" i="12"/>
  <c r="AA229" i="12" s="1"/>
  <c r="AB229" i="12" s="1"/>
  <c r="R229" i="12"/>
  <c r="T229" i="12" s="1"/>
  <c r="U229" i="12" s="1"/>
  <c r="Y667" i="12"/>
  <c r="R667" i="12"/>
  <c r="Z20" i="12"/>
  <c r="S20" i="12"/>
  <c r="X631" i="12"/>
  <c r="Q631" i="12"/>
  <c r="R213" i="12"/>
  <c r="Y213" i="12"/>
  <c r="AA213" i="12" s="1"/>
  <c r="AB213" i="12" s="1"/>
  <c r="X96" i="12"/>
  <c r="Q96" i="12"/>
  <c r="R436" i="12"/>
  <c r="R377" i="12"/>
  <c r="Y377" i="12"/>
  <c r="AA377" i="12" s="1"/>
  <c r="AB377" i="12" s="1"/>
  <c r="P889" i="12"/>
  <c r="R738" i="12"/>
  <c r="Q421" i="12"/>
  <c r="X421" i="12"/>
  <c r="Y221" i="12"/>
  <c r="R355" i="12"/>
  <c r="S926" i="12"/>
  <c r="Z926" i="12"/>
  <c r="Q231" i="12"/>
  <c r="X231" i="12"/>
  <c r="S703" i="12"/>
  <c r="Z703" i="12"/>
  <c r="P979" i="12"/>
  <c r="Z101" i="12"/>
  <c r="S101" i="12"/>
  <c r="Z993" i="12"/>
  <c r="S993" i="12"/>
  <c r="P474" i="12"/>
  <c r="Z501" i="12"/>
  <c r="S501" i="12"/>
  <c r="W965" i="12"/>
  <c r="Y38" i="12"/>
  <c r="AA38" i="12" s="1"/>
  <c r="AB38" i="12" s="1"/>
  <c r="R38" i="12"/>
  <c r="R257" i="12"/>
  <c r="Y257" i="12"/>
  <c r="AA257" i="12" s="1"/>
  <c r="AB257" i="12" s="1"/>
  <c r="R778" i="12"/>
  <c r="Y778" i="12"/>
  <c r="X195" i="12"/>
  <c r="Q195" i="12"/>
  <c r="X87" i="12"/>
  <c r="AA87" i="12" s="1"/>
  <c r="AB87" i="12" s="1"/>
  <c r="Q87" i="12"/>
  <c r="W466" i="12"/>
  <c r="S74" i="12"/>
  <c r="Z74" i="12"/>
  <c r="Y388" i="12"/>
  <c r="R388" i="12"/>
  <c r="R248" i="12"/>
  <c r="S302" i="12"/>
  <c r="Z302" i="12"/>
  <c r="Q24" i="12"/>
  <c r="X24" i="12"/>
  <c r="X641" i="12"/>
  <c r="AA641" i="12" s="1"/>
  <c r="AB641" i="12" s="1"/>
  <c r="Q641" i="12"/>
  <c r="Q372" i="12"/>
  <c r="X372" i="12"/>
  <c r="Y718" i="12"/>
  <c r="Q894" i="12"/>
  <c r="X894" i="12"/>
  <c r="Y459" i="12"/>
  <c r="R459" i="12"/>
  <c r="X875" i="12"/>
  <c r="Q875" i="12"/>
  <c r="Z734" i="12"/>
  <c r="S734" i="12"/>
  <c r="W409" i="12"/>
  <c r="S596" i="12"/>
  <c r="Z596" i="12"/>
  <c r="Y843" i="12"/>
  <c r="P947" i="12"/>
  <c r="X391" i="12"/>
  <c r="AA391" i="12" s="1"/>
  <c r="AB391" i="12" s="1"/>
  <c r="Q391" i="12"/>
  <c r="P540" i="12"/>
  <c r="X431" i="12"/>
  <c r="Q431" i="12"/>
  <c r="W139" i="12"/>
  <c r="R139" i="12"/>
  <c r="Y139" i="12"/>
  <c r="X344" i="12"/>
  <c r="Q344" i="12"/>
  <c r="P823" i="12"/>
  <c r="W332" i="12"/>
  <c r="W694" i="12"/>
  <c r="Q423" i="12"/>
  <c r="R550" i="12"/>
  <c r="Y550" i="12"/>
  <c r="Q563" i="12"/>
  <c r="X563" i="12"/>
  <c r="P478" i="12"/>
  <c r="Q57" i="12"/>
  <c r="X57" i="12"/>
  <c r="Q915" i="12"/>
  <c r="X915" i="12"/>
  <c r="AA915" i="12" s="1"/>
  <c r="AB915" i="12" s="1"/>
  <c r="Q974" i="12"/>
  <c r="X974" i="12"/>
  <c r="S220" i="12"/>
  <c r="Z220" i="12"/>
  <c r="R367" i="12"/>
  <c r="R251" i="12"/>
  <c r="Y251" i="12"/>
  <c r="Y416" i="12"/>
  <c r="R416" i="12"/>
  <c r="Z931" i="12"/>
  <c r="S931" i="12"/>
  <c r="W369" i="12"/>
  <c r="R998" i="12"/>
  <c r="T998" i="12" s="1"/>
  <c r="U998" i="12" s="1"/>
  <c r="Y998" i="12"/>
  <c r="W480" i="12"/>
  <c r="W882" i="12"/>
  <c r="R796" i="12"/>
  <c r="T796" i="12" s="1"/>
  <c r="U796" i="12" s="1"/>
  <c r="P206" i="12"/>
  <c r="P418" i="12"/>
  <c r="X653" i="12"/>
  <c r="Q653" i="12"/>
  <c r="Y853" i="12"/>
  <c r="R853" i="12"/>
  <c r="X14" i="12"/>
  <c r="Q14" i="12"/>
  <c r="P271" i="12"/>
  <c r="P523" i="12"/>
  <c r="X309" i="12"/>
  <c r="Q309" i="12"/>
  <c r="P178" i="12"/>
  <c r="P538" i="12"/>
  <c r="Q574" i="12"/>
  <c r="X574" i="12"/>
  <c r="X259" i="12"/>
  <c r="Q259" i="12"/>
  <c r="T259" i="12" s="1"/>
  <c r="U259" i="12" s="1"/>
  <c r="P373" i="12"/>
  <c r="X542" i="12"/>
  <c r="Q542" i="12"/>
  <c r="W352" i="12"/>
  <c r="X32" i="12"/>
  <c r="Q32" i="12"/>
  <c r="Y180" i="12"/>
  <c r="AA180" i="12" s="1"/>
  <c r="AB180" i="12" s="1"/>
  <c r="R180" i="12"/>
  <c r="T180" i="12" s="1"/>
  <c r="U180" i="12" s="1"/>
  <c r="W435" i="12"/>
  <c r="R676" i="12"/>
  <c r="Y676" i="12"/>
  <c r="R528" i="12"/>
  <c r="W643" i="12"/>
  <c r="P652" i="12"/>
  <c r="W794" i="12"/>
  <c r="R894" i="12"/>
  <c r="R432" i="12"/>
  <c r="Y432" i="12"/>
  <c r="Q321" i="12"/>
  <c r="X321" i="12"/>
  <c r="W100" i="12"/>
  <c r="X128" i="12"/>
  <c r="Q128" i="12"/>
  <c r="W267" i="12"/>
  <c r="W286" i="12"/>
  <c r="X650" i="12"/>
  <c r="Q650" i="12"/>
  <c r="P121" i="12"/>
  <c r="R666" i="12"/>
  <c r="Y666" i="12"/>
  <c r="AA666" i="12" s="1"/>
  <c r="AB666" i="12" s="1"/>
  <c r="Q983" i="12"/>
  <c r="X983" i="12"/>
  <c r="Q450" i="12"/>
  <c r="X450" i="12"/>
  <c r="X148" i="12"/>
  <c r="Q148" i="12"/>
  <c r="AA611" i="12"/>
  <c r="AB611" i="12" s="1"/>
  <c r="W928" i="12"/>
  <c r="P572" i="12"/>
  <c r="T572" i="12" s="1"/>
  <c r="U572" i="12" s="1"/>
  <c r="Y572" i="12"/>
  <c r="R572" i="12"/>
  <c r="R90" i="12"/>
  <c r="Y90" i="12"/>
  <c r="AA90" i="12" s="1"/>
  <c r="AB90" i="12" s="1"/>
  <c r="X551" i="12"/>
  <c r="Q551" i="12"/>
  <c r="P667" i="12"/>
  <c r="W357" i="12"/>
  <c r="Z631" i="12"/>
  <c r="S631" i="12"/>
  <c r="W165" i="12"/>
  <c r="AA165" i="12" s="1"/>
  <c r="AB165" i="12" s="1"/>
  <c r="Y942" i="12"/>
  <c r="AA942" i="12" s="1"/>
  <c r="AB942" i="12" s="1"/>
  <c r="R942" i="12"/>
  <c r="X532" i="12"/>
  <c r="Q532" i="12"/>
  <c r="T532" i="12" s="1"/>
  <c r="U532" i="12" s="1"/>
  <c r="P347" i="12"/>
  <c r="Y582" i="12"/>
  <c r="AA582" i="12" s="1"/>
  <c r="AB582" i="12" s="1"/>
  <c r="R582" i="12"/>
  <c r="T582" i="12" s="1"/>
  <c r="U582" i="12" s="1"/>
  <c r="W351" i="12"/>
  <c r="AA351" i="12" s="1"/>
  <c r="AB351" i="12" s="1"/>
  <c r="R726" i="12"/>
  <c r="Y726" i="12"/>
  <c r="AA726" i="12" s="1"/>
  <c r="AB726" i="12" s="1"/>
  <c r="Y378" i="12"/>
  <c r="R378" i="12"/>
  <c r="Q65" i="12"/>
  <c r="T65" i="12" s="1"/>
  <c r="U65" i="12" s="1"/>
  <c r="X65" i="12"/>
  <c r="Y610" i="12"/>
  <c r="R610" i="12"/>
  <c r="T610" i="12" s="1"/>
  <c r="U610" i="12" s="1"/>
  <c r="R137" i="12"/>
  <c r="Y137" i="12"/>
  <c r="R620" i="12"/>
  <c r="Y620" i="12"/>
  <c r="Y526" i="12"/>
  <c r="AA526" i="12" s="1"/>
  <c r="AB526" i="12" s="1"/>
  <c r="R526" i="12"/>
  <c r="T526" i="12" s="1"/>
  <c r="U526" i="12" s="1"/>
  <c r="P677" i="12"/>
  <c r="X505" i="12"/>
  <c r="Q505" i="12"/>
  <c r="Y453" i="12"/>
  <c r="R453" i="12"/>
  <c r="W686" i="12"/>
  <c r="P463" i="12"/>
  <c r="P674" i="12"/>
  <c r="P876" i="12"/>
  <c r="W234" i="12"/>
  <c r="W613" i="12"/>
  <c r="AA613" i="12" s="1"/>
  <c r="AB613" i="12" s="1"/>
  <c r="Y50" i="12"/>
  <c r="AA50" i="12" s="1"/>
  <c r="AB50" i="12" s="1"/>
  <c r="R50" i="12"/>
  <c r="T50" i="12" s="1"/>
  <c r="U50" i="12" s="1"/>
  <c r="X932" i="12"/>
  <c r="AA932" i="12" s="1"/>
  <c r="AB932" i="12" s="1"/>
  <c r="Q932" i="12"/>
  <c r="P285" i="12"/>
  <c r="Z754" i="12"/>
  <c r="S754" i="12"/>
  <c r="T754" i="12" s="1"/>
  <c r="U754" i="12" s="1"/>
  <c r="R256" i="12"/>
  <c r="Y256" i="12"/>
  <c r="P790" i="12"/>
  <c r="Y591" i="12"/>
  <c r="AA591" i="12" s="1"/>
  <c r="AB591" i="12" s="1"/>
  <c r="R591" i="12"/>
  <c r="T591" i="12" s="1"/>
  <c r="U591" i="12" s="1"/>
  <c r="X589" i="12"/>
  <c r="Q589" i="12"/>
  <c r="Y457" i="12"/>
  <c r="AA457" i="12" s="1"/>
  <c r="AB457" i="12" s="1"/>
  <c r="R457" i="12"/>
  <c r="AA774" i="12"/>
  <c r="AB774" i="12" s="1"/>
  <c r="W499" i="12"/>
  <c r="Y966" i="12"/>
  <c r="AA966" i="12" s="1"/>
  <c r="AB966" i="12" s="1"/>
  <c r="R966" i="12"/>
  <c r="W513" i="12"/>
  <c r="X27" i="12"/>
  <c r="Q27" i="12"/>
  <c r="T27" i="12" s="1"/>
  <c r="U27" i="12" s="1"/>
  <c r="Q490" i="12"/>
  <c r="X490" i="12"/>
  <c r="P318" i="12"/>
  <c r="Q524" i="12"/>
  <c r="X524" i="12"/>
  <c r="X157" i="12"/>
  <c r="Q157" i="12"/>
  <c r="P419" i="12"/>
  <c r="T419" i="12" s="1"/>
  <c r="U419" i="12" s="1"/>
  <c r="X858" i="12"/>
  <c r="Q858" i="12"/>
  <c r="X929" i="12"/>
  <c r="Q929" i="12"/>
  <c r="P773" i="12"/>
  <c r="P11" i="12"/>
  <c r="T11" i="12" s="1"/>
  <c r="U11" i="12" s="1"/>
  <c r="Z777" i="12"/>
  <c r="S777" i="12"/>
  <c r="R987" i="12"/>
  <c r="Y987" i="12"/>
  <c r="R279" i="12"/>
  <c r="Y279" i="12"/>
  <c r="AA279" i="12" s="1"/>
  <c r="AB279" i="12" s="1"/>
  <c r="Q616" i="12"/>
  <c r="X616" i="12"/>
  <c r="R810" i="12"/>
  <c r="Y810" i="12"/>
  <c r="P829" i="12"/>
  <c r="Q635" i="12"/>
  <c r="X635" i="12"/>
  <c r="R211" i="12"/>
  <c r="T211" i="12" s="1"/>
  <c r="U211" i="12" s="1"/>
  <c r="Y211" i="12"/>
  <c r="R753" i="12"/>
  <c r="Y753" i="12"/>
  <c r="X977" i="12"/>
  <c r="Q977" i="12"/>
  <c r="AA317" i="12"/>
  <c r="AB317" i="12" s="1"/>
  <c r="Z563" i="12"/>
  <c r="S563" i="12"/>
  <c r="Y512" i="12"/>
  <c r="AA512" i="12" s="1"/>
  <c r="AB512" i="12" s="1"/>
  <c r="R512" i="12"/>
  <c r="T512" i="12" s="1"/>
  <c r="U512" i="12" s="1"/>
  <c r="X43" i="12"/>
  <c r="AA43" i="12" s="1"/>
  <c r="AB43" i="12" s="1"/>
  <c r="Q43" i="12"/>
  <c r="P402" i="12"/>
  <c r="Y274" i="12"/>
  <c r="R274" i="12"/>
  <c r="R618" i="12"/>
  <c r="Y618" i="12"/>
  <c r="Z393" i="12"/>
  <c r="AA393" i="12" s="1"/>
  <c r="AB393" i="12" s="1"/>
  <c r="S393" i="12"/>
  <c r="P130" i="12"/>
  <c r="T130" i="12" s="1"/>
  <c r="U130" i="12" s="1"/>
  <c r="Y33" i="12"/>
  <c r="R33" i="12"/>
  <c r="T33" i="12" s="1"/>
  <c r="U33" i="12" s="1"/>
  <c r="Y220" i="12"/>
  <c r="R220" i="12"/>
  <c r="W290" i="12"/>
  <c r="Y554" i="12"/>
  <c r="R554" i="12"/>
  <c r="R892" i="12"/>
  <c r="Y892" i="12"/>
  <c r="S251" i="12"/>
  <c r="Z251" i="12"/>
  <c r="R730" i="12"/>
  <c r="Y730" i="12"/>
  <c r="X964" i="12"/>
  <c r="Q964" i="12"/>
  <c r="X194" i="12"/>
  <c r="X516" i="12"/>
  <c r="AA516" i="12" s="1"/>
  <c r="AB516" i="12" s="1"/>
  <c r="X343" i="12"/>
  <c r="X123" i="12"/>
  <c r="AA123" i="12" s="1"/>
  <c r="AB123" i="12" s="1"/>
  <c r="Q122" i="12"/>
  <c r="X980" i="12"/>
  <c r="Q789" i="12"/>
  <c r="R332" i="12"/>
  <c r="X753" i="12"/>
  <c r="X489" i="12"/>
  <c r="AA489" i="12" s="1"/>
  <c r="AB489" i="12" s="1"/>
  <c r="Q378" i="12"/>
  <c r="X922" i="12"/>
  <c r="Y652" i="12"/>
  <c r="Y306" i="12"/>
  <c r="AA306" i="12" s="1"/>
  <c r="AB306" i="12" s="1"/>
  <c r="Q141" i="12"/>
  <c r="Q683" i="12"/>
  <c r="T683" i="12" s="1"/>
  <c r="U683" i="12" s="1"/>
  <c r="X721" i="12"/>
  <c r="R698" i="12"/>
  <c r="T698" i="12" s="1"/>
  <c r="U698" i="12" s="1"/>
  <c r="X764" i="12"/>
  <c r="X131" i="12"/>
  <c r="Q336" i="12"/>
  <c r="X211" i="12"/>
  <c r="Q590" i="12"/>
  <c r="T590" i="12" s="1"/>
  <c r="U590" i="12" s="1"/>
  <c r="AA220" i="12"/>
  <c r="AB220" i="12" s="1"/>
  <c r="R152" i="12"/>
  <c r="P367" i="12"/>
  <c r="R357" i="12"/>
  <c r="R885" i="12"/>
  <c r="Q68" i="12"/>
  <c r="T68" i="12" s="1"/>
  <c r="U68" i="12" s="1"/>
  <c r="Q709" i="12"/>
  <c r="R345" i="12"/>
  <c r="Q548" i="12"/>
  <c r="T548" i="12" s="1"/>
  <c r="U548" i="12" s="1"/>
  <c r="Q864" i="12"/>
  <c r="T864" i="12" s="1"/>
  <c r="U864" i="12" s="1"/>
  <c r="Q527" i="12"/>
  <c r="Q208" i="12"/>
  <c r="X988" i="12"/>
  <c r="Y694" i="12"/>
  <c r="AA845" i="12"/>
  <c r="AB845" i="12" s="1"/>
  <c r="Q909" i="12"/>
  <c r="Q837" i="12"/>
  <c r="X154" i="12"/>
  <c r="Q154" i="12"/>
  <c r="Z762" i="12"/>
  <c r="S762" i="12"/>
  <c r="X340" i="12"/>
  <c r="Q340" i="12"/>
  <c r="X327" i="12"/>
  <c r="Q327" i="12"/>
  <c r="R415" i="12"/>
  <c r="Y415" i="12"/>
  <c r="Y359" i="12"/>
  <c r="R359" i="12"/>
  <c r="S891" i="12"/>
  <c r="T891" i="12" s="1"/>
  <c r="U891" i="12" s="1"/>
  <c r="Z891" i="12"/>
  <c r="S654" i="12"/>
  <c r="Z654" i="12"/>
  <c r="Z309" i="12"/>
  <c r="S309" i="12"/>
  <c r="X727" i="12"/>
  <c r="Q727" i="12"/>
  <c r="Q956" i="12"/>
  <c r="X956" i="12"/>
  <c r="Z756" i="12"/>
  <c r="S756" i="12"/>
  <c r="S705" i="12"/>
  <c r="Z705" i="12"/>
  <c r="Y406" i="12"/>
  <c r="R406" i="12"/>
  <c r="R135" i="12"/>
  <c r="Y135" i="12"/>
  <c r="Q930" i="12"/>
  <c r="X930" i="12"/>
  <c r="X458" i="12"/>
  <c r="Q458" i="12"/>
  <c r="Q636" i="12"/>
  <c r="X636" i="12"/>
  <c r="Q186" i="12"/>
  <c r="X186" i="12"/>
  <c r="S840" i="12"/>
  <c r="Z840" i="12"/>
  <c r="X861" i="12"/>
  <c r="Q861" i="12"/>
  <c r="Z499" i="12"/>
  <c r="S499" i="12"/>
  <c r="X544" i="12"/>
  <c r="AA544" i="12" s="1"/>
  <c r="AB544" i="12" s="1"/>
  <c r="Q544" i="12"/>
  <c r="Y805" i="12"/>
  <c r="R805" i="12"/>
  <c r="S284" i="12"/>
  <c r="T284" i="12" s="1"/>
  <c r="U284" i="12" s="1"/>
  <c r="Z284" i="12"/>
  <c r="S325" i="12"/>
  <c r="Z325" i="12"/>
  <c r="Z94" i="12"/>
  <c r="S94" i="12"/>
  <c r="Z513" i="12"/>
  <c r="S513" i="12"/>
  <c r="Z490" i="12"/>
  <c r="S490" i="12"/>
  <c r="Z740" i="12"/>
  <c r="S740" i="12"/>
  <c r="Z321" i="12"/>
  <c r="S321" i="12"/>
  <c r="X117" i="12"/>
  <c r="Q117" i="12"/>
  <c r="Q600" i="12"/>
  <c r="X600" i="12"/>
  <c r="Z158" i="12"/>
  <c r="S158" i="12"/>
  <c r="Q546" i="12"/>
  <c r="T546" i="12" s="1"/>
  <c r="U546" i="12" s="1"/>
  <c r="X546" i="12"/>
  <c r="Q651" i="12"/>
  <c r="X651" i="12"/>
  <c r="Z108" i="12"/>
  <c r="S108" i="12"/>
  <c r="X811" i="12"/>
  <c r="Q811" i="12"/>
  <c r="Z461" i="12"/>
  <c r="S461" i="12"/>
  <c r="Z678" i="12"/>
  <c r="AA678" i="12" s="1"/>
  <c r="AB678" i="12" s="1"/>
  <c r="S678" i="12"/>
  <c r="Z947" i="12"/>
  <c r="S947" i="12"/>
  <c r="S286" i="12"/>
  <c r="Z286" i="12"/>
  <c r="R245" i="12"/>
  <c r="Y245" i="12"/>
  <c r="X644" i="12"/>
  <c r="Q644" i="12"/>
  <c r="Z929" i="12"/>
  <c r="S929" i="12"/>
  <c r="X767" i="12"/>
  <c r="Q767" i="12"/>
  <c r="S766" i="12"/>
  <c r="Z766" i="12"/>
  <c r="Z145" i="12"/>
  <c r="S145" i="12"/>
  <c r="T145" i="12" s="1"/>
  <c r="U145" i="12" s="1"/>
  <c r="Z389" i="12"/>
  <c r="S389" i="12"/>
  <c r="X353" i="12"/>
  <c r="Q353" i="12"/>
  <c r="R568" i="12"/>
  <c r="Y568" i="12"/>
  <c r="Z635" i="12"/>
  <c r="S635" i="12"/>
  <c r="Y804" i="12"/>
  <c r="R804" i="12"/>
  <c r="Q253" i="12"/>
  <c r="T253" i="12" s="1"/>
  <c r="U253" i="12" s="1"/>
  <c r="X253" i="12"/>
  <c r="S143" i="12"/>
  <c r="Z143" i="12"/>
  <c r="Z193" i="12"/>
  <c r="S193" i="12"/>
  <c r="Z444" i="12"/>
  <c r="S444" i="12"/>
  <c r="S518" i="12"/>
  <c r="T518" i="12" s="1"/>
  <c r="U518" i="12" s="1"/>
  <c r="Z518" i="12"/>
  <c r="X880" i="12"/>
  <c r="Q880" i="12"/>
  <c r="X568" i="12"/>
  <c r="Q568" i="12"/>
  <c r="Q19" i="12"/>
  <c r="T19" i="12" s="1"/>
  <c r="U19" i="12" s="1"/>
  <c r="X19" i="12"/>
  <c r="Z129" i="12"/>
  <c r="S129" i="12"/>
  <c r="X951" i="12"/>
  <c r="Q951" i="12"/>
  <c r="S687" i="5"/>
  <c r="T687" i="5" s="1"/>
  <c r="S384" i="5"/>
  <c r="T384" i="5" s="1"/>
  <c r="S770" i="5"/>
  <c r="T770" i="5" s="1"/>
  <c r="S670" i="12"/>
  <c r="Z670" i="12"/>
  <c r="S507" i="12"/>
  <c r="Z507" i="12"/>
  <c r="S30" i="12"/>
  <c r="Z30" i="12"/>
  <c r="S66" i="12"/>
  <c r="Z66" i="12"/>
  <c r="Z871" i="12"/>
  <c r="S871" i="12"/>
  <c r="T871" i="12" s="1"/>
  <c r="U871" i="12" s="1"/>
  <c r="S96" i="12"/>
  <c r="Z96" i="12"/>
  <c r="AA96" i="12" s="1"/>
  <c r="AB96" i="12" s="1"/>
  <c r="S907" i="12"/>
  <c r="Z907" i="12"/>
  <c r="S362" i="12"/>
  <c r="Z362" i="12"/>
  <c r="AA362" i="12" s="1"/>
  <c r="AB362" i="12" s="1"/>
  <c r="Z480" i="12"/>
  <c r="S480" i="12"/>
  <c r="T480" i="12" s="1"/>
  <c r="U480" i="12" s="1"/>
  <c r="Z464" i="12"/>
  <c r="S464" i="12"/>
  <c r="Z233" i="12"/>
  <c r="S233" i="12"/>
  <c r="R464" i="12"/>
  <c r="Y464" i="12"/>
  <c r="S882" i="12"/>
  <c r="Z882" i="12"/>
  <c r="R441" i="12"/>
  <c r="Y441" i="12"/>
  <c r="Z276" i="12"/>
  <c r="S276" i="12"/>
  <c r="T276" i="12" s="1"/>
  <c r="U276" i="12" s="1"/>
  <c r="R418" i="12"/>
  <c r="Y418" i="12"/>
  <c r="Q46" i="12"/>
  <c r="X46" i="12"/>
  <c r="R295" i="12"/>
  <c r="Y295" i="12"/>
  <c r="AA295" i="12" s="1"/>
  <c r="AB295" i="12" s="1"/>
  <c r="Z214" i="12"/>
  <c r="S214" i="12"/>
  <c r="R206" i="12"/>
  <c r="Y206" i="12"/>
  <c r="Q801" i="12"/>
  <c r="X801" i="12"/>
  <c r="S6" i="12"/>
  <c r="Z6" i="12"/>
  <c r="AA6" i="12" s="1"/>
  <c r="AB6" i="12" s="1"/>
  <c r="S212" i="12"/>
  <c r="T212" i="12" s="1"/>
  <c r="U212" i="12" s="1"/>
  <c r="Z212" i="12"/>
  <c r="Q437" i="12"/>
  <c r="X437" i="12"/>
  <c r="AA437" i="12" s="1"/>
  <c r="AB437" i="12" s="1"/>
  <c r="S14" i="12"/>
  <c r="Z14" i="12"/>
  <c r="S421" i="12"/>
  <c r="Z421" i="12"/>
  <c r="AA421" i="12" s="1"/>
  <c r="AB421" i="12" s="1"/>
  <c r="Q815" i="12"/>
  <c r="X815" i="12"/>
  <c r="Z331" i="12"/>
  <c r="S331" i="12"/>
  <c r="S595" i="12"/>
  <c r="Z595" i="12"/>
  <c r="AA595" i="12" s="1"/>
  <c r="AB595" i="12" s="1"/>
  <c r="R271" i="12"/>
  <c r="Y271" i="12"/>
  <c r="AA271" i="12" s="1"/>
  <c r="AB271" i="12" s="1"/>
  <c r="Z231" i="12"/>
  <c r="S231" i="12"/>
  <c r="R727" i="12"/>
  <c r="Y727" i="12"/>
  <c r="S956" i="12"/>
  <c r="Z956" i="12"/>
  <c r="S346" i="12"/>
  <c r="Z346" i="12"/>
  <c r="AA346" i="12" s="1"/>
  <c r="AB346" i="12" s="1"/>
  <c r="Q990" i="12"/>
  <c r="X990" i="12"/>
  <c r="Q812" i="12"/>
  <c r="X812" i="12"/>
  <c r="S538" i="12"/>
  <c r="Z538" i="12"/>
  <c r="Z373" i="12"/>
  <c r="S373" i="12"/>
  <c r="T373" i="12" s="1"/>
  <c r="U373" i="12" s="1"/>
  <c r="X406" i="12"/>
  <c r="Q406" i="12"/>
  <c r="R186" i="12"/>
  <c r="Y186" i="12"/>
  <c r="R745" i="12"/>
  <c r="Y745" i="12"/>
  <c r="R719" i="12"/>
  <c r="Y719" i="12"/>
  <c r="AA719" i="12" s="1"/>
  <c r="AB719" i="12" s="1"/>
  <c r="Z868" i="12"/>
  <c r="S868" i="12"/>
  <c r="T868" i="12" s="1"/>
  <c r="U868" i="12" s="1"/>
  <c r="Z417" i="12"/>
  <c r="S417" i="12"/>
  <c r="S884" i="12"/>
  <c r="Z884" i="12"/>
  <c r="Y670" i="12"/>
  <c r="R670" i="12"/>
  <c r="Z179" i="12"/>
  <c r="S179" i="12"/>
  <c r="X66" i="12"/>
  <c r="Q66" i="12"/>
  <c r="Z628" i="12"/>
  <c r="S628" i="12"/>
  <c r="S89" i="12"/>
  <c r="Z89" i="12"/>
  <c r="R476" i="12"/>
  <c r="Y476" i="12"/>
  <c r="D11" i="19"/>
  <c r="S849" i="12"/>
  <c r="Z849" i="12"/>
  <c r="Q436" i="12"/>
  <c r="X436" i="12"/>
  <c r="Z706" i="12"/>
  <c r="S706" i="12"/>
  <c r="S415" i="12"/>
  <c r="Z415" i="12"/>
  <c r="Z206" i="12"/>
  <c r="S206" i="12"/>
  <c r="S266" i="12"/>
  <c r="Z266" i="12"/>
  <c r="Z181" i="12"/>
  <c r="AA181" i="12" s="1"/>
  <c r="AB181" i="12" s="1"/>
  <c r="S181" i="12"/>
  <c r="Q498" i="12"/>
  <c r="X498" i="12"/>
  <c r="Z752" i="12"/>
  <c r="S752" i="12"/>
  <c r="S821" i="12"/>
  <c r="Z821" i="12"/>
  <c r="Z498" i="12"/>
  <c r="S498" i="12"/>
  <c r="Z2" i="12"/>
  <c r="S2" i="12"/>
  <c r="Z812" i="12"/>
  <c r="S812" i="12"/>
  <c r="Z505" i="12"/>
  <c r="S505" i="12"/>
  <c r="X324" i="12"/>
  <c r="Q324" i="12"/>
  <c r="Z456" i="12"/>
  <c r="S456" i="12"/>
  <c r="Y231" i="12"/>
  <c r="R231" i="12"/>
  <c r="S990" i="12"/>
  <c r="Z990" i="12"/>
  <c r="Y945" i="12"/>
  <c r="R945" i="12"/>
  <c r="R584" i="12"/>
  <c r="Y584" i="12"/>
  <c r="X204" i="12"/>
  <c r="AA204" i="12" s="1"/>
  <c r="AB204" i="12" s="1"/>
  <c r="Q204" i="12"/>
  <c r="S288" i="12"/>
  <c r="Z288" i="12"/>
  <c r="Q144" i="12"/>
  <c r="T144" i="12" s="1"/>
  <c r="U144" i="12" s="1"/>
  <c r="X144" i="12"/>
  <c r="Z135" i="12"/>
  <c r="S135" i="12"/>
  <c r="Y449" i="12"/>
  <c r="AA449" i="12" s="1"/>
  <c r="AB449" i="12" s="1"/>
  <c r="R449" i="12"/>
  <c r="Y310" i="12"/>
  <c r="R310" i="12"/>
  <c r="Y195" i="12"/>
  <c r="AA195" i="12" s="1"/>
  <c r="AB195" i="12" s="1"/>
  <c r="R195" i="12"/>
  <c r="Z40" i="12"/>
  <c r="S40" i="12"/>
  <c r="Y483" i="12"/>
  <c r="R483" i="12"/>
  <c r="X3" i="12"/>
  <c r="AA3" i="12" s="1"/>
  <c r="AB3" i="12" s="1"/>
  <c r="Q3" i="12"/>
  <c r="Y32" i="12"/>
  <c r="R32" i="12"/>
  <c r="Z223" i="12"/>
  <c r="S223" i="12"/>
  <c r="Z8" i="12"/>
  <c r="S8" i="12"/>
  <c r="X395" i="12"/>
  <c r="Q395" i="12"/>
  <c r="S893" i="12"/>
  <c r="Z893" i="12"/>
  <c r="Z524" i="12"/>
  <c r="S524" i="12"/>
  <c r="S372" i="12"/>
  <c r="T372" i="12" s="1"/>
  <c r="U372" i="12" s="1"/>
  <c r="Z372" i="12"/>
  <c r="X108" i="12"/>
  <c r="Q108" i="12"/>
  <c r="X603" i="12"/>
  <c r="Q603" i="12"/>
  <c r="S282" i="12"/>
  <c r="Z282" i="12"/>
  <c r="Y867" i="12"/>
  <c r="AA867" i="12" s="1"/>
  <c r="AB867" i="12" s="1"/>
  <c r="R867" i="12"/>
  <c r="S446" i="12"/>
  <c r="Z446" i="12"/>
  <c r="Z575" i="12"/>
  <c r="S575" i="12"/>
  <c r="Q970" i="12"/>
  <c r="X970" i="12"/>
  <c r="Z982" i="12"/>
  <c r="S982" i="12"/>
  <c r="R172" i="12"/>
  <c r="Y172" i="12"/>
  <c r="Z695" i="12"/>
  <c r="S695" i="12"/>
  <c r="R468" i="12"/>
  <c r="Y468" i="12"/>
  <c r="S481" i="12"/>
  <c r="T481" i="12" s="1"/>
  <c r="U481" i="12" s="1"/>
  <c r="Z481" i="12"/>
  <c r="S361" i="12"/>
  <c r="Z361" i="12"/>
  <c r="S724" i="12"/>
  <c r="T724" i="12" s="1"/>
  <c r="U724" i="12" s="1"/>
  <c r="Z724" i="12"/>
  <c r="S634" i="12"/>
  <c r="Z634" i="12"/>
  <c r="Z336" i="12"/>
  <c r="AA336" i="12" s="1"/>
  <c r="AB336" i="12" s="1"/>
  <c r="S336" i="12"/>
  <c r="Z773" i="12"/>
  <c r="S773" i="12"/>
  <c r="Z245" i="12"/>
  <c r="S245" i="12"/>
  <c r="Z267" i="12"/>
  <c r="S267" i="12"/>
  <c r="Q982" i="12"/>
  <c r="X982" i="12"/>
  <c r="Z692" i="12"/>
  <c r="S692" i="12"/>
  <c r="S445" i="12"/>
  <c r="Z445" i="12"/>
  <c r="X410" i="12"/>
  <c r="Q410" i="12"/>
  <c r="S246" i="12"/>
  <c r="Z246" i="12"/>
  <c r="R746" i="12"/>
  <c r="Y746" i="12"/>
  <c r="Z168" i="12"/>
  <c r="S168" i="12"/>
  <c r="X854" i="12"/>
  <c r="Q854" i="12"/>
  <c r="S999" i="12"/>
  <c r="Z999" i="12"/>
  <c r="AA999" i="12" s="1"/>
  <c r="AB999" i="12" s="1"/>
  <c r="Z693" i="12"/>
  <c r="S693" i="12"/>
  <c r="Z827" i="12"/>
  <c r="S827" i="12"/>
  <c r="X187" i="12"/>
  <c r="Q187" i="12"/>
  <c r="S829" i="12"/>
  <c r="T829" i="12" s="1"/>
  <c r="U829" i="12" s="1"/>
  <c r="Z829" i="12"/>
  <c r="AA829" i="12" s="1"/>
  <c r="AB829" i="12" s="1"/>
  <c r="X64" i="12"/>
  <c r="Q64" i="12"/>
  <c r="R168" i="12"/>
  <c r="Y168" i="12"/>
  <c r="R816" i="12"/>
  <c r="Y816" i="12"/>
  <c r="Z21" i="12"/>
  <c r="S21" i="12"/>
  <c r="S64" i="12"/>
  <c r="Z64" i="12"/>
  <c r="R187" i="12"/>
  <c r="Y187" i="12"/>
  <c r="Q704" i="12"/>
  <c r="X704" i="12"/>
  <c r="S964" i="12"/>
  <c r="Z964" i="12"/>
  <c r="Z859" i="12"/>
  <c r="S859" i="12"/>
  <c r="S270" i="12"/>
  <c r="Z270" i="12"/>
  <c r="Z162" i="12"/>
  <c r="S162" i="12"/>
  <c r="Q401" i="12"/>
  <c r="X401" i="12"/>
  <c r="R79" i="12"/>
  <c r="Y79" i="12"/>
  <c r="Y328" i="12"/>
  <c r="R328" i="12"/>
  <c r="S415" i="5"/>
  <c r="T415" i="5" s="1"/>
  <c r="S208" i="5"/>
  <c r="T208" i="5" s="1"/>
  <c r="S356" i="5"/>
  <c r="T356" i="5" s="1"/>
  <c r="S509" i="5"/>
  <c r="T509" i="5" s="1"/>
  <c r="S476" i="5"/>
  <c r="T476" i="5" s="1"/>
  <c r="S28" i="5"/>
  <c r="T28" i="5" s="1"/>
  <c r="S9" i="5"/>
  <c r="T9" i="5" s="1"/>
  <c r="S12" i="5"/>
  <c r="T12" i="5" s="1"/>
  <c r="S65" i="5"/>
  <c r="T65" i="5" s="1"/>
  <c r="S486" i="5"/>
  <c r="T486" i="5" s="1"/>
  <c r="S494" i="5"/>
  <c r="T494" i="5" s="1"/>
  <c r="S545" i="5"/>
  <c r="T545" i="5" s="1"/>
  <c r="S556" i="5"/>
  <c r="T556" i="5" s="1"/>
  <c r="S561" i="5"/>
  <c r="T561" i="5" s="1"/>
  <c r="S569" i="5"/>
  <c r="T569" i="5" s="1"/>
  <c r="S622" i="5"/>
  <c r="T622" i="5" s="1"/>
  <c r="S232" i="5"/>
  <c r="T232" i="5" s="1"/>
  <c r="S70" i="5"/>
  <c r="T70" i="5" s="1"/>
  <c r="S428" i="5"/>
  <c r="T428" i="5" s="1"/>
  <c r="S445" i="5"/>
  <c r="T445" i="5" s="1"/>
  <c r="S535" i="5"/>
  <c r="T535" i="5" s="1"/>
  <c r="S544" i="5"/>
  <c r="T544" i="5" s="1"/>
  <c r="S571" i="5"/>
  <c r="T571" i="5" s="1"/>
  <c r="S585" i="5"/>
  <c r="T585" i="5" s="1"/>
  <c r="S616" i="5"/>
  <c r="T616" i="5" s="1"/>
  <c r="S626" i="5"/>
  <c r="T626" i="5" s="1"/>
  <c r="S665" i="5"/>
  <c r="T665" i="5" s="1"/>
  <c r="S48" i="5"/>
  <c r="T48" i="5" s="1"/>
  <c r="S67" i="5"/>
  <c r="T67" i="5" s="1"/>
  <c r="S90" i="5"/>
  <c r="T90" i="5" s="1"/>
  <c r="S346" i="5"/>
  <c r="T346" i="5" s="1"/>
  <c r="S697" i="5"/>
  <c r="T697" i="5" s="1"/>
  <c r="S776" i="5"/>
  <c r="T776" i="5" s="1"/>
  <c r="S913" i="5"/>
  <c r="T913" i="5" s="1"/>
  <c r="S937" i="5"/>
  <c r="T937" i="5" s="1"/>
  <c r="S941" i="5"/>
  <c r="T941" i="5" s="1"/>
  <c r="S753" i="5"/>
  <c r="T753" i="5" s="1"/>
  <c r="S785" i="5"/>
  <c r="T785" i="5" s="1"/>
  <c r="S831" i="5"/>
  <c r="T831" i="5" s="1"/>
  <c r="S862" i="5"/>
  <c r="T862" i="5" s="1"/>
  <c r="S874" i="5"/>
  <c r="T874" i="5" s="1"/>
  <c r="S884" i="5"/>
  <c r="T884" i="5" s="1"/>
  <c r="S919" i="5"/>
  <c r="T919" i="5" s="1"/>
  <c r="S653" i="5"/>
  <c r="T653" i="5" s="1"/>
  <c r="S756" i="5"/>
  <c r="T756" i="5" s="1"/>
  <c r="S993" i="5"/>
  <c r="T993" i="5" s="1"/>
  <c r="Q507" i="12"/>
  <c r="X507" i="12"/>
  <c r="Y657" i="12"/>
  <c r="AA657" i="12" s="1"/>
  <c r="AB657" i="12" s="1"/>
  <c r="R657" i="12"/>
  <c r="T657" i="12" s="1"/>
  <c r="U657" i="12" s="1"/>
  <c r="R913" i="12"/>
  <c r="T913" i="12" s="1"/>
  <c r="U913" i="12" s="1"/>
  <c r="R350" i="12"/>
  <c r="T350" i="12" s="1"/>
  <c r="U350" i="12" s="1"/>
  <c r="Y350" i="12"/>
  <c r="AA350" i="12" s="1"/>
  <c r="AB350" i="12" s="1"/>
  <c r="X543" i="12"/>
  <c r="Q543" i="12"/>
  <c r="T543" i="12" s="1"/>
  <c r="U543" i="12" s="1"/>
  <c r="W573" i="12"/>
  <c r="Z958" i="12"/>
  <c r="AA958" i="12" s="1"/>
  <c r="AB958" i="12" s="1"/>
  <c r="S958" i="12"/>
  <c r="T958" i="12" s="1"/>
  <c r="U958" i="12" s="1"/>
  <c r="W655" i="12"/>
  <c r="AA655" i="12" s="1"/>
  <c r="AB655" i="12" s="1"/>
  <c r="S758" i="12"/>
  <c r="Z758" i="12"/>
  <c r="Y953" i="12"/>
  <c r="AA953" i="12" s="1"/>
  <c r="AB953" i="12" s="1"/>
  <c r="R953" i="12"/>
  <c r="T953" i="12" s="1"/>
  <c r="U953" i="12" s="1"/>
  <c r="P995" i="12"/>
  <c r="S134" i="12"/>
  <c r="T134" i="12" s="1"/>
  <c r="U134" i="12" s="1"/>
  <c r="Z134" i="12"/>
  <c r="AA134" i="12" s="1"/>
  <c r="AB134" i="12" s="1"/>
  <c r="R342" i="12"/>
  <c r="Z653" i="12"/>
  <c r="S653" i="12"/>
  <c r="R743" i="12"/>
  <c r="Y743" i="12"/>
  <c r="AA743" i="12" s="1"/>
  <c r="AB743" i="12" s="1"/>
  <c r="S280" i="12"/>
  <c r="T280" i="12" s="1"/>
  <c r="U280" i="12" s="1"/>
  <c r="Z280" i="12"/>
  <c r="R140" i="12"/>
  <c r="Y140" i="12"/>
  <c r="AA140" i="12" s="1"/>
  <c r="AB140" i="12" s="1"/>
  <c r="S620" i="12"/>
  <c r="Z620" i="12"/>
  <c r="X904" i="12"/>
  <c r="Q904" i="12"/>
  <c r="T904" i="12" s="1"/>
  <c r="U904" i="12" s="1"/>
  <c r="Y506" i="12"/>
  <c r="AA506" i="12" s="1"/>
  <c r="AB506" i="12" s="1"/>
  <c r="R506" i="12"/>
  <c r="T506" i="12" s="1"/>
  <c r="U506" i="12" s="1"/>
  <c r="W324" i="12"/>
  <c r="W456" i="12"/>
  <c r="Z523" i="12"/>
  <c r="S523" i="12"/>
  <c r="Y926" i="12"/>
  <c r="R926" i="12"/>
  <c r="T926" i="12" s="1"/>
  <c r="U926" i="12" s="1"/>
  <c r="S305" i="12"/>
  <c r="T305" i="12" s="1"/>
  <c r="U305" i="12" s="1"/>
  <c r="Z305" i="12"/>
  <c r="AA305" i="12" s="1"/>
  <c r="AB305" i="12" s="1"/>
  <c r="P331" i="12"/>
  <c r="Z382" i="12"/>
  <c r="AA382" i="12" s="1"/>
  <c r="AB382" i="12" s="1"/>
  <c r="S382" i="12"/>
  <c r="T382" i="12" s="1"/>
  <c r="U382" i="12" s="1"/>
  <c r="R703" i="12"/>
  <c r="Y703" i="12"/>
  <c r="W711" i="12"/>
  <c r="Z273" i="12"/>
  <c r="AA273" i="12" s="1"/>
  <c r="AB273" i="12" s="1"/>
  <c r="S273" i="12"/>
  <c r="T273" i="12" s="1"/>
  <c r="U273" i="12" s="1"/>
  <c r="Y602" i="12"/>
  <c r="R602" i="12"/>
  <c r="T602" i="12" s="1"/>
  <c r="U602" i="12" s="1"/>
  <c r="R993" i="12"/>
  <c r="Y993" i="12"/>
  <c r="X477" i="12"/>
  <c r="AA477" i="12" s="1"/>
  <c r="AB477" i="12" s="1"/>
  <c r="Q477" i="12"/>
  <c r="T477" i="12" s="1"/>
  <c r="U477" i="12" s="1"/>
  <c r="Z739" i="12"/>
  <c r="S739" i="12"/>
  <c r="P199" i="12"/>
  <c r="Z380" i="12"/>
  <c r="S380" i="12"/>
  <c r="X749" i="12"/>
  <c r="AA749" i="12" s="1"/>
  <c r="AB749" i="12" s="1"/>
  <c r="Q749" i="12"/>
  <c r="X202" i="12"/>
  <c r="AA202" i="12" s="1"/>
  <c r="AB202" i="12" s="1"/>
  <c r="Q202" i="12"/>
  <c r="T202" i="12" s="1"/>
  <c r="U202" i="12" s="1"/>
  <c r="S521" i="12"/>
  <c r="Z521" i="12"/>
  <c r="W728" i="12"/>
  <c r="AA728" i="12" s="1"/>
  <c r="AB728" i="12" s="1"/>
  <c r="AA626" i="12"/>
  <c r="AB626" i="12" s="1"/>
  <c r="R534" i="12"/>
  <c r="T534" i="12" s="1"/>
  <c r="U534" i="12" s="1"/>
  <c r="Y534" i="12"/>
  <c r="AA534" i="12" s="1"/>
  <c r="AB534" i="12" s="1"/>
  <c r="S215" i="12"/>
  <c r="Z215" i="12"/>
  <c r="S241" i="12"/>
  <c r="Z241" i="12"/>
  <c r="Y16" i="12"/>
  <c r="AA16" i="12" s="1"/>
  <c r="AB16" i="12" s="1"/>
  <c r="R16" i="12"/>
  <c r="T16" i="12" s="1"/>
  <c r="U16" i="12" s="1"/>
  <c r="Q708" i="12"/>
  <c r="X708" i="12"/>
  <c r="Y589" i="12"/>
  <c r="X407" i="12"/>
  <c r="AA407" i="12" s="1"/>
  <c r="AB407" i="12" s="1"/>
  <c r="Q407" i="12"/>
  <c r="W609" i="12"/>
  <c r="R374" i="12"/>
  <c r="Y374" i="12"/>
  <c r="AA374" i="12" s="1"/>
  <c r="AB374" i="12" s="1"/>
  <c r="Y497" i="12"/>
  <c r="R497" i="12"/>
  <c r="T497" i="12" s="1"/>
  <c r="U497" i="12" s="1"/>
  <c r="X59" i="12"/>
  <c r="Q59" i="12"/>
  <c r="P183" i="12"/>
  <c r="Z672" i="12"/>
  <c r="S672" i="12"/>
  <c r="Z676" i="12"/>
  <c r="S676" i="12"/>
  <c r="S264" i="12"/>
  <c r="T264" i="12" s="1"/>
  <c r="U264" i="12" s="1"/>
  <c r="Z264" i="12"/>
  <c r="AA264" i="12" s="1"/>
  <c r="AB264" i="12" s="1"/>
  <c r="Q282" i="12"/>
  <c r="X282" i="12"/>
  <c r="W395" i="12"/>
  <c r="W699" i="12"/>
  <c r="P575" i="12"/>
  <c r="X198" i="12"/>
  <c r="Q198" i="12"/>
  <c r="X488" i="12"/>
  <c r="AA488" i="12" s="1"/>
  <c r="AB488" i="12" s="1"/>
  <c r="Q488" i="12"/>
  <c r="Y701" i="12"/>
  <c r="R701" i="12"/>
  <c r="Y49" i="12"/>
  <c r="AA49" i="12" s="1"/>
  <c r="AB49" i="12" s="1"/>
  <c r="R49" i="12"/>
  <c r="T49" i="12" s="1"/>
  <c r="U49" i="12" s="1"/>
  <c r="P117" i="12"/>
  <c r="R117" i="12"/>
  <c r="Y117" i="12"/>
  <c r="AA117" i="12" s="1"/>
  <c r="AB117" i="12" s="1"/>
  <c r="X718" i="12"/>
  <c r="Q718" i="12"/>
  <c r="Y524" i="12"/>
  <c r="P86" i="12"/>
  <c r="T86" i="12" s="1"/>
  <c r="U86" i="12" s="1"/>
  <c r="R734" i="12"/>
  <c r="Y734" i="12"/>
  <c r="Y879" i="12"/>
  <c r="R879" i="12"/>
  <c r="T879" i="12" s="1"/>
  <c r="U879" i="12" s="1"/>
  <c r="R596" i="12"/>
  <c r="T596" i="12" s="1"/>
  <c r="U596" i="12" s="1"/>
  <c r="Y596" i="12"/>
  <c r="AA596" i="12" s="1"/>
  <c r="AB596" i="12" s="1"/>
  <c r="W493" i="12"/>
  <c r="P843" i="12"/>
  <c r="T843" i="12" s="1"/>
  <c r="U843" i="12" s="1"/>
  <c r="Q809" i="12"/>
  <c r="X809" i="12"/>
  <c r="AA809" i="12" s="1"/>
  <c r="AB809" i="12" s="1"/>
  <c r="S614" i="12"/>
  <c r="T614" i="12" s="1"/>
  <c r="U614" i="12" s="1"/>
  <c r="Z614" i="12"/>
  <c r="AA614" i="12" s="1"/>
  <c r="AB614" i="12" s="1"/>
  <c r="P826" i="12"/>
  <c r="T826" i="12" s="1"/>
  <c r="U826" i="12" s="1"/>
  <c r="S750" i="12"/>
  <c r="Z750" i="12"/>
  <c r="P15" i="12"/>
  <c r="T15" i="12" s="1"/>
  <c r="U15" i="12" s="1"/>
  <c r="Z680" i="12"/>
  <c r="S680" i="12"/>
  <c r="T680" i="12" s="1"/>
  <c r="U680" i="12" s="1"/>
  <c r="Y173" i="12"/>
  <c r="R173" i="12"/>
  <c r="Y408" i="12"/>
  <c r="AA408" i="12" s="1"/>
  <c r="AB408" i="12" s="1"/>
  <c r="R408" i="12"/>
  <c r="T408" i="12" s="1"/>
  <c r="U408" i="12" s="1"/>
  <c r="R766" i="12"/>
  <c r="Y766" i="12"/>
  <c r="W361" i="12"/>
  <c r="X765" i="12"/>
  <c r="AA765" i="12" s="1"/>
  <c r="AB765" i="12" s="1"/>
  <c r="Q765" i="12"/>
  <c r="Y250" i="12"/>
  <c r="W784" i="12"/>
  <c r="Z987" i="12"/>
  <c r="S987" i="12"/>
  <c r="P207" i="12"/>
  <c r="T207" i="12" s="1"/>
  <c r="U207" i="12" s="1"/>
  <c r="Q297" i="12"/>
  <c r="X297" i="12"/>
  <c r="AA297" i="12" s="1"/>
  <c r="AB297" i="12" s="1"/>
  <c r="R783" i="12"/>
  <c r="Y783" i="12"/>
  <c r="AA783" i="12" s="1"/>
  <c r="AB783" i="12" s="1"/>
  <c r="P736" i="12"/>
  <c r="R397" i="12"/>
  <c r="T397" i="12" s="1"/>
  <c r="U397" i="12" s="1"/>
  <c r="Y397" i="12"/>
  <c r="AA397" i="12" s="1"/>
  <c r="AB397" i="12" s="1"/>
  <c r="Q149" i="12"/>
  <c r="T149" i="12" s="1"/>
  <c r="U149" i="12" s="1"/>
  <c r="X149" i="12"/>
  <c r="AA149" i="12" s="1"/>
  <c r="AB149" i="12" s="1"/>
  <c r="P193" i="12"/>
  <c r="Y427" i="12"/>
  <c r="AA427" i="12" s="1"/>
  <c r="AB427" i="12" s="1"/>
  <c r="R427" i="12"/>
  <c r="Z17" i="12"/>
  <c r="S17" i="12"/>
  <c r="P444" i="12"/>
  <c r="Z615" i="12"/>
  <c r="S615" i="12"/>
  <c r="X430" i="12"/>
  <c r="Q430" i="12"/>
  <c r="P827" i="12"/>
  <c r="Z274" i="12"/>
  <c r="AA274" i="12" s="1"/>
  <c r="AB274" i="12" s="1"/>
  <c r="S274" i="12"/>
  <c r="P675" i="12"/>
  <c r="Y675" i="12"/>
  <c r="R675" i="12"/>
  <c r="W804" i="12"/>
  <c r="R577" i="12"/>
  <c r="Y577" i="12"/>
  <c r="AA577" i="12" s="1"/>
  <c r="AB577" i="12" s="1"/>
  <c r="Q119" i="12"/>
  <c r="T119" i="12" s="1"/>
  <c r="U119" i="12" s="1"/>
  <c r="X119" i="12"/>
  <c r="AA119" i="12" s="1"/>
  <c r="AB119" i="12" s="1"/>
  <c r="W487" i="12"/>
  <c r="Z640" i="12"/>
  <c r="S640" i="12"/>
  <c r="Z554" i="12"/>
  <c r="S554" i="12"/>
  <c r="W434" i="12"/>
  <c r="AA434" i="12" s="1"/>
  <c r="AB434" i="12" s="1"/>
  <c r="T571" i="12"/>
  <c r="U571" i="12" s="1"/>
  <c r="W658" i="12"/>
  <c r="AA658" i="12" s="1"/>
  <c r="AB658" i="12" s="1"/>
  <c r="Z247" i="12"/>
  <c r="S247" i="12"/>
  <c r="S608" i="12"/>
  <c r="Z608" i="12"/>
  <c r="Y856" i="12"/>
  <c r="AA856" i="12" s="1"/>
  <c r="AB856" i="12" s="1"/>
  <c r="R856" i="12"/>
  <c r="T856" i="12" s="1"/>
  <c r="U856" i="12" s="1"/>
  <c r="Y622" i="12"/>
  <c r="AA622" i="12" s="1"/>
  <c r="AB622" i="12" s="1"/>
  <c r="R622" i="12"/>
  <c r="Z470" i="12"/>
  <c r="S470" i="12"/>
  <c r="Y210" i="12"/>
  <c r="AA210" i="12" s="1"/>
  <c r="AB210" i="12" s="1"/>
  <c r="R210" i="12"/>
  <c r="T210" i="12" s="1"/>
  <c r="U210" i="12" s="1"/>
  <c r="S991" i="12"/>
  <c r="Z991" i="12"/>
  <c r="W798" i="12"/>
  <c r="Y798" i="12"/>
  <c r="R798" i="12"/>
  <c r="R964" i="12"/>
  <c r="Z194" i="12"/>
  <c r="S194" i="12"/>
  <c r="R849" i="12"/>
  <c r="Q89" i="12"/>
  <c r="T89" i="12" s="1"/>
  <c r="U89" i="12" s="1"/>
  <c r="X89" i="12"/>
  <c r="Y436" i="12"/>
  <c r="P688" i="12"/>
  <c r="P923" i="12"/>
  <c r="T923" i="12" s="1"/>
  <c r="U923" i="12" s="1"/>
  <c r="X460" i="12"/>
  <c r="AA460" i="12" s="1"/>
  <c r="AB460" i="12" s="1"/>
  <c r="Q460" i="12"/>
  <c r="X691" i="12"/>
  <c r="Q691" i="12"/>
  <c r="T691" i="12" s="1"/>
  <c r="U691" i="12" s="1"/>
  <c r="T832" i="12"/>
  <c r="U832" i="12" s="1"/>
  <c r="W340" i="12"/>
  <c r="X925" i="12"/>
  <c r="Q925" i="12"/>
  <c r="T925" i="12" s="1"/>
  <c r="U925" i="12" s="1"/>
  <c r="Q25" i="12"/>
  <c r="T25" i="12" s="1"/>
  <c r="U25" i="12" s="1"/>
  <c r="X25" i="12"/>
  <c r="W889" i="12"/>
  <c r="AA889" i="12" s="1"/>
  <c r="AB889" i="12" s="1"/>
  <c r="Y654" i="12"/>
  <c r="R654" i="12"/>
  <c r="T654" i="12" s="1"/>
  <c r="U654" i="12" s="1"/>
  <c r="X471" i="12"/>
  <c r="Q471" i="12"/>
  <c r="T471" i="12" s="1"/>
  <c r="U471" i="12" s="1"/>
  <c r="R221" i="12"/>
  <c r="T221" i="12" s="1"/>
  <c r="U221" i="12" s="1"/>
  <c r="Y355" i="12"/>
  <c r="Y212" i="12"/>
  <c r="P890" i="12"/>
  <c r="P390" i="12"/>
  <c r="T390" i="12" s="1"/>
  <c r="U390" i="12" s="1"/>
  <c r="Y2" i="12"/>
  <c r="S122" i="12"/>
  <c r="Z122" i="12"/>
  <c r="S721" i="12"/>
  <c r="Z721" i="12"/>
  <c r="AA776" i="12"/>
  <c r="AB776" i="12" s="1"/>
  <c r="Q937" i="12"/>
  <c r="X937" i="12"/>
  <c r="AA937" i="12" s="1"/>
  <c r="AB937" i="12" s="1"/>
  <c r="R965" i="12"/>
  <c r="Y965" i="12"/>
  <c r="Z980" i="12"/>
  <c r="S980" i="12"/>
  <c r="R315" i="12"/>
  <c r="T315" i="12" s="1"/>
  <c r="U315" i="12" s="1"/>
  <c r="Y315" i="12"/>
  <c r="AA315" i="12" s="1"/>
  <c r="AB315" i="12" s="1"/>
  <c r="Z167" i="12"/>
  <c r="S167" i="12"/>
  <c r="P731" i="12"/>
  <c r="T731" i="12" s="1"/>
  <c r="U731" i="12" s="1"/>
  <c r="X508" i="12"/>
  <c r="Q508" i="12"/>
  <c r="X192" i="12"/>
  <c r="AA192" i="12" s="1"/>
  <c r="AB192" i="12" s="1"/>
  <c r="Q192" i="12"/>
  <c r="X80" i="12"/>
  <c r="Q80" i="12"/>
  <c r="T80" i="12" s="1"/>
  <c r="U80" i="12" s="1"/>
  <c r="P788" i="12"/>
  <c r="T788" i="12" s="1"/>
  <c r="U788" i="12" s="1"/>
  <c r="Z23" i="12"/>
  <c r="S23" i="12"/>
  <c r="Q170" i="12"/>
  <c r="T170" i="12" s="1"/>
  <c r="U170" i="12" s="1"/>
  <c r="X170" i="12"/>
  <c r="AA170" i="12" s="1"/>
  <c r="AB170" i="12" s="1"/>
  <c r="Y820" i="12"/>
  <c r="AA820" i="12" s="1"/>
  <c r="AB820" i="12" s="1"/>
  <c r="R820" i="12"/>
  <c r="Z304" i="12"/>
  <c r="S304" i="12"/>
  <c r="R47" i="12"/>
  <c r="Y47" i="12"/>
  <c r="AA47" i="12" s="1"/>
  <c r="AB47" i="12" s="1"/>
  <c r="W388" i="12"/>
  <c r="AA388" i="12" s="1"/>
  <c r="AB388" i="12" s="1"/>
  <c r="R59" i="12"/>
  <c r="T59" i="12" s="1"/>
  <c r="U59" i="12" s="1"/>
  <c r="Y248" i="12"/>
  <c r="Z764" i="12"/>
  <c r="S764" i="12"/>
  <c r="Y509" i="12"/>
  <c r="AA509" i="12" s="1"/>
  <c r="AB509" i="12" s="1"/>
  <c r="R509" i="12"/>
  <c r="T509" i="12" s="1"/>
  <c r="U509" i="12" s="1"/>
  <c r="Z208" i="12"/>
  <c r="S208" i="12"/>
  <c r="R893" i="12"/>
  <c r="R718" i="12"/>
  <c r="T718" i="12" s="1"/>
  <c r="U718" i="12" s="1"/>
  <c r="W459" i="12"/>
  <c r="Q761" i="12"/>
  <c r="T761" i="12" s="1"/>
  <c r="U761" i="12" s="1"/>
  <c r="X761" i="12"/>
  <c r="Y954" i="12"/>
  <c r="AA954" i="12" s="1"/>
  <c r="AB954" i="12" s="1"/>
  <c r="R954" i="12"/>
  <c r="T954" i="12" s="1"/>
  <c r="U954" i="12" s="1"/>
  <c r="X831" i="12"/>
  <c r="AA831" i="12" s="1"/>
  <c r="AB831" i="12" s="1"/>
  <c r="Q831" i="12"/>
  <c r="T831" i="12" s="1"/>
  <c r="U831" i="12" s="1"/>
  <c r="Z287" i="12"/>
  <c r="S287" i="12"/>
  <c r="W947" i="12"/>
  <c r="W540" i="12"/>
  <c r="AA467" i="12"/>
  <c r="AB467" i="12" s="1"/>
  <c r="X668" i="12"/>
  <c r="Q668" i="12"/>
  <c r="T668" i="12" s="1"/>
  <c r="U668" i="12" s="1"/>
  <c r="W823" i="12"/>
  <c r="Q188" i="12"/>
  <c r="X188" i="12"/>
  <c r="W793" i="12"/>
  <c r="R361" i="12"/>
  <c r="P332" i="12"/>
  <c r="X349" i="12"/>
  <c r="Q349" i="12"/>
  <c r="T349" i="12" s="1"/>
  <c r="U349" i="12" s="1"/>
  <c r="AA873" i="12"/>
  <c r="AB873" i="12" s="1"/>
  <c r="Q205" i="12"/>
  <c r="X205" i="12"/>
  <c r="X143" i="12"/>
  <c r="AA143" i="12" s="1"/>
  <c r="AB143" i="12" s="1"/>
  <c r="Q143" i="12"/>
  <c r="W862" i="12"/>
  <c r="X772" i="12"/>
  <c r="AA772" i="12" s="1"/>
  <c r="AB772" i="12" s="1"/>
  <c r="Q772" i="12"/>
  <c r="P915" i="12"/>
  <c r="P278" i="12"/>
  <c r="P682" i="12"/>
  <c r="X152" i="12"/>
  <c r="Q152" i="12"/>
  <c r="Y367" i="12"/>
  <c r="Y533" i="12"/>
  <c r="R533" i="12"/>
  <c r="Y931" i="12"/>
  <c r="AA931" i="12" s="1"/>
  <c r="AB931" i="12" s="1"/>
  <c r="R931" i="12"/>
  <c r="P417" i="12"/>
  <c r="P369" i="12"/>
  <c r="W871" i="12"/>
  <c r="AA871" i="12" s="1"/>
  <c r="AB871" i="12" s="1"/>
  <c r="W233" i="12"/>
  <c r="AA233" i="12" s="1"/>
  <c r="AB233" i="12" s="1"/>
  <c r="Y796" i="12"/>
  <c r="P989" i="12"/>
  <c r="W206" i="12"/>
  <c r="W418" i="12"/>
  <c r="W801" i="12"/>
  <c r="P345" i="12"/>
  <c r="W653" i="12"/>
  <c r="AA653" i="12" s="1"/>
  <c r="AB653" i="12" s="1"/>
  <c r="W291" i="12"/>
  <c r="X227" i="12"/>
  <c r="Q227" i="12"/>
  <c r="W523" i="12"/>
  <c r="X235" i="12"/>
  <c r="AA235" i="12" s="1"/>
  <c r="AB235" i="12" s="1"/>
  <c r="Q235" i="12"/>
  <c r="X671" i="12"/>
  <c r="Q671" i="12"/>
  <c r="X333" i="12"/>
  <c r="Q333" i="12"/>
  <c r="P574" i="12"/>
  <c r="T574" i="12" s="1"/>
  <c r="U574" i="12" s="1"/>
  <c r="Y570" i="12"/>
  <c r="AA570" i="12" s="1"/>
  <c r="AB570" i="12" s="1"/>
  <c r="R570" i="12"/>
  <c r="T570" i="12" s="1"/>
  <c r="U570" i="12" s="1"/>
  <c r="Y948" i="12"/>
  <c r="R948" i="12"/>
  <c r="R521" i="12"/>
  <c r="T521" i="12" s="1"/>
  <c r="U521" i="12" s="1"/>
  <c r="Y521" i="12"/>
  <c r="W373" i="12"/>
  <c r="W542" i="12"/>
  <c r="AA542" i="12" s="1"/>
  <c r="AB542" i="12" s="1"/>
  <c r="Q51" i="12"/>
  <c r="X51" i="12"/>
  <c r="AA51" i="12" s="1"/>
  <c r="AB51" i="12" s="1"/>
  <c r="P32" i="12"/>
  <c r="T32" i="12" s="1"/>
  <c r="U32" i="12" s="1"/>
  <c r="X833" i="12"/>
  <c r="AA833" i="12" s="1"/>
  <c r="AB833" i="12" s="1"/>
  <c r="Q833" i="12"/>
  <c r="R58" i="12"/>
  <c r="X300" i="12"/>
  <c r="AA300" i="12" s="1"/>
  <c r="AB300" i="12" s="1"/>
  <c r="Q300" i="12"/>
  <c r="T300" i="12" s="1"/>
  <c r="U300" i="12" s="1"/>
  <c r="Y528" i="12"/>
  <c r="P834" i="12"/>
  <c r="W341" i="12"/>
  <c r="AA341" i="12" s="1"/>
  <c r="AB341" i="12" s="1"/>
  <c r="P643" i="12"/>
  <c r="W652" i="12"/>
  <c r="W370" i="12"/>
  <c r="P794" i="12"/>
  <c r="X76" i="12"/>
  <c r="AA76" i="12" s="1"/>
  <c r="AB76" i="12" s="1"/>
  <c r="Q76" i="12"/>
  <c r="Y249" i="12"/>
  <c r="R249" i="12"/>
  <c r="T249" i="12" s="1"/>
  <c r="U249" i="12" s="1"/>
  <c r="Q633" i="12"/>
  <c r="T633" i="12" s="1"/>
  <c r="U633" i="12" s="1"/>
  <c r="X633" i="12"/>
  <c r="P156" i="12"/>
  <c r="R156" i="12"/>
  <c r="Y156" i="12"/>
  <c r="W443" i="12"/>
  <c r="Y461" i="12"/>
  <c r="R461" i="12"/>
  <c r="T461" i="12" s="1"/>
  <c r="U461" i="12" s="1"/>
  <c r="Y947" i="12"/>
  <c r="W644" i="12"/>
  <c r="Q541" i="12"/>
  <c r="T541" i="12" s="1"/>
  <c r="U541" i="12" s="1"/>
  <c r="X541" i="12"/>
  <c r="AA541" i="12" s="1"/>
  <c r="AB541" i="12" s="1"/>
  <c r="AA985" i="12"/>
  <c r="AB985" i="12" s="1"/>
  <c r="Q558" i="12"/>
  <c r="X558" i="12"/>
  <c r="W744" i="12"/>
  <c r="W514" i="12"/>
  <c r="X520" i="12"/>
  <c r="Q520" i="12"/>
  <c r="X246" i="12"/>
  <c r="AA246" i="12" s="1"/>
  <c r="AB246" i="12" s="1"/>
  <c r="Q246" i="12"/>
  <c r="P450" i="12"/>
  <c r="T450" i="12" s="1"/>
  <c r="U450" i="12" s="1"/>
  <c r="X557" i="12"/>
  <c r="AA557" i="12" s="1"/>
  <c r="AB557" i="12" s="1"/>
  <c r="Q557" i="12"/>
  <c r="T557" i="12" s="1"/>
  <c r="U557" i="12" s="1"/>
  <c r="P712" i="12"/>
  <c r="R712" i="12"/>
  <c r="Y712" i="12"/>
  <c r="AA712" i="12" s="1"/>
  <c r="AB712" i="12" s="1"/>
  <c r="Y247" i="12"/>
  <c r="R247" i="12"/>
  <c r="Q892" i="12"/>
  <c r="X892" i="12"/>
  <c r="AA892" i="12" s="1"/>
  <c r="AB892" i="12" s="1"/>
  <c r="Q730" i="12"/>
  <c r="X730" i="12"/>
  <c r="AA730" i="12" s="1"/>
  <c r="AB730" i="12" s="1"/>
  <c r="X685" i="12"/>
  <c r="Q685" i="12"/>
  <c r="T685" i="12" s="1"/>
  <c r="U685" i="12" s="1"/>
  <c r="W328" i="12"/>
  <c r="P357" i="12"/>
  <c r="W66" i="12"/>
  <c r="W913" i="12"/>
  <c r="Y224" i="12"/>
  <c r="R224" i="12"/>
  <c r="P165" i="12"/>
  <c r="X403" i="12"/>
  <c r="AA403" i="12" s="1"/>
  <c r="AB403" i="12" s="1"/>
  <c r="Q403" i="12"/>
  <c r="T403" i="12" s="1"/>
  <c r="U403" i="12" s="1"/>
  <c r="W532" i="12"/>
  <c r="Y779" i="12"/>
  <c r="AA779" i="12" s="1"/>
  <c r="AB779" i="12" s="1"/>
  <c r="R779" i="12"/>
  <c r="T779" i="12" s="1"/>
  <c r="U779" i="12" s="1"/>
  <c r="Y763" i="12"/>
  <c r="AA763" i="12" s="1"/>
  <c r="AB763" i="12" s="1"/>
  <c r="R763" i="12"/>
  <c r="T763" i="12" s="1"/>
  <c r="U763" i="12" s="1"/>
  <c r="P351" i="12"/>
  <c r="T351" i="12" s="1"/>
  <c r="U351" i="12" s="1"/>
  <c r="R949" i="12"/>
  <c r="Y949" i="12"/>
  <c r="AA949" i="12" s="1"/>
  <c r="AB949" i="12" s="1"/>
  <c r="P342" i="12"/>
  <c r="P277" i="12"/>
  <c r="T277" i="12" s="1"/>
  <c r="U277" i="12" s="1"/>
  <c r="Q415" i="12"/>
  <c r="X415" i="12"/>
  <c r="AA415" i="12" s="1"/>
  <c r="AB415" i="12" s="1"/>
  <c r="W579" i="12"/>
  <c r="W65" i="12"/>
  <c r="AA65" i="12" s="1"/>
  <c r="AB65" i="12" s="1"/>
  <c r="Z802" i="12"/>
  <c r="S802" i="12"/>
  <c r="T802" i="12" s="1"/>
  <c r="U802" i="12" s="1"/>
  <c r="Q814" i="12"/>
  <c r="T814" i="12" s="1"/>
  <c r="U814" i="12" s="1"/>
  <c r="X814" i="12"/>
  <c r="S950" i="12"/>
  <c r="Z950" i="12"/>
  <c r="X752" i="12"/>
  <c r="Q752" i="12"/>
  <c r="Y956" i="12"/>
  <c r="R956" i="12"/>
  <c r="W7" i="12"/>
  <c r="AA7" i="12" s="1"/>
  <c r="AB7" i="12" s="1"/>
  <c r="P505" i="12"/>
  <c r="X155" i="12"/>
  <c r="AA155" i="12" s="1"/>
  <c r="AB155" i="12" s="1"/>
  <c r="Q155" i="12"/>
  <c r="AA961" i="12"/>
  <c r="AB961" i="12" s="1"/>
  <c r="W406" i="12"/>
  <c r="Q705" i="12"/>
  <c r="X705" i="12"/>
  <c r="W876" i="12"/>
  <c r="P234" i="12"/>
  <c r="Y323" i="12"/>
  <c r="AA323" i="12" s="1"/>
  <c r="AB323" i="12" s="1"/>
  <c r="R323" i="12"/>
  <c r="P135" i="12"/>
  <c r="P932" i="12"/>
  <c r="X36" i="12"/>
  <c r="AA36" i="12" s="1"/>
  <c r="AB36" i="12" s="1"/>
  <c r="Q36" i="12"/>
  <c r="T36" i="12" s="1"/>
  <c r="U36" i="12" s="1"/>
  <c r="Y714" i="12"/>
  <c r="AA714" i="12" s="1"/>
  <c r="AB714" i="12" s="1"/>
  <c r="R714" i="12"/>
  <c r="Z787" i="12"/>
  <c r="S787" i="12"/>
  <c r="W790" i="12"/>
  <c r="AA790" i="12" s="1"/>
  <c r="AB790" i="12" s="1"/>
  <c r="P857" i="12"/>
  <c r="R857" i="12"/>
  <c r="Y857" i="12"/>
  <c r="P589" i="12"/>
  <c r="T589" i="12" s="1"/>
  <c r="U589" i="12" s="1"/>
  <c r="W284" i="12"/>
  <c r="X606" i="12"/>
  <c r="AA606" i="12" s="1"/>
  <c r="AB606" i="12" s="1"/>
  <c r="Q606" i="12"/>
  <c r="X189" i="12"/>
  <c r="Q189" i="12"/>
  <c r="T189" i="12" s="1"/>
  <c r="U189" i="12" s="1"/>
  <c r="W4" i="12"/>
  <c r="P499" i="12"/>
  <c r="R366" i="12"/>
  <c r="T366" i="12" s="1"/>
  <c r="U366" i="12" s="1"/>
  <c r="Y366" i="12"/>
  <c r="AA366" i="12" s="1"/>
  <c r="AB366" i="12" s="1"/>
  <c r="P513" i="12"/>
  <c r="T513" i="12" s="1"/>
  <c r="U513" i="12" s="1"/>
  <c r="W27" i="12"/>
  <c r="X263" i="12"/>
  <c r="AA263" i="12" s="1"/>
  <c r="AB263" i="12" s="1"/>
  <c r="Q263" i="12"/>
  <c r="T263" i="12" s="1"/>
  <c r="U263" i="12" s="1"/>
  <c r="W318" i="12"/>
  <c r="Y318" i="12"/>
  <c r="R318" i="12"/>
  <c r="W839" i="12"/>
  <c r="W358" i="12"/>
  <c r="AA358" i="12" s="1"/>
  <c r="AB358" i="12" s="1"/>
  <c r="P524" i="12"/>
  <c r="Y600" i="12"/>
  <c r="R600" i="12"/>
  <c r="P108" i="12"/>
  <c r="Y811" i="12"/>
  <c r="AA811" i="12" s="1"/>
  <c r="AB811" i="12" s="1"/>
  <c r="R811" i="12"/>
  <c r="AA419" i="12"/>
  <c r="AB419" i="12" s="1"/>
  <c r="W18" i="12"/>
  <c r="P44" i="12"/>
  <c r="T44" i="12" s="1"/>
  <c r="U44" i="12" s="1"/>
  <c r="X26" i="12"/>
  <c r="AA26" i="12" s="1"/>
  <c r="AB26" i="12" s="1"/>
  <c r="Q26" i="12"/>
  <c r="T26" i="12" s="1"/>
  <c r="U26" i="12" s="1"/>
  <c r="W929" i="12"/>
  <c r="Q468" i="12"/>
  <c r="T468" i="12" s="1"/>
  <c r="U468" i="12" s="1"/>
  <c r="X468" i="12"/>
  <c r="AA468" i="12" s="1"/>
  <c r="AB468" i="12" s="1"/>
  <c r="W741" i="12"/>
  <c r="W260" i="12"/>
  <c r="Y617" i="12"/>
  <c r="R617" i="12"/>
  <c r="T617" i="12" s="1"/>
  <c r="U617" i="12" s="1"/>
  <c r="Q56" i="12"/>
  <c r="X56" i="12"/>
  <c r="W619" i="12"/>
  <c r="W353" i="12"/>
  <c r="X690" i="12"/>
  <c r="Q690" i="12"/>
  <c r="W616" i="12"/>
  <c r="Y414" i="12"/>
  <c r="AA414" i="12" s="1"/>
  <c r="AB414" i="12" s="1"/>
  <c r="R414" i="12"/>
  <c r="W696" i="12"/>
  <c r="AA696" i="12" s="1"/>
  <c r="AB696" i="12" s="1"/>
  <c r="Y781" i="12"/>
  <c r="AA781" i="12" s="1"/>
  <c r="AB781" i="12" s="1"/>
  <c r="R781" i="12"/>
  <c r="P770" i="12"/>
  <c r="Z205" i="12"/>
  <c r="S205" i="12"/>
  <c r="AA312" i="12"/>
  <c r="AB312" i="12" s="1"/>
  <c r="Q996" i="12"/>
  <c r="X996" i="12"/>
  <c r="AA996" i="12" s="1"/>
  <c r="AB996" i="12" s="1"/>
  <c r="W164" i="12"/>
  <c r="X912" i="12"/>
  <c r="AA912" i="12" s="1"/>
  <c r="AB912" i="12" s="1"/>
  <c r="Q912" i="12"/>
  <c r="W977" i="12"/>
  <c r="R747" i="12"/>
  <c r="Y747" i="12"/>
  <c r="AA747" i="12" s="1"/>
  <c r="AB747" i="12" s="1"/>
  <c r="R17" i="12"/>
  <c r="T17" i="12" s="1"/>
  <c r="U17" i="12" s="1"/>
  <c r="Y17" i="12"/>
  <c r="Y615" i="12"/>
  <c r="R615" i="12"/>
  <c r="T615" i="12" s="1"/>
  <c r="U615" i="12" s="1"/>
  <c r="P43" i="12"/>
  <c r="R21" i="12"/>
  <c r="Y21" i="12"/>
  <c r="Q581" i="12"/>
  <c r="T581" i="12" s="1"/>
  <c r="U581" i="12" s="1"/>
  <c r="X581" i="12"/>
  <c r="S278" i="12"/>
  <c r="T278" i="12" s="1"/>
  <c r="U278" i="12" s="1"/>
  <c r="Z278" i="12"/>
  <c r="AA278" i="12" s="1"/>
  <c r="AB278" i="12" s="1"/>
  <c r="R364" i="12"/>
  <c r="T364" i="12" s="1"/>
  <c r="U364" i="12" s="1"/>
  <c r="Y364" i="12"/>
  <c r="W130" i="12"/>
  <c r="Z940" i="12"/>
  <c r="AA940" i="12" s="1"/>
  <c r="AB940" i="12" s="1"/>
  <c r="S940" i="12"/>
  <c r="AA946" i="12"/>
  <c r="AB946" i="12" s="1"/>
  <c r="Y290" i="12"/>
  <c r="R290" i="12"/>
  <c r="AA627" i="12"/>
  <c r="AB627" i="12" s="1"/>
  <c r="Y401" i="12"/>
  <c r="R401" i="12"/>
  <c r="S817" i="12"/>
  <c r="T817" i="12" s="1"/>
  <c r="U817" i="12" s="1"/>
  <c r="Z817" i="12"/>
  <c r="AA817" i="12" s="1"/>
  <c r="AB817" i="12" s="1"/>
  <c r="P79" i="12"/>
  <c r="AA469" i="12"/>
  <c r="AB469" i="12" s="1"/>
  <c r="Y608" i="12"/>
  <c r="R608" i="12"/>
  <c r="Y470" i="12"/>
  <c r="R470" i="12"/>
  <c r="P298" i="12"/>
  <c r="Y991" i="12"/>
  <c r="R991" i="12"/>
  <c r="Q270" i="12"/>
  <c r="X270" i="12"/>
  <c r="P964" i="12"/>
  <c r="Y551" i="12"/>
  <c r="R551" i="12"/>
  <c r="Y136" i="12"/>
  <c r="AA136" i="12" s="1"/>
  <c r="AB136" i="12" s="1"/>
  <c r="R136" i="12"/>
  <c r="R631" i="12"/>
  <c r="Q742" i="12"/>
  <c r="Q733" i="12"/>
  <c r="Q166" i="12"/>
  <c r="Q952" i="12"/>
  <c r="T952" i="12" s="1"/>
  <c r="U952" i="12" s="1"/>
  <c r="Y739" i="12"/>
  <c r="AA739" i="12" s="1"/>
  <c r="AB739" i="12" s="1"/>
  <c r="Q405" i="12"/>
  <c r="T405" i="12" s="1"/>
  <c r="U405" i="12" s="1"/>
  <c r="Y458" i="12"/>
  <c r="Y1000" i="12"/>
  <c r="AA1000" i="12" s="1"/>
  <c r="AB1000" i="12" s="1"/>
  <c r="Y73" i="12"/>
  <c r="AA232" i="12"/>
  <c r="AB232" i="12" s="1"/>
  <c r="Y662" i="12"/>
  <c r="Q222" i="12"/>
  <c r="T222" i="12" s="1"/>
  <c r="U222" i="12" s="1"/>
  <c r="Q348" i="12"/>
  <c r="R236" i="12"/>
  <c r="T236" i="12" s="1"/>
  <c r="U236" i="12" s="1"/>
  <c r="X256" i="12"/>
  <c r="X939" i="12"/>
  <c r="AA939" i="12" s="1"/>
  <c r="AB939" i="12" s="1"/>
  <c r="Q387" i="12"/>
  <c r="T387" i="12" s="1"/>
  <c r="U387" i="12" s="1"/>
  <c r="Q279" i="12"/>
  <c r="X810" i="12"/>
  <c r="Q976" i="12"/>
  <c r="T976" i="12" s="1"/>
  <c r="U976" i="12" s="1"/>
  <c r="R915" i="12"/>
  <c r="T915" i="12" s="1"/>
  <c r="U915" i="12" s="1"/>
  <c r="R433" i="12"/>
  <c r="T433" i="12" s="1"/>
  <c r="U433" i="12" s="1"/>
  <c r="Y685" i="12"/>
  <c r="Y480" i="12"/>
  <c r="R306" i="12"/>
  <c r="T306" i="12" s="1"/>
  <c r="U306" i="12" s="1"/>
  <c r="X141" i="12"/>
  <c r="Q302" i="12"/>
  <c r="Y680" i="12"/>
  <c r="AA680" i="12" s="1"/>
  <c r="AB680" i="12" s="1"/>
  <c r="Q320" i="12"/>
  <c r="T320" i="12" s="1"/>
  <c r="U320" i="12" s="1"/>
  <c r="X646" i="12"/>
  <c r="AA646" i="12" s="1"/>
  <c r="AB646" i="12" s="1"/>
  <c r="Y514" i="12"/>
  <c r="R148" i="12"/>
  <c r="Q452" i="12"/>
  <c r="Q81" i="12"/>
  <c r="T81" i="12" s="1"/>
  <c r="U81" i="12" s="1"/>
  <c r="Y5" i="12"/>
  <c r="Q576" i="12"/>
  <c r="T576" i="12" s="1"/>
  <c r="U576" i="12" s="1"/>
  <c r="X734" i="12"/>
  <c r="AA734" i="12" s="1"/>
  <c r="AB734" i="12" s="1"/>
  <c r="Y321" i="12"/>
  <c r="Q173" i="12"/>
  <c r="Q414" i="12"/>
  <c r="Q427" i="12"/>
  <c r="X17" i="12"/>
  <c r="X590" i="12"/>
  <c r="Y152" i="12"/>
  <c r="W710" i="12"/>
  <c r="Y706" i="12"/>
  <c r="Q949" i="12"/>
  <c r="X709" i="12"/>
  <c r="AA709" i="12" s="1"/>
  <c r="AB709" i="12" s="1"/>
  <c r="Y345" i="12"/>
  <c r="X548" i="12"/>
  <c r="Q703" i="12"/>
  <c r="X864" i="12"/>
  <c r="X497" i="12"/>
  <c r="AA497" i="12" s="1"/>
  <c r="AB497" i="12" s="1"/>
  <c r="X527" i="12"/>
  <c r="AA527" i="12" s="1"/>
  <c r="AB527" i="12" s="1"/>
  <c r="X208" i="12"/>
  <c r="Q988" i="12"/>
  <c r="T988" i="12" s="1"/>
  <c r="U988" i="12" s="1"/>
  <c r="R694" i="12"/>
  <c r="X909" i="12"/>
  <c r="X837" i="12"/>
  <c r="X364" i="12"/>
  <c r="M18" i="17"/>
  <c r="P18" i="17" s="1"/>
  <c r="P17" i="17" s="1"/>
  <c r="T707" i="12"/>
  <c r="U707" i="12" s="1"/>
  <c r="S956" i="5"/>
  <c r="T956" i="5" s="1"/>
  <c r="T848" i="12"/>
  <c r="U848" i="12" s="1"/>
  <c r="S991" i="5"/>
  <c r="T991" i="5" s="1"/>
  <c r="T217" i="12"/>
  <c r="U217" i="12" s="1"/>
  <c r="T133" i="12"/>
  <c r="U133" i="12" s="1"/>
  <c r="S815" i="5"/>
  <c r="T815" i="5" s="1"/>
  <c r="S730" i="5"/>
  <c r="T730" i="5" s="1"/>
  <c r="S666" i="5"/>
  <c r="T666" i="5" s="1"/>
  <c r="S300" i="5"/>
  <c r="T300" i="5" s="1"/>
  <c r="T235" i="12"/>
  <c r="U235" i="12" s="1"/>
  <c r="T346" i="12"/>
  <c r="U346" i="12" s="1"/>
  <c r="T955" i="12"/>
  <c r="U955" i="12" s="1"/>
  <c r="AA406" i="12"/>
  <c r="AB406" i="12" s="1"/>
  <c r="T606" i="12"/>
  <c r="U606" i="12" s="1"/>
  <c r="AA282" i="12"/>
  <c r="AB282" i="12" s="1"/>
  <c r="AA916" i="12"/>
  <c r="AB916" i="12" s="1"/>
  <c r="T115" i="12"/>
  <c r="U115" i="12" s="1"/>
  <c r="AA115" i="12"/>
  <c r="AB115" i="12" s="1"/>
  <c r="T625" i="12"/>
  <c r="U625" i="12" s="1"/>
  <c r="AA625" i="12"/>
  <c r="AB625" i="12" s="1"/>
  <c r="T702" i="12"/>
  <c r="U702" i="12" s="1"/>
  <c r="T552" i="12"/>
  <c r="U552" i="12" s="1"/>
  <c r="AA552" i="12"/>
  <c r="AB552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T476" i="12"/>
  <c r="U476" i="12" s="1"/>
  <c r="AA543" i="12"/>
  <c r="AB543" i="12" s="1"/>
  <c r="T720" i="12"/>
  <c r="U720" i="12" s="1"/>
  <c r="T762" i="12"/>
  <c r="U762" i="12" s="1"/>
  <c r="T642" i="12"/>
  <c r="U642" i="12" s="1"/>
  <c r="T5" i="12"/>
  <c r="U5" i="12" s="1"/>
  <c r="T182" i="12"/>
  <c r="U182" i="12" s="1"/>
  <c r="T771" i="12"/>
  <c r="U771" i="12" s="1"/>
  <c r="AA771" i="12"/>
  <c r="AB771" i="12" s="1"/>
  <c r="T70" i="12"/>
  <c r="U70" i="12" s="1"/>
  <c r="T254" i="12"/>
  <c r="U254" i="12" s="1"/>
  <c r="T807" i="12"/>
  <c r="U807" i="12" s="1"/>
  <c r="T14" i="12"/>
  <c r="U14" i="12" s="1"/>
  <c r="T6" i="12"/>
  <c r="U6" i="12" s="1"/>
  <c r="T93" i="12"/>
  <c r="U93" i="12" s="1"/>
  <c r="T140" i="12"/>
  <c r="U140" i="12" s="1"/>
  <c r="AA904" i="12"/>
  <c r="AB904" i="12" s="1"/>
  <c r="T523" i="12"/>
  <c r="U523" i="12" s="1"/>
  <c r="AA671" i="12"/>
  <c r="AB671" i="12" s="1"/>
  <c r="AA486" i="12"/>
  <c r="AB486" i="12" s="1"/>
  <c r="T150" i="12"/>
  <c r="U150" i="12" s="1"/>
  <c r="T178" i="12"/>
  <c r="U178" i="12" s="1"/>
  <c r="AA797" i="12"/>
  <c r="AB797" i="12" s="1"/>
  <c r="T993" i="12"/>
  <c r="U993" i="12" s="1"/>
  <c r="T380" i="12"/>
  <c r="U380" i="12" s="1"/>
  <c r="T38" i="12"/>
  <c r="U38" i="12" s="1"/>
  <c r="T400" i="12"/>
  <c r="U400" i="12" s="1"/>
  <c r="T677" i="12"/>
  <c r="U677" i="12" s="1"/>
  <c r="T2" i="12"/>
  <c r="T268" i="12"/>
  <c r="U268" i="12" s="1"/>
  <c r="T776" i="12"/>
  <c r="U776" i="12" s="1"/>
  <c r="T739" i="12"/>
  <c r="U739" i="12" s="1"/>
  <c r="T257" i="12"/>
  <c r="U257" i="12" s="1"/>
  <c r="T567" i="12"/>
  <c r="U567" i="12" s="1"/>
  <c r="AA285" i="12"/>
  <c r="AB285" i="12" s="1"/>
  <c r="T780" i="12"/>
  <c r="U780" i="12" s="1"/>
  <c r="T256" i="12"/>
  <c r="U256" i="12" s="1"/>
  <c r="T449" i="12"/>
  <c r="U449" i="12" s="1"/>
  <c r="AA201" i="12"/>
  <c r="AB201" i="12" s="1"/>
  <c r="T562" i="12"/>
  <c r="U562" i="12" s="1"/>
  <c r="T500" i="12"/>
  <c r="U500" i="12" s="1"/>
  <c r="T352" i="12"/>
  <c r="U352" i="12" s="1"/>
  <c r="T757" i="12"/>
  <c r="U757" i="12" s="1"/>
  <c r="T457" i="12"/>
  <c r="U457" i="12" s="1"/>
  <c r="T74" i="12"/>
  <c r="U74" i="12" s="1"/>
  <c r="T12" i="12"/>
  <c r="U12" i="12" s="1"/>
  <c r="T22" i="12"/>
  <c r="U22" i="12" s="1"/>
  <c r="T943" i="12"/>
  <c r="U943" i="12" s="1"/>
  <c r="T656" i="12"/>
  <c r="U656" i="12" s="1"/>
  <c r="AA656" i="12"/>
  <c r="AB656" i="12" s="1"/>
  <c r="T638" i="12"/>
  <c r="U638" i="12" s="1"/>
  <c r="AA638" i="12"/>
  <c r="AB638" i="12" s="1"/>
  <c r="T157" i="12"/>
  <c r="U157" i="12" s="1"/>
  <c r="AA707" i="12"/>
  <c r="AB707" i="12" s="1"/>
  <c r="T318" i="12"/>
  <c r="U318" i="12" s="1"/>
  <c r="T48" i="12"/>
  <c r="U48" i="12" s="1"/>
  <c r="T258" i="12"/>
  <c r="U258" i="12" s="1"/>
  <c r="T479" i="12"/>
  <c r="U479" i="12" s="1"/>
  <c r="AA479" i="12"/>
  <c r="AB479" i="12" s="1"/>
  <c r="T729" i="12"/>
  <c r="U729" i="12" s="1"/>
  <c r="T896" i="12"/>
  <c r="U896" i="12" s="1"/>
  <c r="AA813" i="12"/>
  <c r="AB813" i="12" s="1"/>
  <c r="T920" i="12"/>
  <c r="U920" i="12" s="1"/>
  <c r="T933" i="12"/>
  <c r="U933" i="12" s="1"/>
  <c r="AA970" i="12"/>
  <c r="AB970" i="12" s="1"/>
  <c r="T841" i="12"/>
  <c r="U841" i="12" s="1"/>
  <c r="AA841" i="12"/>
  <c r="AB841" i="12" s="1"/>
  <c r="T741" i="12"/>
  <c r="U741" i="12" s="1"/>
  <c r="AA173" i="12"/>
  <c r="AB173" i="12" s="1"/>
  <c r="T773" i="12"/>
  <c r="U773" i="12" s="1"/>
  <c r="AA296" i="12"/>
  <c r="AB296" i="12" s="1"/>
  <c r="T793" i="12"/>
  <c r="U793" i="12" s="1"/>
  <c r="T851" i="12"/>
  <c r="U851" i="12" s="1"/>
  <c r="AA851" i="12"/>
  <c r="AB851" i="12" s="1"/>
  <c r="T404" i="12"/>
  <c r="U404" i="12" s="1"/>
  <c r="AA404" i="12"/>
  <c r="AB404" i="12" s="1"/>
  <c r="T558" i="12"/>
  <c r="U558" i="12" s="1"/>
  <c r="AA558" i="12"/>
  <c r="AB558" i="12" s="1"/>
  <c r="T634" i="12"/>
  <c r="U634" i="12" s="1"/>
  <c r="AA634" i="12"/>
  <c r="AB634" i="12" s="1"/>
  <c r="T604" i="12"/>
  <c r="U604" i="12" s="1"/>
  <c r="AA604" i="12"/>
  <c r="AB604" i="12" s="1"/>
  <c r="AA860" i="12"/>
  <c r="AB860" i="12" s="1"/>
  <c r="T972" i="12"/>
  <c r="U972" i="12" s="1"/>
  <c r="T467" i="12"/>
  <c r="U467" i="12" s="1"/>
  <c r="T511" i="12"/>
  <c r="U511" i="12" s="1"/>
  <c r="AA511" i="12"/>
  <c r="AB511" i="12" s="1"/>
  <c r="T34" i="12"/>
  <c r="U34" i="12" s="1"/>
  <c r="T389" i="12"/>
  <c r="U389" i="12" s="1"/>
  <c r="T987" i="12"/>
  <c r="U987" i="12" s="1"/>
  <c r="T959" i="12"/>
  <c r="U959" i="12" s="1"/>
  <c r="AA349" i="12"/>
  <c r="AB349" i="12" s="1"/>
  <c r="T496" i="12"/>
  <c r="U496" i="12" s="1"/>
  <c r="T873" i="12"/>
  <c r="U873" i="12" s="1"/>
  <c r="T650" i="12"/>
  <c r="U650" i="12" s="1"/>
  <c r="AA650" i="12"/>
  <c r="AB650" i="12" s="1"/>
  <c r="T326" i="12"/>
  <c r="U326" i="12" s="1"/>
  <c r="T700" i="12"/>
  <c r="U700" i="12" s="1"/>
  <c r="T423" i="12"/>
  <c r="U423" i="12" s="1"/>
  <c r="AA430" i="12"/>
  <c r="AB430" i="12" s="1"/>
  <c r="AA308" i="12"/>
  <c r="AB308" i="12" s="1"/>
  <c r="T753" i="12"/>
  <c r="U753" i="12" s="1"/>
  <c r="T577" i="12"/>
  <c r="U577" i="12" s="1"/>
  <c r="T240" i="12"/>
  <c r="U240" i="12" s="1"/>
  <c r="T977" i="12"/>
  <c r="U977" i="12" s="1"/>
  <c r="T510" i="12"/>
  <c r="U510" i="12" s="1"/>
  <c r="T402" i="12"/>
  <c r="U402" i="12" s="1"/>
  <c r="T618" i="12"/>
  <c r="U618" i="12" s="1"/>
  <c r="T177" i="12"/>
  <c r="U177" i="12" s="1"/>
  <c r="AA983" i="12"/>
  <c r="AB983" i="12" s="1"/>
  <c r="T430" i="12"/>
  <c r="U430" i="12" s="1"/>
  <c r="AA848" i="12"/>
  <c r="AB848" i="12" s="1"/>
  <c r="T983" i="12"/>
  <c r="U983" i="12" s="1"/>
  <c r="T303" i="12"/>
  <c r="U303" i="12" s="1"/>
  <c r="T859" i="12"/>
  <c r="U859" i="12" s="1"/>
  <c r="T798" i="12"/>
  <c r="U798" i="12" s="1"/>
  <c r="AA798" i="12"/>
  <c r="AB798" i="12" s="1"/>
  <c r="T69" i="12"/>
  <c r="U69" i="12" s="1"/>
  <c r="T10" i="12"/>
  <c r="U10" i="12" s="1"/>
  <c r="T622" i="12"/>
  <c r="U622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884" i="12"/>
  <c r="AB884" i="12" s="1"/>
  <c r="AA436" i="12"/>
  <c r="AB436" i="12" s="1"/>
  <c r="T967" i="12"/>
  <c r="U967" i="12" s="1"/>
  <c r="AA276" i="12"/>
  <c r="AB276" i="12" s="1"/>
  <c r="T569" i="12"/>
  <c r="U569" i="12" s="1"/>
  <c r="T363" i="12"/>
  <c r="U363" i="12" s="1"/>
  <c r="T421" i="12"/>
  <c r="U421" i="12" s="1"/>
  <c r="T185" i="12"/>
  <c r="U185" i="12" s="1"/>
  <c r="AA185" i="12"/>
  <c r="AB185" i="12" s="1"/>
  <c r="T632" i="12"/>
  <c r="U632" i="12" s="1"/>
  <c r="AA632" i="12"/>
  <c r="AB632" i="12" s="1"/>
  <c r="T948" i="12"/>
  <c r="U948" i="12" s="1"/>
  <c r="AA183" i="12"/>
  <c r="AB183" i="12" s="1"/>
  <c r="T544" i="12"/>
  <c r="U544" i="12" s="1"/>
  <c r="T699" i="12"/>
  <c r="U699" i="12" s="1"/>
  <c r="T701" i="12"/>
  <c r="U701" i="12" s="1"/>
  <c r="AA701" i="12"/>
  <c r="AB701" i="12" s="1"/>
  <c r="T116" i="12"/>
  <c r="U116" i="12" s="1"/>
  <c r="T947" i="12"/>
  <c r="U947" i="12" s="1"/>
  <c r="T414" i="12"/>
  <c r="U414" i="12" s="1"/>
  <c r="S17" i="5"/>
  <c r="T17" i="5" s="1"/>
  <c r="AA507" i="12"/>
  <c r="AB507" i="12" s="1"/>
  <c r="AA868" i="12"/>
  <c r="AB868" i="12" s="1"/>
  <c r="T429" i="12"/>
  <c r="U429" i="12" s="1"/>
  <c r="AA429" i="12"/>
  <c r="AB429" i="12" s="1"/>
  <c r="T369" i="12"/>
  <c r="U369" i="12" s="1"/>
  <c r="T213" i="12"/>
  <c r="U213" i="12" s="1"/>
  <c r="AA335" i="12"/>
  <c r="AB335" i="12" s="1"/>
  <c r="T836" i="12"/>
  <c r="U836" i="12" s="1"/>
  <c r="AA836" i="12"/>
  <c r="AB836" i="12" s="1"/>
  <c r="T525" i="12"/>
  <c r="U525" i="12" s="1"/>
  <c r="T102" i="12"/>
  <c r="U102" i="12" s="1"/>
  <c r="T531" i="12"/>
  <c r="U531" i="12" s="1"/>
  <c r="T918" i="12"/>
  <c r="U918" i="12" s="1"/>
  <c r="T686" i="12"/>
  <c r="U686" i="12" s="1"/>
  <c r="T578" i="12"/>
  <c r="U578" i="12" s="1"/>
  <c r="T413" i="12"/>
  <c r="U413" i="12" s="1"/>
  <c r="T204" i="12"/>
  <c r="U204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573" i="12"/>
  <c r="U573" i="12" s="1"/>
  <c r="T137" i="12"/>
  <c r="U137" i="12" s="1"/>
  <c r="AA137" i="12"/>
  <c r="AB137" i="12" s="1"/>
  <c r="AA227" i="12"/>
  <c r="AB227" i="12" s="1"/>
  <c r="T927" i="12"/>
  <c r="U927" i="12" s="1"/>
  <c r="T71" i="12"/>
  <c r="U71" i="12" s="1"/>
  <c r="AA399" i="12"/>
  <c r="AB399" i="12" s="1"/>
  <c r="T458" i="12"/>
  <c r="U458" i="12" s="1"/>
  <c r="T714" i="12"/>
  <c r="U714" i="12" s="1"/>
  <c r="T466" i="12"/>
  <c r="U466" i="12" s="1"/>
  <c r="T713" i="12"/>
  <c r="U713" i="12" s="1"/>
  <c r="AA713" i="12"/>
  <c r="AB713" i="12" s="1"/>
  <c r="AA80" i="12"/>
  <c r="AB80" i="12" s="1"/>
  <c r="T325" i="12"/>
  <c r="U325" i="12" s="1"/>
  <c r="T127" i="12"/>
  <c r="U127" i="12" s="1"/>
  <c r="AA368" i="12"/>
  <c r="AB368" i="12" s="1"/>
  <c r="AA292" i="12"/>
  <c r="AB292" i="12" s="1"/>
  <c r="AA761" i="12"/>
  <c r="AB761" i="12" s="1"/>
  <c r="T371" i="12"/>
  <c r="U371" i="12" s="1"/>
  <c r="AA61" i="12"/>
  <c r="AB61" i="12" s="1"/>
  <c r="AA879" i="12"/>
  <c r="AB879" i="12" s="1"/>
  <c r="T294" i="12"/>
  <c r="U294" i="12" s="1"/>
  <c r="AA741" i="12"/>
  <c r="AB741" i="12" s="1"/>
  <c r="T56" i="12"/>
  <c r="U56" i="12" s="1"/>
  <c r="AA56" i="12"/>
  <c r="AB56" i="12" s="1"/>
  <c r="AA184" i="12"/>
  <c r="AB184" i="12" s="1"/>
  <c r="AA55" i="12"/>
  <c r="AB55" i="12" s="1"/>
  <c r="AA616" i="12"/>
  <c r="AB616" i="12" s="1"/>
  <c r="T594" i="12"/>
  <c r="U594" i="12" s="1"/>
  <c r="AA253" i="12"/>
  <c r="AB253" i="12" s="1"/>
  <c r="T536" i="12"/>
  <c r="U536" i="12" s="1"/>
  <c r="AA704" i="12"/>
  <c r="AB704" i="12" s="1"/>
  <c r="T928" i="12"/>
  <c r="U928" i="12" s="1"/>
  <c r="S540" i="5"/>
  <c r="T540" i="5" s="1"/>
  <c r="S227" i="5"/>
  <c r="T227" i="5" s="1"/>
  <c r="M19" i="20"/>
  <c r="P19" i="20" s="1"/>
  <c r="P14" i="20" s="1"/>
  <c r="N14" i="20"/>
  <c r="M18" i="20"/>
  <c r="M16" i="20"/>
  <c r="T715" i="12"/>
  <c r="U715" i="12" s="1"/>
  <c r="T96" i="12"/>
  <c r="U96" i="12" s="1"/>
  <c r="AA688" i="12"/>
  <c r="AB688" i="12" s="1"/>
  <c r="T233" i="12"/>
  <c r="U233" i="12" s="1"/>
  <c r="AA691" i="12"/>
  <c r="AB691" i="12" s="1"/>
  <c r="T335" i="12"/>
  <c r="U335" i="12" s="1"/>
  <c r="AA75" i="12"/>
  <c r="AB75" i="12" s="1"/>
  <c r="T426" i="12"/>
  <c r="U426" i="12" s="1"/>
  <c r="AA363" i="12"/>
  <c r="AB363" i="12" s="1"/>
  <c r="AA535" i="12"/>
  <c r="AB535" i="12" s="1"/>
  <c r="T359" i="12"/>
  <c r="U359" i="12" s="1"/>
  <c r="AA359" i="12"/>
  <c r="AB359" i="12" s="1"/>
  <c r="T679" i="12"/>
  <c r="U679" i="12" s="1"/>
  <c r="T181" i="12"/>
  <c r="U181" i="12" s="1"/>
  <c r="T355" i="12"/>
  <c r="U355" i="12" s="1"/>
  <c r="T171" i="12"/>
  <c r="U171" i="12" s="1"/>
  <c r="AA25" i="12"/>
  <c r="AB25" i="12" s="1"/>
  <c r="T271" i="12"/>
  <c r="U271" i="12" s="1"/>
  <c r="T231" i="12"/>
  <c r="U231" i="12" s="1"/>
  <c r="T486" i="12"/>
  <c r="U486" i="12" s="1"/>
  <c r="T756" i="12"/>
  <c r="U756" i="12" s="1"/>
  <c r="AA756" i="12"/>
  <c r="AB756" i="12" s="1"/>
  <c r="T748" i="12"/>
  <c r="U748" i="12" s="1"/>
  <c r="T313" i="12"/>
  <c r="U313" i="12" s="1"/>
  <c r="T101" i="12"/>
  <c r="U101" i="12" s="1"/>
  <c r="T176" i="12"/>
  <c r="U176" i="12" s="1"/>
  <c r="T961" i="12"/>
  <c r="U961" i="12" s="1"/>
  <c r="T719" i="12"/>
  <c r="U719" i="12" s="1"/>
  <c r="T491" i="12"/>
  <c r="U491" i="12" s="1"/>
  <c r="T984" i="12"/>
  <c r="U984" i="12" s="1"/>
  <c r="AA984" i="12"/>
  <c r="AB984" i="12" s="1"/>
  <c r="T997" i="12"/>
  <c r="U997" i="12" s="1"/>
  <c r="AA373" i="12"/>
  <c r="AB373" i="12" s="1"/>
  <c r="T474" i="12"/>
  <c r="U474" i="12" s="1"/>
  <c r="T601" i="12"/>
  <c r="U601" i="12" s="1"/>
  <c r="T195" i="12"/>
  <c r="U195" i="12" s="1"/>
  <c r="T23" i="12"/>
  <c r="U23" i="12" s="1"/>
  <c r="T248" i="12"/>
  <c r="U248" i="12" s="1"/>
  <c r="AA248" i="12"/>
  <c r="AB248" i="12" s="1"/>
  <c r="T778" i="12"/>
  <c r="U778" i="12" s="1"/>
  <c r="T3" i="12"/>
  <c r="U3" i="12" s="1"/>
  <c r="T850" i="12"/>
  <c r="U850" i="12" s="1"/>
  <c r="AA850" i="12"/>
  <c r="AB850" i="12" s="1"/>
  <c r="T502" i="12"/>
  <c r="U502" i="12" s="1"/>
  <c r="AA502" i="12"/>
  <c r="AB502" i="12" s="1"/>
  <c r="AA85" i="12"/>
  <c r="AB85" i="12" s="1"/>
  <c r="AA560" i="12"/>
  <c r="AB560" i="12" s="1"/>
  <c r="T58" i="12"/>
  <c r="U58" i="12" s="1"/>
  <c r="AA503" i="12"/>
  <c r="AB503" i="12" s="1"/>
  <c r="AA869" i="12"/>
  <c r="AB869" i="12" s="1"/>
  <c r="AA825" i="12"/>
  <c r="AB825" i="12" s="1"/>
  <c r="T398" i="12"/>
  <c r="U398" i="12" s="1"/>
  <c r="AA86" i="12"/>
  <c r="AB86" i="12" s="1"/>
  <c r="T938" i="12"/>
  <c r="U938" i="12" s="1"/>
  <c r="T828" i="12"/>
  <c r="U828" i="12" s="1"/>
  <c r="T490" i="12"/>
  <c r="U490" i="12" s="1"/>
  <c r="T651" i="12"/>
  <c r="U651" i="12" s="1"/>
  <c r="T869" i="12"/>
  <c r="U869" i="12" s="1"/>
  <c r="T381" i="12"/>
  <c r="U381" i="12" s="1"/>
  <c r="AA381" i="12"/>
  <c r="AB381" i="12" s="1"/>
  <c r="AA156" i="12"/>
  <c r="AB156" i="12" s="1"/>
  <c r="T255" i="12"/>
  <c r="U255" i="12" s="1"/>
  <c r="AA255" i="12"/>
  <c r="AB255" i="12" s="1"/>
  <c r="T488" i="12"/>
  <c r="U488" i="12" s="1"/>
  <c r="T443" i="12"/>
  <c r="U443" i="12" s="1"/>
  <c r="T813" i="12"/>
  <c r="U813" i="12" s="1"/>
  <c r="T744" i="12"/>
  <c r="U744" i="12" s="1"/>
  <c r="AA100" i="12"/>
  <c r="AB100" i="12" s="1"/>
  <c r="AA200" i="12"/>
  <c r="AB200" i="12" s="1"/>
  <c r="T540" i="12"/>
  <c r="U540" i="12" s="1"/>
  <c r="AA668" i="12"/>
  <c r="AB668" i="12" s="1"/>
  <c r="T623" i="12"/>
  <c r="U623" i="12" s="1"/>
  <c r="AA623" i="12"/>
  <c r="AB623" i="12" s="1"/>
  <c r="T104" i="12"/>
  <c r="U104" i="12" s="1"/>
  <c r="AA104" i="12"/>
  <c r="AB104" i="12" s="1"/>
  <c r="T128" i="12"/>
  <c r="U128" i="12" s="1"/>
  <c r="AA128" i="12"/>
  <c r="AB128" i="12" s="1"/>
  <c r="AA145" i="12"/>
  <c r="AB145" i="12" s="1"/>
  <c r="T279" i="12"/>
  <c r="U279" i="12" s="1"/>
  <c r="T963" i="12"/>
  <c r="U963" i="12" s="1"/>
  <c r="AA963" i="12"/>
  <c r="AB963" i="12" s="1"/>
  <c r="T690" i="12"/>
  <c r="U690" i="12" s="1"/>
  <c r="AA690" i="12"/>
  <c r="AB690" i="12" s="1"/>
  <c r="T139" i="12"/>
  <c r="U139" i="12" s="1"/>
  <c r="T823" i="12"/>
  <c r="U823" i="12" s="1"/>
  <c r="AA823" i="12"/>
  <c r="AB823" i="12" s="1"/>
  <c r="T191" i="12"/>
  <c r="U191" i="12" s="1"/>
  <c r="T597" i="12"/>
  <c r="U597" i="12" s="1"/>
  <c r="T732" i="12"/>
  <c r="U732" i="12" s="1"/>
  <c r="T985" i="12"/>
  <c r="U985" i="12" s="1"/>
  <c r="T112" i="12"/>
  <c r="U112" i="12" s="1"/>
  <c r="T783" i="12"/>
  <c r="U783" i="12" s="1"/>
  <c r="AA660" i="12"/>
  <c r="AB660" i="12" s="1"/>
  <c r="T410" i="12"/>
  <c r="U410" i="12" s="1"/>
  <c r="AA410" i="12"/>
  <c r="AB410" i="12" s="1"/>
  <c r="AA462" i="12"/>
  <c r="AB462" i="12" s="1"/>
  <c r="T520" i="12"/>
  <c r="U520" i="12" s="1"/>
  <c r="AA520" i="12"/>
  <c r="AB520" i="12" s="1"/>
  <c r="T91" i="12"/>
  <c r="U91" i="12" s="1"/>
  <c r="T860" i="12"/>
  <c r="U860" i="12" s="1"/>
  <c r="T311" i="12"/>
  <c r="U311" i="12" s="1"/>
  <c r="AA587" i="12"/>
  <c r="AB587" i="12" s="1"/>
  <c r="T996" i="12"/>
  <c r="U996" i="12" s="1"/>
  <c r="T912" i="12"/>
  <c r="U912" i="12" s="1"/>
  <c r="T944" i="12"/>
  <c r="U944" i="12" s="1"/>
  <c r="T193" i="12"/>
  <c r="U193" i="12" s="1"/>
  <c r="T974" i="12"/>
  <c r="U974" i="12" s="1"/>
  <c r="AA974" i="12"/>
  <c r="AB974" i="12" s="1"/>
  <c r="T559" i="12"/>
  <c r="U559" i="12" s="1"/>
  <c r="T845" i="12"/>
  <c r="U845" i="12" s="1"/>
  <c r="T317" i="12"/>
  <c r="U317" i="12" s="1"/>
  <c r="T662" i="12"/>
  <c r="U662" i="12" s="1"/>
  <c r="T489" i="12"/>
  <c r="U489" i="12" s="1"/>
  <c r="T846" i="12"/>
  <c r="U846" i="12" s="1"/>
  <c r="T462" i="12"/>
  <c r="U462" i="12" s="1"/>
  <c r="T693" i="12"/>
  <c r="U693" i="12" s="1"/>
  <c r="T444" i="12"/>
  <c r="U444" i="12" s="1"/>
  <c r="T57" i="12"/>
  <c r="U57" i="12" s="1"/>
  <c r="AA689" i="12"/>
  <c r="AB689" i="12" s="1"/>
  <c r="T129" i="12"/>
  <c r="U129" i="12" s="1"/>
  <c r="AA129" i="12"/>
  <c r="AB129" i="12" s="1"/>
  <c r="T951" i="12"/>
  <c r="U951" i="12" s="1"/>
  <c r="T533" i="12"/>
  <c r="U533" i="12" s="1"/>
  <c r="T136" i="12"/>
  <c r="U136" i="12" s="1"/>
  <c r="T583" i="12"/>
  <c r="U583" i="12" s="1"/>
  <c r="T151" i="12"/>
  <c r="U151" i="12" s="1"/>
  <c r="T328" i="12"/>
  <c r="U328" i="12" s="1"/>
  <c r="D9" i="18"/>
  <c r="D10" i="18"/>
  <c r="B14" i="18"/>
  <c r="T931" i="12"/>
  <c r="T179" i="12"/>
  <c r="U179" i="12" s="1"/>
  <c r="AA628" i="12"/>
  <c r="AB628" i="12" s="1"/>
  <c r="T322" i="12"/>
  <c r="U322" i="12" s="1"/>
  <c r="T907" i="12"/>
  <c r="U907" i="12" s="1"/>
  <c r="AA941" i="12"/>
  <c r="AB941" i="12" s="1"/>
  <c r="T688" i="12"/>
  <c r="U688" i="12" s="1"/>
  <c r="T394" i="12"/>
  <c r="U394" i="12" s="1"/>
  <c r="T989" i="12"/>
  <c r="U989" i="12" s="1"/>
  <c r="T921" i="12"/>
  <c r="U921" i="12" s="1"/>
  <c r="T942" i="12"/>
  <c r="U942" i="12" s="1"/>
  <c r="T132" i="12"/>
  <c r="U132" i="12" s="1"/>
  <c r="AA132" i="12"/>
  <c r="AB132" i="12" s="1"/>
  <c r="T161" i="12"/>
  <c r="U161" i="12" s="1"/>
  <c r="T362" i="12"/>
  <c r="U362" i="12" s="1"/>
  <c r="AA573" i="12"/>
  <c r="AB573" i="12" s="1"/>
  <c r="T154" i="12"/>
  <c r="U154" i="12" s="1"/>
  <c r="T224" i="12"/>
  <c r="U224" i="12" s="1"/>
  <c r="T441" i="12"/>
  <c r="U441" i="12" s="1"/>
  <c r="T751" i="12"/>
  <c r="U751" i="12" s="1"/>
  <c r="T801" i="12"/>
  <c r="U801" i="12" s="1"/>
  <c r="T196" i="12"/>
  <c r="U196" i="12" s="1"/>
  <c r="T612" i="12"/>
  <c r="U612" i="12" s="1"/>
  <c r="T995" i="12"/>
  <c r="U995" i="12" s="1"/>
  <c r="T726" i="12"/>
  <c r="U726" i="12" s="1"/>
  <c r="AA342" i="12"/>
  <c r="AB342" i="12" s="1"/>
  <c r="T901" i="12"/>
  <c r="U901" i="12" s="1"/>
  <c r="T870" i="12"/>
  <c r="U870" i="12" s="1"/>
  <c r="T206" i="12"/>
  <c r="U206" i="12" s="1"/>
  <c r="T806" i="12"/>
  <c r="U806" i="12" s="1"/>
  <c r="T900" i="12"/>
  <c r="U900" i="12" s="1"/>
  <c r="AA735" i="12"/>
  <c r="AB735" i="12" s="1"/>
  <c r="T46" i="12"/>
  <c r="U46" i="12" s="1"/>
  <c r="T889" i="12"/>
  <c r="U889" i="12" s="1"/>
  <c r="T919" i="12"/>
  <c r="U919" i="12" s="1"/>
  <c r="AA919" i="12"/>
  <c r="AB919" i="12" s="1"/>
  <c r="T227" i="12"/>
  <c r="U227" i="12" s="1"/>
  <c r="T272" i="12"/>
  <c r="U272" i="12" s="1"/>
  <c r="T803" i="12"/>
  <c r="U803" i="12" s="1"/>
  <c r="T345" i="12"/>
  <c r="U345" i="12" s="1"/>
  <c r="T800" i="12"/>
  <c r="U800" i="12" s="1"/>
  <c r="AA800" i="12"/>
  <c r="AB800" i="12" s="1"/>
  <c r="T661" i="12"/>
  <c r="U661" i="12" s="1"/>
  <c r="AA661" i="12"/>
  <c r="AB661" i="12" s="1"/>
  <c r="AA887" i="12"/>
  <c r="AB887" i="12" s="1"/>
  <c r="AA390" i="12"/>
  <c r="AB390" i="12" s="1"/>
  <c r="T727" i="12"/>
  <c r="U727" i="12" s="1"/>
  <c r="T309" i="12"/>
  <c r="U309" i="12" s="1"/>
  <c r="T166" i="12"/>
  <c r="U166" i="12" s="1"/>
  <c r="AA166" i="12"/>
  <c r="AB166" i="12" s="1"/>
  <c r="AA331" i="12"/>
  <c r="AB331" i="12" s="1"/>
  <c r="T155" i="12"/>
  <c r="U155" i="12" s="1"/>
  <c r="AA77" i="12"/>
  <c r="AB77" i="12" s="1"/>
  <c r="T812" i="12"/>
  <c r="U812" i="12" s="1"/>
  <c r="T872" i="12"/>
  <c r="U872" i="12" s="1"/>
  <c r="AA872" i="12"/>
  <c r="AB872" i="12" s="1"/>
  <c r="T209" i="12"/>
  <c r="U209" i="12" s="1"/>
  <c r="T333" i="12"/>
  <c r="U333" i="12" s="1"/>
  <c r="AA705" i="12"/>
  <c r="AB705" i="12" s="1"/>
  <c r="AA780" i="12"/>
  <c r="AB780" i="12" s="1"/>
  <c r="T463" i="12"/>
  <c r="U463" i="12" s="1"/>
  <c r="AA463" i="12"/>
  <c r="AB463" i="12" s="1"/>
  <c r="T199" i="12"/>
  <c r="U199" i="12" s="1"/>
  <c r="AA199" i="12"/>
  <c r="AB199" i="12" s="1"/>
  <c r="T386" i="12"/>
  <c r="U386" i="12" s="1"/>
  <c r="T932" i="12"/>
  <c r="U932" i="12" s="1"/>
  <c r="T324" i="12"/>
  <c r="U324" i="12" s="1"/>
  <c r="T595" i="12"/>
  <c r="U595" i="12" s="1"/>
  <c r="AA288" i="12"/>
  <c r="AB288" i="12" s="1"/>
  <c r="AA636" i="12"/>
  <c r="AB636" i="12" s="1"/>
  <c r="AA72" i="12"/>
  <c r="AB72" i="12" s="1"/>
  <c r="T681" i="12"/>
  <c r="U681" i="12" s="1"/>
  <c r="T216" i="12"/>
  <c r="U216" i="12" s="1"/>
  <c r="T876" i="12"/>
  <c r="U876" i="12" s="1"/>
  <c r="T728" i="12"/>
  <c r="U728" i="12" s="1"/>
  <c r="T438" i="12"/>
  <c r="U438" i="12" s="1"/>
  <c r="AA28" i="12"/>
  <c r="AB28" i="12" s="1"/>
  <c r="AA708" i="12"/>
  <c r="AB708" i="12" s="1"/>
  <c r="T538" i="12"/>
  <c r="U538" i="12" s="1"/>
  <c r="T51" i="12"/>
  <c r="U51" i="12" s="1"/>
  <c r="T223" i="12"/>
  <c r="U223" i="12" s="1"/>
  <c r="T966" i="12"/>
  <c r="U966" i="12" s="1"/>
  <c r="AA857" i="12"/>
  <c r="AB857" i="12" s="1"/>
  <c r="AA886" i="12"/>
  <c r="AB886" i="12" s="1"/>
  <c r="T407" i="12"/>
  <c r="U407" i="12" s="1"/>
  <c r="T47" i="12"/>
  <c r="U47" i="12" s="1"/>
  <c r="T499" i="12"/>
  <c r="U499" i="12" s="1"/>
  <c r="T553" i="12"/>
  <c r="U553" i="12" s="1"/>
  <c r="T190" i="12"/>
  <c r="U190" i="12" s="1"/>
  <c r="T708" i="12"/>
  <c r="U708" i="12" s="1"/>
  <c r="T384" i="12"/>
  <c r="U384" i="12" s="1"/>
  <c r="AA384" i="12"/>
  <c r="AB384" i="12" s="1"/>
  <c r="T484" i="12"/>
  <c r="U484" i="12" s="1"/>
  <c r="T609" i="12"/>
  <c r="U609" i="12" s="1"/>
  <c r="T774" i="12"/>
  <c r="U774" i="12" s="1"/>
  <c r="T94" i="12"/>
  <c r="U94" i="12" s="1"/>
  <c r="T4" i="12"/>
  <c r="U4" i="12" s="1"/>
  <c r="T243" i="12"/>
  <c r="U243" i="12" s="1"/>
  <c r="T175" i="12"/>
  <c r="U175" i="12" s="1"/>
  <c r="AA175" i="12"/>
  <c r="AB175" i="12" s="1"/>
  <c r="T198" i="12"/>
  <c r="U198" i="12" s="1"/>
  <c r="AA24" i="12"/>
  <c r="AB24" i="12" s="1"/>
  <c r="T652" i="12"/>
  <c r="U652" i="12" s="1"/>
  <c r="AA718" i="12"/>
  <c r="AB718" i="12" s="1"/>
  <c r="T262" i="12"/>
  <c r="U262" i="12" s="1"/>
  <c r="AA262" i="12"/>
  <c r="AB262" i="12" s="1"/>
  <c r="T517" i="12"/>
  <c r="U517" i="12" s="1"/>
  <c r="T358" i="12"/>
  <c r="U358" i="12" s="1"/>
  <c r="T877" i="12"/>
  <c r="U877" i="12" s="1"/>
  <c r="T935" i="12"/>
  <c r="U935" i="12" s="1"/>
  <c r="AA875" i="12"/>
  <c r="AB875" i="12" s="1"/>
  <c r="T409" i="12"/>
  <c r="U409" i="12" s="1"/>
  <c r="AA409" i="12"/>
  <c r="AB409" i="12" s="1"/>
  <c r="T319" i="12"/>
  <c r="U319" i="12" s="1"/>
  <c r="T844" i="12"/>
  <c r="U844" i="12" s="1"/>
  <c r="T599" i="12"/>
  <c r="U599" i="12" s="1"/>
  <c r="T970" i="12"/>
  <c r="U970" i="12" s="1"/>
  <c r="T894" i="12"/>
  <c r="U894" i="12" s="1"/>
  <c r="T825" i="12"/>
  <c r="U825" i="12" s="1"/>
  <c r="T287" i="12"/>
  <c r="U287" i="12" s="1"/>
  <c r="T54" i="12"/>
  <c r="U54" i="12" s="1"/>
  <c r="T242" i="12"/>
  <c r="U242" i="12" s="1"/>
  <c r="T992" i="12"/>
  <c r="U992" i="12" s="1"/>
  <c r="T24" i="12"/>
  <c r="U24" i="12" s="1"/>
  <c r="T76" i="12"/>
  <c r="U76" i="12" s="1"/>
  <c r="T916" i="12"/>
  <c r="U916" i="12" s="1"/>
  <c r="T289" i="12"/>
  <c r="U289" i="12" s="1"/>
  <c r="T875" i="12"/>
  <c r="U875" i="12" s="1"/>
  <c r="T158" i="12"/>
  <c r="U158" i="12" s="1"/>
  <c r="T321" i="12"/>
  <c r="U321" i="12" s="1"/>
  <c r="T809" i="12"/>
  <c r="U809" i="12" s="1"/>
  <c r="T100" i="12"/>
  <c r="U100" i="12" s="1"/>
  <c r="T641" i="12"/>
  <c r="U641" i="12" s="1"/>
  <c r="T834" i="12"/>
  <c r="U834" i="12" s="1"/>
  <c r="AA644" i="12"/>
  <c r="AB644" i="12" s="1"/>
  <c r="T852" i="12"/>
  <c r="U852" i="12" s="1"/>
  <c r="AA852" i="12"/>
  <c r="AB852" i="12" s="1"/>
  <c r="T447" i="12"/>
  <c r="U447" i="12" s="1"/>
  <c r="AA447" i="12"/>
  <c r="AB447" i="12" s="1"/>
  <c r="T431" i="12"/>
  <c r="U431" i="12" s="1"/>
  <c r="T659" i="12"/>
  <c r="U659" i="12" s="1"/>
  <c r="AA659" i="12"/>
  <c r="AB659" i="12" s="1"/>
  <c r="AA118" i="12"/>
  <c r="AB118" i="12" s="1"/>
  <c r="AA361" i="12"/>
  <c r="AB361" i="12" s="1"/>
  <c r="T765" i="12"/>
  <c r="U765" i="12" s="1"/>
  <c r="T250" i="12"/>
  <c r="U250" i="12" s="1"/>
  <c r="T297" i="12"/>
  <c r="U297" i="12" s="1"/>
  <c r="AA91" i="12"/>
  <c r="AB91" i="12" s="1"/>
  <c r="T529" i="12"/>
  <c r="U529" i="12" s="1"/>
  <c r="T549" i="12"/>
  <c r="U549" i="12" s="1"/>
  <c r="T142" i="12"/>
  <c r="U142" i="12" s="1"/>
  <c r="AA15" i="12"/>
  <c r="AB15" i="12" s="1"/>
  <c r="AA153" i="12"/>
  <c r="AB153" i="12" s="1"/>
  <c r="T113" i="12"/>
  <c r="U113" i="12" s="1"/>
  <c r="T344" i="12"/>
  <c r="U344" i="12" s="1"/>
  <c r="T188" i="12"/>
  <c r="U188" i="12" s="1"/>
  <c r="AA188" i="12"/>
  <c r="AB188" i="12" s="1"/>
  <c r="T580" i="12"/>
  <c r="U580" i="12" s="1"/>
  <c r="T267" i="12"/>
  <c r="U267" i="12" s="1"/>
  <c r="T286" i="12"/>
  <c r="U286" i="12" s="1"/>
  <c r="T687" i="12"/>
  <c r="U687" i="12" s="1"/>
  <c r="T131" i="12"/>
  <c r="U131" i="12" s="1"/>
  <c r="T616" i="12"/>
  <c r="U616" i="12" s="1"/>
  <c r="T692" i="12"/>
  <c r="U692" i="12" s="1"/>
  <c r="AA692" i="12"/>
  <c r="AB692" i="12" s="1"/>
  <c r="T784" i="12"/>
  <c r="U784" i="12" s="1"/>
  <c r="T736" i="12"/>
  <c r="U736" i="12" s="1"/>
  <c r="T863" i="12"/>
  <c r="U863" i="12" s="1"/>
  <c r="AA863" i="12"/>
  <c r="AB863" i="12" s="1"/>
  <c r="T635" i="12"/>
  <c r="U635" i="12" s="1"/>
  <c r="T312" i="12"/>
  <c r="U312" i="12" s="1"/>
  <c r="T121" i="12"/>
  <c r="U121" i="12" s="1"/>
  <c r="T293" i="12"/>
  <c r="U293" i="12" s="1"/>
  <c r="T934" i="12"/>
  <c r="U934" i="12" s="1"/>
  <c r="AA862" i="12"/>
  <c r="AB862" i="12" s="1"/>
  <c r="T747" i="12"/>
  <c r="U747" i="12" s="1"/>
  <c r="T356" i="12"/>
  <c r="U356" i="12" s="1"/>
  <c r="T487" i="12"/>
  <c r="U487" i="12" s="1"/>
  <c r="T67" i="12"/>
  <c r="U67" i="12" s="1"/>
  <c r="T785" i="12"/>
  <c r="U785" i="12" s="1"/>
  <c r="T770" i="12"/>
  <c r="U770" i="12" s="1"/>
  <c r="T962" i="12"/>
  <c r="U962" i="12" s="1"/>
  <c r="T492" i="12"/>
  <c r="U492" i="12" s="1"/>
  <c r="T619" i="12"/>
  <c r="U619" i="12" s="1"/>
  <c r="T816" i="12"/>
  <c r="U816" i="12" s="1"/>
  <c r="AA693" i="12"/>
  <c r="AB693" i="12" s="1"/>
  <c r="T375" i="12"/>
  <c r="U375" i="12" s="1"/>
  <c r="T64" i="12"/>
  <c r="U64" i="12" s="1"/>
  <c r="T109" i="12"/>
  <c r="U109" i="12" s="1"/>
  <c r="AA109" i="12"/>
  <c r="AB109" i="12" s="1"/>
  <c r="T689" i="12"/>
  <c r="U689" i="12" s="1"/>
  <c r="T818" i="12"/>
  <c r="U818" i="12" s="1"/>
  <c r="AA818" i="12"/>
  <c r="AB818" i="12" s="1"/>
  <c r="T704" i="12"/>
  <c r="U704" i="12" s="1"/>
  <c r="T495" i="12"/>
  <c r="U495" i="12" s="1"/>
  <c r="T874" i="12"/>
  <c r="U874" i="12" s="1"/>
  <c r="T883" i="12"/>
  <c r="U883" i="12" s="1"/>
  <c r="AA883" i="12"/>
  <c r="AB883" i="12" s="1"/>
  <c r="T991" i="12"/>
  <c r="U991" i="12" s="1"/>
  <c r="AA270" i="12"/>
  <c r="AB270" i="12" s="1"/>
  <c r="N18" i="3"/>
  <c r="N17" i="3"/>
  <c r="P18" i="3"/>
  <c r="P17" i="3" s="1"/>
  <c r="T79" i="12"/>
  <c r="U79" i="12" s="1"/>
  <c r="T473" i="12"/>
  <c r="U473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T187" i="12" l="1"/>
  <c r="U187" i="12" s="1"/>
  <c r="T66" i="12"/>
  <c r="U66" i="12" s="1"/>
  <c r="AA727" i="12"/>
  <c r="AB727" i="12" s="1"/>
  <c r="T464" i="12"/>
  <c r="U464" i="12" s="1"/>
  <c r="T568" i="12"/>
  <c r="U568" i="12" s="1"/>
  <c r="AA490" i="12"/>
  <c r="AB490" i="12" s="1"/>
  <c r="AA753" i="12"/>
  <c r="AB753" i="12" s="1"/>
  <c r="T556" i="12"/>
  <c r="U556" i="12" s="1"/>
  <c r="AA525" i="12"/>
  <c r="AB525" i="12" s="1"/>
  <c r="AA328" i="12"/>
  <c r="AB328" i="12" s="1"/>
  <c r="T401" i="12"/>
  <c r="U401" i="12" s="1"/>
  <c r="T168" i="12"/>
  <c r="U168" i="12" s="1"/>
  <c r="AA245" i="12"/>
  <c r="AB245" i="12" s="1"/>
  <c r="AA231" i="12"/>
  <c r="AB231" i="12" s="1"/>
  <c r="AA324" i="12"/>
  <c r="AB324" i="12" s="1"/>
  <c r="T849" i="12"/>
  <c r="U849" i="12" s="1"/>
  <c r="AA89" i="12"/>
  <c r="AB89" i="12" s="1"/>
  <c r="T670" i="12"/>
  <c r="U670" i="12" s="1"/>
  <c r="T417" i="12"/>
  <c r="T766" i="12"/>
  <c r="U766" i="12" s="1"/>
  <c r="T152" i="12"/>
  <c r="U152" i="12" s="1"/>
  <c r="T336" i="12"/>
  <c r="U336" i="12" s="1"/>
  <c r="AA652" i="12"/>
  <c r="AB652" i="12" s="1"/>
  <c r="T892" i="12"/>
  <c r="U892" i="12" s="1"/>
  <c r="AA810" i="12"/>
  <c r="AB810" i="12" s="1"/>
  <c r="T929" i="12"/>
  <c r="U929" i="12" s="1"/>
  <c r="T524" i="12"/>
  <c r="U524" i="12" s="1"/>
  <c r="AA505" i="12"/>
  <c r="AB505" i="12" s="1"/>
  <c r="AA112" i="12"/>
  <c r="AB112" i="12" s="1"/>
  <c r="AA133" i="12"/>
  <c r="AB133" i="12" s="1"/>
  <c r="T61" i="12"/>
  <c r="U61" i="12" s="1"/>
  <c r="T820" i="12"/>
  <c r="U820" i="12" s="1"/>
  <c r="T790" i="12"/>
  <c r="U790" i="12" s="1"/>
  <c r="T285" i="12"/>
  <c r="U285" i="12" s="1"/>
  <c r="T377" i="12"/>
  <c r="U377" i="12" s="1"/>
  <c r="T611" i="12"/>
  <c r="U611" i="12" s="1"/>
  <c r="AA121" i="12"/>
  <c r="AB121" i="12" s="1"/>
  <c r="AA443" i="12"/>
  <c r="AB443" i="12" s="1"/>
  <c r="T446" i="12"/>
  <c r="U446" i="12" s="1"/>
  <c r="T203" i="12"/>
  <c r="U203" i="12" s="1"/>
  <c r="AA751" i="12"/>
  <c r="AB751" i="12" s="1"/>
  <c r="T882" i="12"/>
  <c r="U882" i="12" s="1"/>
  <c r="T605" i="12"/>
  <c r="U605" i="12" s="1"/>
  <c r="T357" i="12"/>
  <c r="U357" i="12" s="1"/>
  <c r="T393" i="12"/>
  <c r="U393" i="12" s="1"/>
  <c r="T587" i="12"/>
  <c r="U587" i="12" s="1"/>
  <c r="T560" i="12"/>
  <c r="U560" i="12" s="1"/>
  <c r="T787" i="12"/>
  <c r="U787" i="12" s="1"/>
  <c r="AA236" i="12"/>
  <c r="AB236" i="12" s="1"/>
  <c r="T965" i="12"/>
  <c r="U965" i="12" s="1"/>
  <c r="T986" i="12"/>
  <c r="U986" i="12" s="1"/>
  <c r="T695" i="12"/>
  <c r="U695" i="12" s="1"/>
  <c r="T341" i="12"/>
  <c r="U341" i="12" s="1"/>
  <c r="AA575" i="12"/>
  <c r="AB575" i="12" s="1"/>
  <c r="T183" i="12"/>
  <c r="U183" i="12" s="1"/>
  <c r="AA355" i="12"/>
  <c r="AB355" i="12" s="1"/>
  <c r="T162" i="12"/>
  <c r="U162" i="12" s="1"/>
  <c r="T298" i="12"/>
  <c r="U298" i="12" s="1"/>
  <c r="T696" i="12"/>
  <c r="U696" i="12" s="1"/>
  <c r="AA311" i="12"/>
  <c r="AB311" i="12" s="1"/>
  <c r="AA157" i="12"/>
  <c r="AB157" i="12" s="1"/>
  <c r="T483" i="12"/>
  <c r="U483" i="12" s="1"/>
  <c r="T85" i="12"/>
  <c r="U85" i="12" s="1"/>
  <c r="AA681" i="12"/>
  <c r="AB681" i="12" s="1"/>
  <c r="T399" i="12"/>
  <c r="U399" i="12" s="1"/>
  <c r="AA214" i="12"/>
  <c r="AB214" i="12" s="1"/>
  <c r="T738" i="12"/>
  <c r="U738" i="12" s="1"/>
  <c r="AA212" i="12"/>
  <c r="AB212" i="12" s="1"/>
  <c r="T505" i="12"/>
  <c r="U505" i="12" s="1"/>
  <c r="T460" i="12"/>
  <c r="U460" i="12" s="1"/>
  <c r="AA724" i="12"/>
  <c r="AB724" i="12" s="1"/>
  <c r="AA398" i="12"/>
  <c r="AB398" i="12" s="1"/>
  <c r="T503" i="12"/>
  <c r="U503" i="12" s="1"/>
  <c r="T789" i="12"/>
  <c r="U789" i="12" s="1"/>
  <c r="T165" i="12"/>
  <c r="U165" i="12" s="1"/>
  <c r="T710" i="12"/>
  <c r="U710" i="12" s="1"/>
  <c r="AA572" i="12"/>
  <c r="AB572" i="12" s="1"/>
  <c r="AA375" i="12"/>
  <c r="AB375" i="12" s="1"/>
  <c r="T514" i="12"/>
  <c r="U514" i="12" s="1"/>
  <c r="T73" i="12"/>
  <c r="U73" i="12" s="1"/>
  <c r="T370" i="12"/>
  <c r="U370" i="12" s="1"/>
  <c r="AA992" i="12"/>
  <c r="AB992" i="12" s="1"/>
  <c r="AA698" i="12"/>
  <c r="AB698" i="12" s="1"/>
  <c r="T706" i="12"/>
  <c r="U706" i="12" s="1"/>
  <c r="AA105" i="12"/>
  <c r="AB105" i="12" s="1"/>
  <c r="AA529" i="12"/>
  <c r="AB529" i="12" s="1"/>
  <c r="AA58" i="12"/>
  <c r="AB58" i="12" s="1"/>
  <c r="AA442" i="12"/>
  <c r="AB442" i="12" s="1"/>
  <c r="AA325" i="12"/>
  <c r="AB325" i="12" s="1"/>
  <c r="T886" i="12"/>
  <c r="U886" i="12" s="1"/>
  <c r="T797" i="12"/>
  <c r="U797" i="12" s="1"/>
  <c r="AA5" i="12"/>
  <c r="AB5" i="12" s="1"/>
  <c r="AA495" i="12"/>
  <c r="AB495" i="12" s="1"/>
  <c r="AA492" i="12"/>
  <c r="AB492" i="12" s="1"/>
  <c r="AA828" i="12"/>
  <c r="AB828" i="12" s="1"/>
  <c r="T482" i="12"/>
  <c r="U482" i="12" s="1"/>
  <c r="T994" i="12"/>
  <c r="U994" i="12" s="1"/>
  <c r="AA268" i="12"/>
  <c r="AB268" i="12" s="1"/>
  <c r="T120" i="12"/>
  <c r="U120" i="12" s="1"/>
  <c r="AA151" i="12"/>
  <c r="AB151" i="12" s="1"/>
  <c r="T911" i="12"/>
  <c r="U911" i="12" s="1"/>
  <c r="T880" i="12"/>
  <c r="U880" i="12" s="1"/>
  <c r="AA450" i="12"/>
  <c r="AB450" i="12" s="1"/>
  <c r="T308" i="12"/>
  <c r="U308" i="12" s="1"/>
  <c r="AA594" i="12"/>
  <c r="AB594" i="12" s="1"/>
  <c r="T759" i="12"/>
  <c r="U759" i="12" s="1"/>
  <c r="AA755" i="12"/>
  <c r="AB755" i="12" s="1"/>
  <c r="T810" i="12"/>
  <c r="U810" i="12" s="1"/>
  <c r="AA294" i="12"/>
  <c r="AB294" i="12" s="1"/>
  <c r="T459" i="12"/>
  <c r="U459" i="12" s="1"/>
  <c r="T808" i="12"/>
  <c r="U808" i="12" s="1"/>
  <c r="T18" i="12"/>
  <c r="U18" i="12" s="1"/>
  <c r="T839" i="12"/>
  <c r="U839" i="12" s="1"/>
  <c r="AA198" i="12"/>
  <c r="AB198" i="12" s="1"/>
  <c r="T442" i="12"/>
  <c r="U442" i="12" s="1"/>
  <c r="T861" i="12"/>
  <c r="U861" i="12" s="1"/>
  <c r="T388" i="12"/>
  <c r="U388" i="12" s="1"/>
  <c r="AA484" i="12"/>
  <c r="AB484" i="12" s="1"/>
  <c r="T310" i="12"/>
  <c r="U310" i="12" s="1"/>
  <c r="T201" i="12"/>
  <c r="U201" i="12" s="1"/>
  <c r="T542" i="12"/>
  <c r="U542" i="12" s="1"/>
  <c r="AA144" i="12"/>
  <c r="AB144" i="12" s="1"/>
  <c r="AA453" i="12"/>
  <c r="AB453" i="12" s="1"/>
  <c r="T636" i="12"/>
  <c r="U636" i="12" s="1"/>
  <c r="T722" i="12"/>
  <c r="U722" i="12" s="1"/>
  <c r="T456" i="12"/>
  <c r="U456" i="12" s="1"/>
  <c r="T853" i="12"/>
  <c r="U853" i="12" s="1"/>
  <c r="AA738" i="12"/>
  <c r="AB738" i="12" s="1"/>
  <c r="T743" i="12"/>
  <c r="U743" i="12" s="1"/>
  <c r="T75" i="12"/>
  <c r="U75" i="12" s="1"/>
  <c r="T655" i="12"/>
  <c r="U655" i="12" s="1"/>
  <c r="AA770" i="12"/>
  <c r="AB770" i="12" s="1"/>
  <c r="T660" i="12"/>
  <c r="U660" i="12" s="1"/>
  <c r="AA344" i="12"/>
  <c r="AB344" i="12" s="1"/>
  <c r="T200" i="12"/>
  <c r="U200" i="12" s="1"/>
  <c r="AA539" i="12"/>
  <c r="AB539" i="12" s="1"/>
  <c r="T368" i="12"/>
  <c r="U368" i="12" s="1"/>
  <c r="T745" i="12"/>
  <c r="U745" i="12" s="1"/>
  <c r="T72" i="12"/>
  <c r="U72" i="12" s="1"/>
  <c r="T979" i="12"/>
  <c r="U979" i="12" s="1"/>
  <c r="T711" i="12"/>
  <c r="U711" i="12" s="1"/>
  <c r="AA927" i="12"/>
  <c r="AB927" i="12" s="1"/>
  <c r="AA853" i="12"/>
  <c r="AB853" i="12" s="1"/>
  <c r="T437" i="12"/>
  <c r="U437" i="12" s="1"/>
  <c r="T295" i="12"/>
  <c r="U295" i="12" s="1"/>
  <c r="AA995" i="12"/>
  <c r="AB995" i="12" s="1"/>
  <c r="T214" i="12"/>
  <c r="U214" i="12" s="1"/>
  <c r="AA815" i="12"/>
  <c r="AB815" i="12" s="1"/>
  <c r="T735" i="12"/>
  <c r="U735" i="12" s="1"/>
  <c r="AA901" i="12"/>
  <c r="AB901" i="12" s="1"/>
  <c r="T941" i="12"/>
  <c r="U941" i="12" s="1"/>
  <c r="AA30" i="12"/>
  <c r="AB30" i="12" s="1"/>
  <c r="T391" i="12"/>
  <c r="U391" i="12" s="1"/>
  <c r="AA42" i="12"/>
  <c r="AB42" i="12" s="1"/>
  <c r="AA316" i="12"/>
  <c r="AB316" i="12" s="1"/>
  <c r="AA909" i="12"/>
  <c r="AB909" i="12" s="1"/>
  <c r="AA548" i="12"/>
  <c r="AB548" i="12" s="1"/>
  <c r="T733" i="12"/>
  <c r="U733" i="12" s="1"/>
  <c r="T323" i="12"/>
  <c r="U323" i="12" s="1"/>
  <c r="T794" i="12"/>
  <c r="U794" i="12" s="1"/>
  <c r="AA493" i="12"/>
  <c r="AB493" i="12" s="1"/>
  <c r="T455" i="12"/>
  <c r="U455" i="12" s="1"/>
  <c r="T674" i="12"/>
  <c r="U674" i="12" s="1"/>
  <c r="T535" i="12"/>
  <c r="U535" i="12" s="1"/>
  <c r="AA864" i="12"/>
  <c r="AB864" i="12" s="1"/>
  <c r="T148" i="12"/>
  <c r="U148" i="12" s="1"/>
  <c r="AA333" i="12"/>
  <c r="AB333" i="12" s="1"/>
  <c r="AA291" i="12"/>
  <c r="AB291" i="12" s="1"/>
  <c r="AA367" i="12"/>
  <c r="AB367" i="12" s="1"/>
  <c r="AA352" i="12"/>
  <c r="AB352" i="12" s="1"/>
  <c r="AA837" i="12"/>
  <c r="AB837" i="12" s="1"/>
  <c r="AA590" i="12"/>
  <c r="AB590" i="12" s="1"/>
  <c r="T302" i="12"/>
  <c r="U302" i="12" s="1"/>
  <c r="T781" i="12"/>
  <c r="U781" i="12" s="1"/>
  <c r="T643" i="12"/>
  <c r="U643" i="12" s="1"/>
  <c r="T671" i="12"/>
  <c r="U671" i="12" s="1"/>
  <c r="AA523" i="12"/>
  <c r="AB523" i="12" s="1"/>
  <c r="AA464" i="12"/>
  <c r="AB464" i="12" s="1"/>
  <c r="AA977" i="12"/>
  <c r="AB977" i="12" s="1"/>
  <c r="T950" i="12"/>
  <c r="U950" i="12" s="1"/>
  <c r="AA913" i="12"/>
  <c r="AB913" i="12" s="1"/>
  <c r="T772" i="12"/>
  <c r="U772" i="12" s="1"/>
  <c r="AA793" i="12"/>
  <c r="AB793" i="12" s="1"/>
  <c r="AA947" i="12"/>
  <c r="AB947" i="12" s="1"/>
  <c r="T508" i="12"/>
  <c r="U508" i="12" s="1"/>
  <c r="AA101" i="12"/>
  <c r="AB101" i="12" s="1"/>
  <c r="AA217" i="12"/>
  <c r="AB217" i="12" s="1"/>
  <c r="T579" i="12"/>
  <c r="U579" i="12" s="1"/>
  <c r="AA710" i="12"/>
  <c r="AB710" i="12" s="1"/>
  <c r="T427" i="12"/>
  <c r="U427" i="12" s="1"/>
  <c r="T452" i="12"/>
  <c r="U452" i="12" s="1"/>
  <c r="T348" i="12"/>
  <c r="U348" i="12" s="1"/>
  <c r="T742" i="12"/>
  <c r="U742" i="12" s="1"/>
  <c r="T551" i="12"/>
  <c r="U551" i="12" s="1"/>
  <c r="T270" i="12"/>
  <c r="U270" i="12" s="1"/>
  <c r="T290" i="12"/>
  <c r="U290" i="12" s="1"/>
  <c r="AA615" i="12"/>
  <c r="AB615" i="12" s="1"/>
  <c r="AA617" i="12"/>
  <c r="AB617" i="12" s="1"/>
  <c r="T811" i="12"/>
  <c r="U811" i="12" s="1"/>
  <c r="AA189" i="12"/>
  <c r="AB189" i="12" s="1"/>
  <c r="AA752" i="12"/>
  <c r="AB752" i="12" s="1"/>
  <c r="T342" i="12"/>
  <c r="U342" i="12" s="1"/>
  <c r="AA532" i="12"/>
  <c r="AB532" i="12" s="1"/>
  <c r="AA633" i="12"/>
  <c r="AB633" i="12" s="1"/>
  <c r="T833" i="12"/>
  <c r="U833" i="12" s="1"/>
  <c r="AA521" i="12"/>
  <c r="AB521" i="12" s="1"/>
  <c r="AA948" i="12"/>
  <c r="AB948" i="12" s="1"/>
  <c r="T682" i="12"/>
  <c r="U682" i="12" s="1"/>
  <c r="T361" i="12"/>
  <c r="U361" i="12" s="1"/>
  <c r="T893" i="12"/>
  <c r="U893" i="12" s="1"/>
  <c r="T192" i="12"/>
  <c r="U192" i="12" s="1"/>
  <c r="AA784" i="12"/>
  <c r="AB784" i="12" s="1"/>
  <c r="T734" i="12"/>
  <c r="U734" i="12" s="1"/>
  <c r="T282" i="12"/>
  <c r="U282" i="12" s="1"/>
  <c r="AA481" i="12"/>
  <c r="AB481" i="12" s="1"/>
  <c r="T867" i="12"/>
  <c r="U867" i="12" s="1"/>
  <c r="T603" i="12"/>
  <c r="U603" i="12" s="1"/>
  <c r="AA372" i="12"/>
  <c r="AB372" i="12" s="1"/>
  <c r="AA893" i="12"/>
  <c r="AB893" i="12" s="1"/>
  <c r="T8" i="12"/>
  <c r="U8" i="12" s="1"/>
  <c r="T527" i="12"/>
  <c r="U527" i="12" s="1"/>
  <c r="T709" i="12"/>
  <c r="U709" i="12" s="1"/>
  <c r="AA618" i="12"/>
  <c r="AB618" i="12" s="1"/>
  <c r="T347" i="12"/>
  <c r="U347" i="12" s="1"/>
  <c r="T666" i="12"/>
  <c r="U666" i="12" s="1"/>
  <c r="T432" i="12"/>
  <c r="U432" i="12" s="1"/>
  <c r="AA431" i="12"/>
  <c r="AB431" i="12" s="1"/>
  <c r="T87" i="12"/>
  <c r="U87" i="12" s="1"/>
  <c r="T830" i="12"/>
  <c r="U830" i="12" s="1"/>
  <c r="AA981" i="12"/>
  <c r="AB981" i="12" s="1"/>
  <c r="AA226" i="12"/>
  <c r="AB226" i="12" s="1"/>
  <c r="AA41" i="12"/>
  <c r="AB41" i="12" s="1"/>
  <c r="T283" i="12"/>
  <c r="U283" i="12" s="1"/>
  <c r="T819" i="12"/>
  <c r="U819" i="12" s="1"/>
  <c r="T937" i="12"/>
  <c r="U937" i="12" s="1"/>
  <c r="T644" i="12"/>
  <c r="U644" i="12" s="1"/>
  <c r="T678" i="12"/>
  <c r="U678" i="12" s="1"/>
  <c r="AA610" i="12"/>
  <c r="AB610" i="12" s="1"/>
  <c r="AA378" i="12"/>
  <c r="AB378" i="12" s="1"/>
  <c r="AA259" i="12"/>
  <c r="AB259" i="12" s="1"/>
  <c r="AA998" i="12"/>
  <c r="AB998" i="12" s="1"/>
  <c r="AA433" i="12"/>
  <c r="AB433" i="12" s="1"/>
  <c r="AA854" i="12"/>
  <c r="AB854" i="12" s="1"/>
  <c r="T239" i="12"/>
  <c r="U239" i="12" s="1"/>
  <c r="T930" i="12"/>
  <c r="U930" i="12" s="1"/>
  <c r="T376" i="12"/>
  <c r="U376" i="12" s="1"/>
  <c r="T123" i="12"/>
  <c r="U123" i="12" s="1"/>
  <c r="AA203" i="12"/>
  <c r="AB203" i="12" s="1"/>
  <c r="AA556" i="12"/>
  <c r="AB556" i="12" s="1"/>
  <c r="T752" i="12"/>
  <c r="U752" i="12" s="1"/>
  <c r="AA814" i="12"/>
  <c r="AB814" i="12" s="1"/>
  <c r="AA685" i="12"/>
  <c r="AB685" i="12" s="1"/>
  <c r="AA249" i="12"/>
  <c r="AB249" i="12" s="1"/>
  <c r="T584" i="12"/>
  <c r="U584" i="12" s="1"/>
  <c r="T436" i="12"/>
  <c r="U436" i="12" s="1"/>
  <c r="T628" i="12"/>
  <c r="U628" i="12" s="1"/>
  <c r="AA343" i="12"/>
  <c r="AB343" i="12" s="1"/>
  <c r="AA574" i="12"/>
  <c r="AB574" i="12" s="1"/>
  <c r="T232" i="12"/>
  <c r="U232" i="12" s="1"/>
  <c r="AA969" i="12"/>
  <c r="AB969" i="12" s="1"/>
  <c r="AA150" i="12"/>
  <c r="AB150" i="12" s="1"/>
  <c r="T440" i="12"/>
  <c r="U440" i="12" s="1"/>
  <c r="AA896" i="12"/>
  <c r="AB896" i="12" s="1"/>
  <c r="T143" i="12"/>
  <c r="U143" i="12" s="1"/>
  <c r="T245" i="12"/>
  <c r="U245" i="12" s="1"/>
  <c r="T703" i="12"/>
  <c r="U703" i="12" s="1"/>
  <c r="AA256" i="12"/>
  <c r="AB256" i="12" s="1"/>
  <c r="AA27" i="12"/>
  <c r="AB27" i="12" s="1"/>
  <c r="T730" i="12"/>
  <c r="U730" i="12" s="1"/>
  <c r="T247" i="12"/>
  <c r="U247" i="12" s="1"/>
  <c r="T246" i="12"/>
  <c r="U246" i="12" s="1"/>
  <c r="AA703" i="12"/>
  <c r="AB703" i="12" s="1"/>
  <c r="AA926" i="12"/>
  <c r="AB926" i="12" s="1"/>
  <c r="T837" i="12"/>
  <c r="U837" i="12" s="1"/>
  <c r="AA988" i="12"/>
  <c r="AB988" i="12" s="1"/>
  <c r="T885" i="12"/>
  <c r="U885" i="12" s="1"/>
  <c r="AA131" i="12"/>
  <c r="AB131" i="12" s="1"/>
  <c r="AA922" i="12"/>
  <c r="AB922" i="12" s="1"/>
  <c r="AA563" i="12"/>
  <c r="AB563" i="12" s="1"/>
  <c r="T90" i="12"/>
  <c r="U90" i="12" s="1"/>
  <c r="T337" i="12"/>
  <c r="U337" i="12" s="1"/>
  <c r="AA440" i="12"/>
  <c r="AB440" i="12" s="1"/>
  <c r="AA243" i="12"/>
  <c r="AB243" i="12" s="1"/>
  <c r="AA911" i="12"/>
  <c r="AB911" i="12" s="1"/>
  <c r="AA706" i="12"/>
  <c r="AB706" i="12" s="1"/>
  <c r="AA17" i="12"/>
  <c r="AB17" i="12" s="1"/>
  <c r="AA321" i="12"/>
  <c r="AB321" i="12" s="1"/>
  <c r="AA141" i="12"/>
  <c r="AB141" i="12" s="1"/>
  <c r="AA991" i="12"/>
  <c r="AB991" i="12" s="1"/>
  <c r="T43" i="12"/>
  <c r="U43" i="12" s="1"/>
  <c r="T415" i="12"/>
  <c r="U415" i="12" s="1"/>
  <c r="AA471" i="12"/>
  <c r="AB471" i="12" s="1"/>
  <c r="AA993" i="12"/>
  <c r="AB993" i="12" s="1"/>
  <c r="T288" i="12"/>
  <c r="U288" i="12" s="1"/>
  <c r="T821" i="12"/>
  <c r="U821" i="12" s="1"/>
  <c r="AA538" i="12"/>
  <c r="AB538" i="12" s="1"/>
  <c r="AA907" i="12"/>
  <c r="AB907" i="12" s="1"/>
  <c r="AA193" i="12"/>
  <c r="AB193" i="12" s="1"/>
  <c r="T909" i="12"/>
  <c r="U909" i="12" s="1"/>
  <c r="T141" i="12"/>
  <c r="U141" i="12" s="1"/>
  <c r="T378" i="12"/>
  <c r="U378" i="12" s="1"/>
  <c r="T516" i="12"/>
  <c r="U516" i="12" s="1"/>
  <c r="T53" i="12"/>
  <c r="U53" i="12" s="1"/>
  <c r="AA742" i="12"/>
  <c r="AB742" i="12" s="1"/>
  <c r="AA768" i="12"/>
  <c r="AB768" i="12" s="1"/>
  <c r="N18" i="17"/>
  <c r="N17" i="17" s="1"/>
  <c r="AA766" i="12"/>
  <c r="AB766" i="12" s="1"/>
  <c r="AA694" i="12"/>
  <c r="AB694" i="12" s="1"/>
  <c r="T827" i="12"/>
  <c r="U827" i="12" s="1"/>
  <c r="T667" i="12"/>
  <c r="U667" i="12" s="1"/>
  <c r="AA124" i="12"/>
  <c r="AB124" i="12" s="1"/>
  <c r="T330" i="12"/>
  <c r="U330" i="12" s="1"/>
  <c r="AA364" i="12"/>
  <c r="AB364" i="12" s="1"/>
  <c r="AA531" i="12"/>
  <c r="AB531" i="12" s="1"/>
  <c r="AA216" i="12"/>
  <c r="AB216" i="12" s="1"/>
  <c r="AA247" i="12"/>
  <c r="AB247" i="12" s="1"/>
  <c r="AA968" i="12"/>
  <c r="AB968" i="12" s="1"/>
  <c r="U2" i="12"/>
  <c r="E6" i="25" s="1"/>
  <c r="D6" i="25"/>
  <c r="T712" i="12"/>
  <c r="U712" i="12" s="1"/>
  <c r="T507" i="12"/>
  <c r="U507" i="12" s="1"/>
  <c r="AA32" i="12"/>
  <c r="AB32" i="12" s="1"/>
  <c r="AA94" i="12"/>
  <c r="AB94" i="12" s="1"/>
  <c r="AA309" i="12"/>
  <c r="AB309" i="12" s="1"/>
  <c r="T220" i="12"/>
  <c r="U220" i="12" s="1"/>
  <c r="AA330" i="12"/>
  <c r="AB330" i="12" s="1"/>
  <c r="T343" i="12"/>
  <c r="U343" i="12" s="1"/>
  <c r="T990" i="12"/>
  <c r="U990" i="12" s="1"/>
  <c r="T406" i="12"/>
  <c r="U406" i="12" s="1"/>
  <c r="AA14" i="12"/>
  <c r="AB14" i="12" s="1"/>
  <c r="AA635" i="12"/>
  <c r="AB635" i="12" s="1"/>
  <c r="AA208" i="12"/>
  <c r="AB208" i="12" s="1"/>
  <c r="AA470" i="12"/>
  <c r="AB470" i="12" s="1"/>
  <c r="T367" i="12"/>
  <c r="U367" i="12" s="1"/>
  <c r="AA33" i="12"/>
  <c r="AB33" i="12" s="1"/>
  <c r="AA205" i="12"/>
  <c r="AB205" i="12" s="1"/>
  <c r="AA168" i="12"/>
  <c r="AB168" i="12" s="1"/>
  <c r="T857" i="12"/>
  <c r="U857" i="12" s="1"/>
  <c r="T949" i="12"/>
  <c r="U949" i="12" s="1"/>
  <c r="AA401" i="12"/>
  <c r="AB401" i="12" s="1"/>
  <c r="T982" i="12"/>
  <c r="U982" i="12" s="1"/>
  <c r="T575" i="12"/>
  <c r="U575" i="12" s="1"/>
  <c r="AA987" i="12"/>
  <c r="AB987" i="12" s="1"/>
  <c r="T621" i="12"/>
  <c r="U621" i="12" s="1"/>
  <c r="AA598" i="12"/>
  <c r="AB598" i="12" s="1"/>
  <c r="T374" i="12"/>
  <c r="U374" i="12" s="1"/>
  <c r="T964" i="12"/>
  <c r="U964" i="12" s="1"/>
  <c r="T173" i="12"/>
  <c r="U173" i="12" s="1"/>
  <c r="AA461" i="12"/>
  <c r="AB461" i="12" s="1"/>
  <c r="T600" i="12"/>
  <c r="U600" i="12" s="1"/>
  <c r="T186" i="12"/>
  <c r="U186" i="12" s="1"/>
  <c r="T135" i="12"/>
  <c r="U135" i="12" s="1"/>
  <c r="T956" i="12"/>
  <c r="U956" i="12" s="1"/>
  <c r="AA551" i="12"/>
  <c r="AB551" i="12" s="1"/>
  <c r="AA251" i="12"/>
  <c r="AB251" i="12" s="1"/>
  <c r="T631" i="12"/>
  <c r="U631" i="12" s="1"/>
  <c r="AA122" i="12"/>
  <c r="AB122" i="12" s="1"/>
  <c r="AA621" i="12"/>
  <c r="AB621" i="12" s="1"/>
  <c r="AA640" i="12"/>
  <c r="AB640" i="12" s="1"/>
  <c r="AA777" i="12"/>
  <c r="AB777" i="12" s="1"/>
  <c r="AA224" i="12"/>
  <c r="AB224" i="12" s="1"/>
  <c r="T205" i="12"/>
  <c r="U205" i="12" s="1"/>
  <c r="T764" i="12"/>
  <c r="U764" i="12" s="1"/>
  <c r="T156" i="12"/>
  <c r="U156" i="12" s="1"/>
  <c r="AA2" i="12"/>
  <c r="AB2" i="12" s="1"/>
  <c r="T498" i="12"/>
  <c r="U498" i="12" s="1"/>
  <c r="AA764" i="12"/>
  <c r="AB764" i="12" s="1"/>
  <c r="AA554" i="12"/>
  <c r="AB554" i="12" s="1"/>
  <c r="T194" i="12"/>
  <c r="U194" i="12" s="1"/>
  <c r="AA667" i="12"/>
  <c r="AB667" i="12" s="1"/>
  <c r="AA302" i="12"/>
  <c r="AB302" i="12" s="1"/>
  <c r="AA239" i="12"/>
  <c r="AB239" i="12" s="1"/>
  <c r="T620" i="12"/>
  <c r="U620" i="12" s="1"/>
  <c r="T676" i="12"/>
  <c r="U676" i="12" s="1"/>
  <c r="T563" i="12"/>
  <c r="U563" i="12" s="1"/>
  <c r="AA304" i="12"/>
  <c r="AB304" i="12" s="1"/>
  <c r="AA167" i="12"/>
  <c r="AB167" i="12" s="1"/>
  <c r="T980" i="12"/>
  <c r="U980" i="12" s="1"/>
  <c r="T897" i="12"/>
  <c r="U897" i="12" s="1"/>
  <c r="AA485" i="12"/>
  <c r="AB485" i="12" s="1"/>
  <c r="AA605" i="12"/>
  <c r="AB605" i="12" s="1"/>
  <c r="AA878" i="12"/>
  <c r="AB878" i="12" s="1"/>
  <c r="AA74" i="12"/>
  <c r="AB74" i="12" s="1"/>
  <c r="T669" i="12"/>
  <c r="U669" i="12" s="1"/>
  <c r="AA405" i="12"/>
  <c r="AB405" i="12" s="1"/>
  <c r="T629" i="12"/>
  <c r="U629" i="12" s="1"/>
  <c r="T215" i="12"/>
  <c r="U215" i="12" s="1"/>
  <c r="AA547" i="12"/>
  <c r="AB547" i="12" s="1"/>
  <c r="AA280" i="12"/>
  <c r="AB280" i="12" s="1"/>
  <c r="AA758" i="12"/>
  <c r="AB758" i="12" s="1"/>
  <c r="T41" i="12"/>
  <c r="U41" i="12" s="1"/>
  <c r="T608" i="12"/>
  <c r="U608" i="12" s="1"/>
  <c r="AA672" i="12"/>
  <c r="AB672" i="12" s="1"/>
  <c r="T60" i="12"/>
  <c r="U60" i="12" s="1"/>
  <c r="T105" i="12"/>
  <c r="U105" i="12" s="1"/>
  <c r="AA950" i="12"/>
  <c r="AB950" i="12" s="1"/>
  <c r="AA23" i="12"/>
  <c r="AB23" i="12" s="1"/>
  <c r="T501" i="12"/>
  <c r="U501" i="12" s="1"/>
  <c r="AA980" i="12"/>
  <c r="AB980" i="12" s="1"/>
  <c r="T653" i="12"/>
  <c r="U653" i="12" s="1"/>
  <c r="AA287" i="12"/>
  <c r="AB287" i="12" s="1"/>
  <c r="T167" i="12"/>
  <c r="U167" i="12" s="1"/>
  <c r="T721" i="12"/>
  <c r="U721" i="12" s="1"/>
  <c r="AA897" i="12"/>
  <c r="AB897" i="12" s="1"/>
  <c r="AA838" i="12"/>
  <c r="AB838" i="12" s="1"/>
  <c r="AA787" i="12"/>
  <c r="AB787" i="12" s="1"/>
  <c r="AA452" i="12"/>
  <c r="AB452" i="12" s="1"/>
  <c r="AA733" i="12"/>
  <c r="AB733" i="12" s="1"/>
  <c r="AA629" i="12"/>
  <c r="AB629" i="12" s="1"/>
  <c r="AA215" i="12"/>
  <c r="AB215" i="12" s="1"/>
  <c r="AA750" i="12"/>
  <c r="AB750" i="12" s="1"/>
  <c r="T425" i="12"/>
  <c r="U425" i="12" s="1"/>
  <c r="T504" i="12"/>
  <c r="U504" i="12" s="1"/>
  <c r="AA380" i="12"/>
  <c r="AB380" i="12" s="1"/>
  <c r="AA230" i="12"/>
  <c r="AB230" i="12" s="1"/>
  <c r="T777" i="12"/>
  <c r="U777" i="12" s="1"/>
  <c r="AA754" i="12"/>
  <c r="AB754" i="12" s="1"/>
  <c r="AA967" i="12"/>
  <c r="AB967" i="12" s="1"/>
  <c r="AA20" i="12"/>
  <c r="AB20" i="12" s="1"/>
  <c r="T470" i="12"/>
  <c r="U470" i="12" s="1"/>
  <c r="AA721" i="12"/>
  <c r="AB721" i="12" s="1"/>
  <c r="T122" i="12"/>
  <c r="U122" i="12" s="1"/>
  <c r="AA194" i="12"/>
  <c r="AB194" i="12" s="1"/>
  <c r="AA211" i="12"/>
  <c r="AB211" i="12" s="1"/>
  <c r="T251" i="12"/>
  <c r="U251" i="12" s="1"/>
  <c r="AA631" i="12"/>
  <c r="AB631" i="12" s="1"/>
  <c r="T598" i="12"/>
  <c r="U598" i="12" s="1"/>
  <c r="T838" i="12"/>
  <c r="U838" i="12" s="1"/>
  <c r="AA254" i="12"/>
  <c r="AB254" i="12" s="1"/>
  <c r="AA920" i="12"/>
  <c r="AB920" i="12" s="1"/>
  <c r="AA608" i="12"/>
  <c r="AB608" i="12" s="1"/>
  <c r="AA241" i="12"/>
  <c r="AB241" i="12" s="1"/>
  <c r="T750" i="12"/>
  <c r="U750" i="12" s="1"/>
  <c r="AA504" i="12"/>
  <c r="AB504" i="12" s="1"/>
  <c r="T230" i="12"/>
  <c r="U230" i="12" s="1"/>
  <c r="AA95" i="12"/>
  <c r="AB95" i="12" s="1"/>
  <c r="AA400" i="12"/>
  <c r="AB400" i="12" s="1"/>
  <c r="AA802" i="12"/>
  <c r="AB802" i="12" s="1"/>
  <c r="AA925" i="12"/>
  <c r="AB925" i="12" s="1"/>
  <c r="AA994" i="12"/>
  <c r="AB994" i="12" s="1"/>
  <c r="T20" i="12"/>
  <c r="U20" i="12" s="1"/>
  <c r="T208" i="12"/>
  <c r="U208" i="12" s="1"/>
  <c r="T554" i="12"/>
  <c r="U554" i="12" s="1"/>
  <c r="T274" i="12"/>
  <c r="U274" i="12" s="1"/>
  <c r="AA620" i="12"/>
  <c r="AB620" i="12" s="1"/>
  <c r="AA676" i="12"/>
  <c r="AB676" i="12" s="1"/>
  <c r="T304" i="12"/>
  <c r="U304" i="12" s="1"/>
  <c r="AA602" i="12"/>
  <c r="AB602" i="12" s="1"/>
  <c r="T485" i="12"/>
  <c r="U485" i="12" s="1"/>
  <c r="T940" i="12"/>
  <c r="U940" i="12" s="1"/>
  <c r="T968" i="12"/>
  <c r="U968" i="12" s="1"/>
  <c r="T434" i="12"/>
  <c r="U434" i="12" s="1"/>
  <c r="AA972" i="12"/>
  <c r="AB972" i="12" s="1"/>
  <c r="T878" i="12"/>
  <c r="U878" i="12" s="1"/>
  <c r="T799" i="12"/>
  <c r="U799" i="12" s="1"/>
  <c r="T640" i="12"/>
  <c r="U640" i="12" s="1"/>
  <c r="AA533" i="12"/>
  <c r="AB533" i="12" s="1"/>
  <c r="T241" i="12"/>
  <c r="U241" i="12" s="1"/>
  <c r="T547" i="12"/>
  <c r="U547" i="12" s="1"/>
  <c r="T758" i="12"/>
  <c r="U758" i="12" s="1"/>
  <c r="T672" i="12"/>
  <c r="U672" i="12" s="1"/>
  <c r="AA60" i="12"/>
  <c r="AB60" i="12" s="1"/>
  <c r="AA569" i="12"/>
  <c r="AB569" i="12" s="1"/>
  <c r="T95" i="12"/>
  <c r="U95" i="12" s="1"/>
  <c r="T465" i="12"/>
  <c r="U465" i="12" s="1"/>
  <c r="T749" i="12"/>
  <c r="U749" i="12" s="1"/>
  <c r="AA501" i="12"/>
  <c r="AB501" i="12" s="1"/>
  <c r="U417" i="12"/>
  <c r="AA603" i="12"/>
  <c r="AB603" i="12" s="1"/>
  <c r="AA416" i="12"/>
  <c r="AB416" i="12" s="1"/>
  <c r="AA936" i="12"/>
  <c r="AB936" i="12" s="1"/>
  <c r="AA844" i="12"/>
  <c r="AB844" i="12" s="1"/>
  <c r="AA840" i="12"/>
  <c r="AB840" i="12" s="1"/>
  <c r="AA322" i="12"/>
  <c r="AB322" i="12" s="1"/>
  <c r="T21" i="12"/>
  <c r="U21" i="12" s="1"/>
  <c r="T530" i="12"/>
  <c r="U530" i="12" s="1"/>
  <c r="AA843" i="12"/>
  <c r="AB843" i="12" s="1"/>
  <c r="AA643" i="12"/>
  <c r="AB643" i="12" s="1"/>
  <c r="AA455" i="12"/>
  <c r="AB455" i="12" s="1"/>
  <c r="T782" i="12"/>
  <c r="U782" i="12" s="1"/>
  <c r="AA553" i="12"/>
  <c r="AB553" i="12" s="1"/>
  <c r="T805" i="12"/>
  <c r="U805" i="12" s="1"/>
  <c r="T945" i="12"/>
  <c r="U945" i="12" s="1"/>
  <c r="T340" i="12"/>
  <c r="U340" i="12" s="1"/>
  <c r="AA921" i="12"/>
  <c r="AB921" i="12" s="1"/>
  <c r="T30" i="12"/>
  <c r="U30" i="12" s="1"/>
  <c r="AA702" i="12"/>
  <c r="AB702" i="12" s="1"/>
  <c r="AA260" i="12"/>
  <c r="AB260" i="12" s="1"/>
  <c r="AA803" i="12"/>
  <c r="AB803" i="12" s="1"/>
  <c r="AA4" i="12"/>
  <c r="AB4" i="12" s="1"/>
  <c r="AA57" i="12"/>
  <c r="AB57" i="12" s="1"/>
  <c r="AA435" i="12"/>
  <c r="AB435" i="12" s="1"/>
  <c r="P29" i="20"/>
  <c r="P16" i="20"/>
  <c r="T740" i="12"/>
  <c r="U740" i="12" s="1"/>
  <c r="Q17" i="3"/>
  <c r="T332" i="12"/>
  <c r="U332" i="12" s="1"/>
  <c r="T973" i="12"/>
  <c r="U973" i="12" s="1"/>
  <c r="AA286" i="12"/>
  <c r="AB286" i="12" s="1"/>
  <c r="T395" i="12"/>
  <c r="U395" i="12" s="1"/>
  <c r="T108" i="12"/>
  <c r="U108" i="12" s="1"/>
  <c r="T28" i="12"/>
  <c r="U28" i="12" s="1"/>
  <c r="AA674" i="12"/>
  <c r="AB674" i="12" s="1"/>
  <c r="AA731" i="12"/>
  <c r="AB731" i="12" s="1"/>
  <c r="AA979" i="12"/>
  <c r="AB979" i="12" s="1"/>
  <c r="T890" i="12"/>
  <c r="U890" i="12" s="1"/>
  <c r="AA821" i="12"/>
  <c r="AB821" i="12" s="1"/>
  <c r="AA989" i="12"/>
  <c r="AB989" i="12" s="1"/>
  <c r="D11" i="18"/>
  <c r="T416" i="12"/>
  <c r="U416" i="12" s="1"/>
  <c r="AA120" i="12"/>
  <c r="AB120" i="12" s="1"/>
  <c r="AA951" i="12"/>
  <c r="AB951" i="12" s="1"/>
  <c r="AA746" i="12"/>
  <c r="AB746" i="12" s="1"/>
  <c r="AA880" i="12"/>
  <c r="AB880" i="12" s="1"/>
  <c r="AA586" i="12"/>
  <c r="AB586" i="12" s="1"/>
  <c r="AA929" i="12"/>
  <c r="AB929" i="12" s="1"/>
  <c r="AA695" i="12"/>
  <c r="AB695" i="12" s="1"/>
  <c r="AA446" i="12"/>
  <c r="AB446" i="12" s="1"/>
  <c r="AA651" i="12"/>
  <c r="AB651" i="12" s="1"/>
  <c r="AA546" i="12"/>
  <c r="AB546" i="12" s="1"/>
  <c r="AA960" i="12"/>
  <c r="AB960" i="12" s="1"/>
  <c r="AA537" i="12"/>
  <c r="AB537" i="12" s="1"/>
  <c r="AA40" i="12"/>
  <c r="AB40" i="12" s="1"/>
  <c r="AA584" i="12"/>
  <c r="AB584" i="12" s="1"/>
  <c r="AA327" i="12"/>
  <c r="AB327" i="12" s="1"/>
  <c r="AA426" i="12"/>
  <c r="AB426" i="12" s="1"/>
  <c r="AA79" i="12"/>
  <c r="AB79" i="12" s="1"/>
  <c r="T164" i="12"/>
  <c r="U164" i="12" s="1"/>
  <c r="AA528" i="12"/>
  <c r="AB528" i="12" s="1"/>
  <c r="AA39" i="12"/>
  <c r="AB39" i="12" s="1"/>
  <c r="AA186" i="12"/>
  <c r="AB186" i="12" s="1"/>
  <c r="AA592" i="12"/>
  <c r="AB592" i="12" s="1"/>
  <c r="AA97" i="12"/>
  <c r="AB97" i="12" s="1"/>
  <c r="AA579" i="12"/>
  <c r="AB579" i="12" s="1"/>
  <c r="AA882" i="12"/>
  <c r="AB882" i="12" s="1"/>
  <c r="AA369" i="12"/>
  <c r="AB369" i="12" s="1"/>
  <c r="AA473" i="12"/>
  <c r="AB473" i="12" s="1"/>
  <c r="T840" i="12"/>
  <c r="U840" i="12" s="1"/>
  <c r="T815" i="12"/>
  <c r="U815" i="12" s="1"/>
  <c r="AA154" i="12"/>
  <c r="AB154" i="12" s="1"/>
  <c r="AA66" i="12"/>
  <c r="AB66" i="12" s="1"/>
  <c r="T884" i="12"/>
  <c r="U884" i="12" s="1"/>
  <c r="AA518" i="12"/>
  <c r="AB518" i="12" s="1"/>
  <c r="AA187" i="12"/>
  <c r="AB187" i="12" s="1"/>
  <c r="AA619" i="12"/>
  <c r="AB619" i="12" s="1"/>
  <c r="AA432" i="12"/>
  <c r="AB432" i="12" s="1"/>
  <c r="AA318" i="12"/>
  <c r="AB318" i="12" s="1"/>
  <c r="AA499" i="12"/>
  <c r="AB499" i="12" s="1"/>
  <c r="AA965" i="12"/>
  <c r="AB965" i="12" s="1"/>
  <c r="AA990" i="12"/>
  <c r="AB990" i="12" s="1"/>
  <c r="AA801" i="12"/>
  <c r="AB801" i="12" s="1"/>
  <c r="AA923" i="12"/>
  <c r="AB923" i="12" s="1"/>
  <c r="AA796" i="12"/>
  <c r="AB796" i="12" s="1"/>
  <c r="AA179" i="12"/>
  <c r="AB179" i="12" s="1"/>
  <c r="AA649" i="12"/>
  <c r="AB649" i="12" s="1"/>
  <c r="AA172" i="12"/>
  <c r="AB172" i="12" s="1"/>
  <c r="AA839" i="12"/>
  <c r="AB839" i="12" s="1"/>
  <c r="AA242" i="12"/>
  <c r="AB242" i="12" s="1"/>
  <c r="AA955" i="12"/>
  <c r="AB955" i="12" s="1"/>
  <c r="T550" i="12"/>
  <c r="U550" i="12" s="1"/>
  <c r="T586" i="12"/>
  <c r="U586" i="12" s="1"/>
  <c r="AA675" i="12"/>
  <c r="AB675" i="12" s="1"/>
  <c r="T804" i="12"/>
  <c r="U804" i="12" s="1"/>
  <c r="M21" i="7"/>
  <c r="T2" i="5"/>
  <c r="T260" i="12"/>
  <c r="U260" i="12" s="1"/>
  <c r="AA962" i="12"/>
  <c r="AB962" i="12" s="1"/>
  <c r="AA487" i="12"/>
  <c r="AB487" i="12" s="1"/>
  <c r="AA130" i="12"/>
  <c r="AB130" i="12" s="1"/>
  <c r="T862" i="12"/>
  <c r="U862" i="12" s="1"/>
  <c r="AA550" i="12"/>
  <c r="AB550" i="12" s="1"/>
  <c r="AA744" i="12"/>
  <c r="AB744" i="12" s="1"/>
  <c r="AA894" i="12"/>
  <c r="AB894" i="12" s="1"/>
  <c r="AA108" i="12"/>
  <c r="AB108" i="12" s="1"/>
  <c r="AA808" i="12"/>
  <c r="AB808" i="12" s="1"/>
  <c r="AA524" i="12"/>
  <c r="AB524" i="12" s="1"/>
  <c r="AA395" i="12"/>
  <c r="AB395" i="12" s="1"/>
  <c r="AA609" i="12"/>
  <c r="AB609" i="12" s="1"/>
  <c r="AA861" i="12"/>
  <c r="AB861" i="12" s="1"/>
  <c r="AA59" i="12"/>
  <c r="AB59" i="12" s="1"/>
  <c r="T234" i="12"/>
  <c r="U234" i="12" s="1"/>
  <c r="T453" i="12"/>
  <c r="U453" i="12" s="1"/>
  <c r="AA234" i="12"/>
  <c r="AB234" i="12" s="1"/>
  <c r="T331" i="12"/>
  <c r="U331" i="12" s="1"/>
  <c r="AA812" i="12"/>
  <c r="AB812" i="12" s="1"/>
  <c r="AA498" i="12"/>
  <c r="AB498" i="12" s="1"/>
  <c r="AA206" i="12"/>
  <c r="AB206" i="12" s="1"/>
  <c r="AA196" i="12"/>
  <c r="AB196" i="12" s="1"/>
  <c r="AA670" i="12"/>
  <c r="AB670" i="12" s="1"/>
  <c r="D6" i="18"/>
  <c r="D7" i="18" s="1"/>
  <c r="U931" i="12"/>
  <c r="AA583" i="12"/>
  <c r="AB583" i="12" s="1"/>
  <c r="AA290" i="12"/>
  <c r="AB290" i="12" s="1"/>
  <c r="AA444" i="12"/>
  <c r="AB444" i="12" s="1"/>
  <c r="T746" i="12"/>
  <c r="U746" i="12" s="1"/>
  <c r="AA662" i="12"/>
  <c r="AB662" i="12" s="1"/>
  <c r="AA353" i="12"/>
  <c r="AB353" i="12" s="1"/>
  <c r="AA139" i="12"/>
  <c r="AB139" i="12" s="1"/>
  <c r="AA73" i="12"/>
  <c r="AB73" i="12" s="1"/>
  <c r="AA18" i="12"/>
  <c r="AB18" i="12" s="1"/>
  <c r="AA370" i="12"/>
  <c r="AB370" i="12" s="1"/>
  <c r="T960" i="12"/>
  <c r="U960" i="12" s="1"/>
  <c r="T435" i="12"/>
  <c r="U435" i="12" s="1"/>
  <c r="AA466" i="12"/>
  <c r="AB466" i="12" s="1"/>
  <c r="T537" i="12"/>
  <c r="U537" i="12" s="1"/>
  <c r="AA778" i="12"/>
  <c r="AB778" i="12" s="1"/>
  <c r="T40" i="12"/>
  <c r="U40" i="12" s="1"/>
  <c r="AA310" i="12"/>
  <c r="AB310" i="12" s="1"/>
  <c r="AA748" i="12"/>
  <c r="AB748" i="12" s="1"/>
  <c r="AA891" i="12"/>
  <c r="AB891" i="12" s="1"/>
  <c r="T418" i="12"/>
  <c r="U418" i="12" s="1"/>
  <c r="T327" i="12"/>
  <c r="U327" i="12" s="1"/>
  <c r="AA418" i="12"/>
  <c r="AB418" i="12" s="1"/>
  <c r="N29" i="20"/>
  <c r="N17" i="20"/>
  <c r="N19" i="20"/>
  <c r="N16" i="20"/>
  <c r="AA162" i="12"/>
  <c r="AB162" i="12" s="1"/>
  <c r="AA928" i="12"/>
  <c r="AB928" i="12" s="1"/>
  <c r="AA581" i="12"/>
  <c r="AB581" i="12" s="1"/>
  <c r="T999" i="12"/>
  <c r="U999" i="12" s="1"/>
  <c r="AA514" i="12"/>
  <c r="AB514" i="12" s="1"/>
  <c r="AA445" i="12"/>
  <c r="AB445" i="12" s="1"/>
  <c r="T528" i="12"/>
  <c r="U528" i="12" s="1"/>
  <c r="AA459" i="12"/>
  <c r="AB459" i="12" s="1"/>
  <c r="T39" i="12"/>
  <c r="U39" i="12" s="1"/>
  <c r="AA508" i="12"/>
  <c r="AB508" i="12" s="1"/>
  <c r="AA589" i="12"/>
  <c r="AB589" i="12" s="1"/>
  <c r="AA654" i="12"/>
  <c r="AB654" i="12" s="1"/>
  <c r="AA417" i="12"/>
  <c r="T592" i="12"/>
  <c r="U592" i="12" s="1"/>
  <c r="T97" i="12"/>
  <c r="U97" i="12" s="1"/>
  <c r="AA876" i="12"/>
  <c r="AB876" i="12" s="1"/>
  <c r="AA221" i="12"/>
  <c r="AB221" i="12" s="1"/>
  <c r="AA107" i="12"/>
  <c r="AB107" i="12" s="1"/>
  <c r="AA827" i="12"/>
  <c r="AB827" i="12" s="1"/>
  <c r="AA148" i="12"/>
  <c r="AB148" i="12" s="1"/>
  <c r="AA858" i="12"/>
  <c r="AB858" i="12" s="1"/>
  <c r="AA699" i="12"/>
  <c r="AB699" i="12" s="1"/>
  <c r="AA513" i="12"/>
  <c r="AB513" i="12" s="1"/>
  <c r="AA474" i="12"/>
  <c r="AB474" i="12" s="1"/>
  <c r="AA480" i="12"/>
  <c r="AB480" i="12" s="1"/>
  <c r="AA849" i="12"/>
  <c r="AB849" i="12" s="1"/>
  <c r="T649" i="12"/>
  <c r="U649" i="12" s="1"/>
  <c r="AA298" i="12"/>
  <c r="AB298" i="12" s="1"/>
  <c r="AA647" i="12"/>
  <c r="AB647" i="12" s="1"/>
  <c r="T84" i="12"/>
  <c r="U84" i="12" s="1"/>
  <c r="T854" i="12"/>
  <c r="U854" i="12" s="1"/>
  <c r="AA736" i="12"/>
  <c r="AB736" i="12" s="1"/>
  <c r="AA773" i="12"/>
  <c r="AB773" i="12" s="1"/>
  <c r="T493" i="12"/>
  <c r="U493" i="12" s="1"/>
  <c r="AA788" i="12"/>
  <c r="AB788" i="12" s="1"/>
  <c r="AA284" i="12"/>
  <c r="AB284" i="12" s="1"/>
  <c r="AA745" i="12"/>
  <c r="AB745" i="12" s="1"/>
  <c r="AA135" i="12"/>
  <c r="AB135" i="12" s="1"/>
  <c r="AA266" i="12"/>
  <c r="AB266" i="12" s="1"/>
  <c r="AA46" i="12"/>
  <c r="AB46" i="12" s="1"/>
  <c r="AA762" i="12"/>
  <c r="AB762" i="12" s="1"/>
  <c r="AA476" i="12"/>
  <c r="AB476" i="12" s="1"/>
  <c r="AA816" i="12"/>
  <c r="AB816" i="12" s="1"/>
  <c r="AA250" i="12"/>
  <c r="AB250" i="12" s="1"/>
  <c r="T172" i="12"/>
  <c r="U172" i="12" s="1"/>
  <c r="AA267" i="12"/>
  <c r="AB267" i="12" s="1"/>
  <c r="AA794" i="12"/>
  <c r="AB794" i="12" s="1"/>
  <c r="T117" i="12"/>
  <c r="U117" i="12" s="1"/>
  <c r="AA686" i="12"/>
  <c r="AB686" i="12" s="1"/>
  <c r="AA890" i="12"/>
  <c r="AB890" i="12" s="1"/>
  <c r="AA277" i="12"/>
  <c r="AB277" i="12" s="1"/>
  <c r="T705" i="12"/>
  <c r="U705" i="12" s="1"/>
  <c r="AA441" i="12"/>
  <c r="AB441" i="12" s="1"/>
  <c r="AA152" i="12"/>
  <c r="AB152" i="12" s="1"/>
  <c r="T675" i="12"/>
  <c r="U675" i="12" s="1"/>
  <c r="AA559" i="12"/>
  <c r="AB559" i="12" s="1"/>
  <c r="T353" i="12"/>
  <c r="U353" i="12" s="1"/>
  <c r="AA982" i="12"/>
  <c r="AB982" i="12" s="1"/>
  <c r="AA332" i="12"/>
  <c r="AB332" i="12" s="1"/>
  <c r="AA540" i="12"/>
  <c r="AB540" i="12" s="1"/>
  <c r="AA834" i="12"/>
  <c r="AB834" i="12" s="1"/>
  <c r="N18" i="20"/>
  <c r="P18" i="20"/>
  <c r="P17" i="20" s="1"/>
  <c r="AA19" i="12"/>
  <c r="AB19" i="12" s="1"/>
  <c r="AA64" i="12"/>
  <c r="AB64" i="12" s="1"/>
  <c r="AA568" i="12"/>
  <c r="AB568" i="12" s="1"/>
  <c r="AA164" i="12"/>
  <c r="AB164" i="12" s="1"/>
  <c r="T445" i="12"/>
  <c r="U445" i="12" s="1"/>
  <c r="AA44" i="12"/>
  <c r="AB44" i="12" s="1"/>
  <c r="AA740" i="12"/>
  <c r="AB740" i="12" s="1"/>
  <c r="AA600" i="12"/>
  <c r="AB600" i="12" s="1"/>
  <c r="AA483" i="12"/>
  <c r="AB483" i="12" s="1"/>
  <c r="AA458" i="12"/>
  <c r="AB458" i="12" s="1"/>
  <c r="AA578" i="12"/>
  <c r="AB578" i="12" s="1"/>
  <c r="T936" i="12"/>
  <c r="U936" i="12" s="1"/>
  <c r="AA711" i="12"/>
  <c r="AB711" i="12" s="1"/>
  <c r="AA956" i="12"/>
  <c r="AB956" i="12" s="1"/>
  <c r="T107" i="12"/>
  <c r="U107" i="12" s="1"/>
  <c r="T478" i="12"/>
  <c r="U478" i="12" s="1"/>
  <c r="AA973" i="12"/>
  <c r="AB973" i="12" s="1"/>
  <c r="AA387" i="12"/>
  <c r="AB387" i="12" s="1"/>
  <c r="T858" i="12"/>
  <c r="U858" i="12" s="1"/>
  <c r="AA357" i="12"/>
  <c r="AB357" i="12" s="1"/>
  <c r="AA859" i="12"/>
  <c r="AB859" i="12" s="1"/>
  <c r="AA964" i="12"/>
  <c r="AB964" i="12" s="1"/>
  <c r="AA682" i="12"/>
  <c r="AB682" i="12" s="1"/>
  <c r="AA21" i="12"/>
  <c r="AB21" i="12" s="1"/>
  <c r="AA530" i="12"/>
  <c r="AB530" i="12" s="1"/>
  <c r="AA402" i="12"/>
  <c r="AB402" i="12" s="1"/>
  <c r="T694" i="12"/>
  <c r="U694" i="12" s="1"/>
  <c r="AA804" i="12"/>
  <c r="AB804" i="12" s="1"/>
  <c r="T647" i="12"/>
  <c r="U647" i="12" s="1"/>
  <c r="AA423" i="12"/>
  <c r="AB423" i="12" s="1"/>
  <c r="AA389" i="12"/>
  <c r="AB389" i="12" s="1"/>
  <c r="T767" i="12"/>
  <c r="U767" i="12" s="1"/>
  <c r="AA767" i="12"/>
  <c r="AB767" i="12" s="1"/>
  <c r="AA782" i="12"/>
  <c r="AB782" i="12" s="1"/>
  <c r="AA8" i="12"/>
  <c r="AB8" i="12" s="1"/>
  <c r="AA223" i="12"/>
  <c r="AB223" i="12" s="1"/>
  <c r="AA500" i="12"/>
  <c r="AB500" i="12" s="1"/>
  <c r="AA805" i="12"/>
  <c r="AB805" i="12" s="1"/>
  <c r="AA945" i="12"/>
  <c r="AB945" i="12" s="1"/>
  <c r="AA930" i="12"/>
  <c r="AB930" i="12" s="1"/>
  <c r="AA178" i="12"/>
  <c r="AB178" i="12" s="1"/>
  <c r="AA456" i="12"/>
  <c r="AB456" i="12" s="1"/>
  <c r="T266" i="12"/>
  <c r="U266" i="12" s="1"/>
  <c r="AA345" i="12"/>
  <c r="AB345" i="12" s="1"/>
  <c r="AA340" i="12"/>
  <c r="AB340" i="12" s="1"/>
  <c r="AA158" i="12"/>
  <c r="AB158" i="12" s="1"/>
  <c r="D9" i="25" l="1" a="1"/>
  <c r="D9" i="25" s="1"/>
  <c r="D10" i="25" a="1"/>
  <c r="D10" i="25" s="1"/>
  <c r="D6" i="19"/>
  <c r="D7" i="19" s="1"/>
  <c r="E8" i="25"/>
  <c r="D8" i="25"/>
  <c r="O22" i="20"/>
  <c r="O22" i="3"/>
  <c r="O22" i="17"/>
  <c r="AB417" i="12"/>
  <c r="M12" i="16"/>
  <c r="M22" i="7"/>
  <c r="M23" i="7"/>
  <c r="M24" i="7" s="1"/>
  <c r="M25" i="7" s="1"/>
  <c r="M22" i="17"/>
  <c r="M22" i="3"/>
  <c r="Q17" i="20"/>
  <c r="M22" i="20"/>
  <c r="M23" i="20" l="1"/>
  <c r="M24" i="20"/>
  <c r="M26" i="20" s="1"/>
  <c r="M27" i="20" s="1"/>
  <c r="O23" i="17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O24" i="3"/>
  <c r="Q14" i="3"/>
  <c r="M23" i="17"/>
  <c r="M24" i="17"/>
  <c r="M26" i="17" s="1"/>
  <c r="M27" i="17" s="1"/>
  <c r="O23" i="20"/>
  <c r="O24" i="20"/>
  <c r="O14" i="20"/>
  <c r="Q14" i="20"/>
  <c r="O19" i="17" l="1"/>
  <c r="O16" i="17"/>
  <c r="O18" i="17"/>
  <c r="O26" i="17"/>
  <c r="O27" i="17" s="1"/>
  <c r="Q19" i="20"/>
  <c r="Q18" i="20"/>
  <c r="Q16" i="20"/>
  <c r="O18" i="20"/>
  <c r="O16" i="20"/>
  <c r="O19" i="20"/>
  <c r="O29" i="20"/>
  <c r="Q29" i="20" s="1"/>
  <c r="O26" i="20"/>
  <c r="O27" i="20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  <c r="Q23" i="20"/>
  <c r="Q22" i="20" s="1"/>
  <c r="Q24" i="20" s="1"/>
  <c r="Q26" i="20" s="1"/>
  <c r="Q27" i="20" s="1"/>
  <c r="P23" i="20"/>
  <c r="P22" i="20" s="1"/>
  <c r="P24" i="20" s="1"/>
  <c r="P26" i="20" s="1"/>
  <c r="P27" i="20" s="1"/>
  <c r="N22" i="20"/>
  <c r="N24" i="20" s="1"/>
  <c r="N26" i="20" s="1"/>
  <c r="N27" i="20" s="1"/>
  <c r="N23" i="20"/>
</calcChain>
</file>

<file path=xl/sharedStrings.xml><?xml version="1.0" encoding="utf-8"?>
<sst xmlns="http://schemas.openxmlformats.org/spreadsheetml/2006/main" count="49389" uniqueCount="22446">
  <si>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</si>
  <si>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</si>
  <si>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</si>
  <si>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</si>
  <si>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</si>
  <si>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</si>
  <si>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</si>
  <si>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</si>
  <si>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</si>
  <si>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</si>
  <si>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</si>
  <si>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</si>
  <si>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</si>
  <si>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</si>
  <si>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</si>
  <si>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</si>
  <si>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</si>
  <si>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</si>
  <si>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</si>
  <si>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</si>
  <si>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</si>
  <si>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</si>
  <si>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</si>
  <si>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</si>
  <si>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</si>
  <si>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</si>
  <si>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</si>
  <si>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</si>
  <si>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</si>
  <si>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</si>
  <si>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</si>
  <si>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</si>
  <si>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</si>
  <si>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</si>
  <si>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</si>
  <si>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</si>
  <si>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</si>
  <si>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</si>
  <si>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</si>
  <si>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</si>
  <si>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</si>
  <si>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</si>
  <si>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</si>
  <si>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</si>
  <si>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</si>
  <si>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</si>
  <si>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</si>
  <si>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</si>
  <si>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</si>
  <si>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</si>
  <si>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</si>
  <si>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</si>
  <si>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</si>
  <si>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</si>
  <si>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</si>
  <si>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</si>
  <si>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</si>
  <si>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</si>
  <si>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</si>
  <si>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</si>
  <si>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</si>
  <si>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</si>
  <si>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</si>
  <si>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</si>
  <si>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</si>
  <si>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</si>
  <si>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</si>
  <si>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</si>
  <si>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</si>
  <si>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</si>
  <si>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</si>
  <si>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</si>
  <si>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</si>
  <si>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</si>
  <si>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</si>
  <si>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</si>
  <si>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</si>
  <si>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</si>
  <si>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</si>
  <si>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</si>
  <si>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</si>
  <si>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</si>
  <si>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</si>
  <si>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</si>
  <si>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</si>
  <si>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</si>
  <si>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</si>
  <si>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</si>
  <si>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</si>
  <si>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</si>
  <si>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</si>
  <si>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</si>
  <si>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</si>
  <si>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</si>
  <si>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</si>
  <si>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</si>
  <si>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</si>
  <si>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</si>
  <si>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</si>
  <si>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</si>
  <si>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</si>
  <si>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</si>
  <si>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</si>
  <si>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</si>
  <si>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</si>
  <si>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</si>
  <si>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</si>
  <si>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</si>
  <si>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</si>
  <si>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</si>
  <si>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</si>
  <si>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</si>
  <si>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</si>
  <si>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</si>
  <si>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</si>
  <si>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</si>
  <si>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</si>
  <si>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</si>
  <si>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</si>
  <si>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</si>
  <si>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</si>
  <si>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</si>
  <si>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</si>
  <si>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</si>
  <si>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</si>
  <si>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</si>
  <si>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</si>
  <si>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</si>
  <si>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</si>
  <si>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</si>
  <si>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</si>
  <si>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</si>
  <si>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</si>
  <si>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</si>
  <si>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</si>
  <si>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</si>
  <si>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</si>
  <si>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</si>
  <si>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</si>
  <si>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</si>
  <si>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</si>
  <si>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</si>
  <si>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</si>
  <si>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</si>
  <si>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</si>
  <si>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</si>
  <si>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</si>
  <si>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</si>
  <si>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</si>
  <si>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</si>
  <si>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</si>
  <si>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</si>
  <si>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</si>
  <si>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</si>
  <si>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</si>
  <si>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</si>
  <si>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</si>
  <si>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</si>
  <si>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</si>
  <si>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</si>
  <si>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</si>
  <si>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</si>
  <si>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</si>
  <si>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</si>
  <si>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</si>
  <si>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</si>
  <si>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</si>
  <si>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</si>
  <si>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</si>
  <si>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</si>
  <si>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</si>
  <si>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</si>
  <si>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</si>
  <si>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</si>
  <si>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</si>
  <si>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</si>
  <si>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</si>
  <si>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</si>
  <si>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</si>
  <si>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</si>
  <si>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</si>
  <si>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</si>
  <si>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</si>
  <si>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</si>
  <si>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</si>
  <si>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</si>
  <si>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</si>
  <si>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</si>
  <si>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</si>
  <si>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</si>
  <si>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</si>
  <si>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</si>
  <si>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</si>
  <si>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</si>
  <si>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</si>
  <si>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</si>
  <si>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</si>
  <si>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</si>
  <si>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</si>
  <si>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</si>
  <si>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</si>
  <si>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</si>
  <si>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</si>
  <si>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</si>
  <si>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</si>
  <si>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</si>
  <si>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</si>
  <si>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</si>
  <si>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</si>
  <si>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</si>
  <si>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</si>
  <si>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</si>
  <si>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</si>
  <si>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</si>
  <si>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</si>
  <si>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</si>
  <si>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</si>
  <si>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</si>
  <si>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</si>
  <si>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</si>
  <si>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</si>
  <si>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</si>
  <si>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</si>
  <si>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</si>
  <si>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</si>
  <si>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</si>
  <si>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</si>
  <si>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</si>
  <si>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</si>
  <si>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</si>
  <si>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</si>
  <si>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</si>
  <si>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</si>
  <si>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</si>
  <si>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</si>
  <si>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</si>
  <si>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</si>
  <si>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</si>
  <si>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</si>
  <si>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</si>
  <si>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</si>
  <si>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</si>
  <si>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</si>
  <si>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</si>
  <si>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</si>
  <si>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</si>
  <si>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</si>
  <si>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</si>
  <si>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</si>
  <si>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</si>
  <si>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</si>
  <si>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</si>
  <si>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</si>
  <si>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</si>
  <si>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</si>
  <si>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</si>
  <si>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</si>
  <si>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</si>
  <si>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</si>
  <si>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</si>
  <si>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</si>
  <si>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</si>
  <si>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</si>
  <si>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</si>
  <si>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</si>
  <si>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</si>
  <si>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</si>
  <si>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</si>
  <si>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</si>
  <si>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</si>
  <si>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</si>
  <si>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</si>
  <si>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</si>
  <si>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</si>
  <si>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</si>
  <si>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</si>
  <si>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</si>
  <si>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</si>
  <si>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</si>
  <si>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</si>
  <si>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</si>
  <si>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</si>
  <si>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</si>
  <si>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</si>
  <si>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</si>
  <si>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</si>
  <si>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</si>
  <si>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</si>
  <si>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</si>
  <si>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</si>
  <si>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</si>
  <si>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</si>
  <si>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</si>
  <si>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</si>
  <si>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</si>
  <si>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</si>
  <si>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</si>
  <si>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</si>
  <si>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</si>
  <si>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</si>
  <si>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</si>
  <si>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</si>
  <si>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</si>
  <si>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</si>
  <si>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</si>
  <si>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</si>
  <si>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</si>
  <si>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</si>
  <si>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</si>
  <si>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</si>
  <si>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</si>
  <si>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</si>
  <si>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</si>
  <si>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</si>
  <si>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</si>
  <si>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</si>
  <si>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</si>
  <si>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</si>
  <si>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</si>
  <si>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</si>
  <si>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</si>
  <si>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</si>
  <si>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</si>
  <si>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</si>
  <si>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</si>
  <si>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</si>
  <si>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</si>
  <si>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</si>
  <si>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</si>
  <si>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</si>
  <si>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</si>
  <si>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</si>
  <si>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</si>
  <si>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</si>
  <si>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</si>
  <si>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</si>
  <si>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</si>
  <si>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</si>
  <si>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</si>
  <si>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</si>
  <si>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</si>
  <si>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</si>
  <si>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</si>
  <si>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</si>
  <si>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</si>
  <si>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</si>
  <si>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</si>
  <si>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</si>
  <si>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</si>
  <si>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</si>
  <si>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</si>
  <si>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</si>
  <si>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</si>
  <si>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</si>
  <si>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</si>
  <si>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</si>
  <si>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</si>
  <si>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</si>
  <si>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</si>
  <si>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</si>
  <si>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</si>
  <si>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</si>
  <si>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</si>
  <si>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</si>
  <si>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</si>
  <si>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</si>
  <si>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</si>
  <si>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</si>
  <si>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</si>
  <si>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</si>
  <si>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</si>
  <si>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</si>
  <si>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</si>
  <si>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</si>
  <si>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</si>
  <si>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</si>
  <si>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</si>
  <si>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</si>
  <si>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</si>
  <si>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</si>
  <si>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</si>
  <si>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</si>
  <si>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</si>
  <si>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</si>
  <si>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</si>
  <si>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</si>
  <si>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</si>
  <si>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</si>
  <si>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</si>
  <si>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</si>
  <si>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</si>
  <si>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</si>
  <si>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</si>
  <si>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</si>
  <si>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</si>
  <si>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</si>
  <si>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</si>
  <si>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</si>
  <si>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</si>
  <si>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</si>
  <si>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</si>
  <si>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</si>
  <si>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</si>
  <si>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</si>
  <si>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</si>
  <si>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</si>
  <si>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</si>
  <si>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</si>
  <si>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</si>
  <si>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</si>
  <si>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</si>
  <si>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</si>
  <si>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</si>
  <si>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</si>
  <si>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</si>
  <si>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</si>
  <si>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</si>
  <si>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</si>
  <si>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</si>
  <si>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</si>
  <si>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</si>
  <si>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</si>
  <si>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</si>
  <si>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</si>
  <si>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</si>
  <si>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</si>
  <si>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</si>
  <si>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</si>
  <si>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</si>
  <si>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</si>
  <si>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</si>
  <si>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</si>
  <si>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</si>
  <si>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</si>
  <si>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</si>
  <si>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</si>
  <si>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</si>
  <si>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</si>
  <si>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</si>
  <si>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</si>
  <si>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</si>
  <si>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</si>
  <si>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</si>
  <si>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</si>
  <si>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</si>
  <si>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</si>
  <si>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</si>
  <si>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</si>
  <si>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</si>
  <si>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</si>
  <si>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</si>
  <si>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</si>
  <si>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</si>
  <si>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</si>
  <si>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</si>
  <si>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</si>
  <si>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</si>
  <si>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</si>
  <si>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</si>
  <si>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</si>
  <si>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</si>
  <si>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</si>
  <si>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</si>
  <si>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</si>
  <si>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</si>
  <si>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</si>
  <si>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</si>
  <si>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</si>
  <si>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</si>
  <si>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</si>
  <si>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</si>
  <si>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</si>
  <si>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</si>
  <si>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</si>
  <si>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</si>
  <si>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</si>
  <si>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</si>
  <si>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</si>
  <si>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</si>
  <si>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</si>
  <si>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</si>
  <si>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</si>
  <si>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</si>
  <si>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</si>
  <si>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</si>
  <si>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</si>
  <si>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</si>
  <si>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</si>
  <si>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</si>
  <si>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</si>
  <si>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</si>
  <si>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</si>
  <si>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</si>
  <si>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</si>
  <si>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</si>
  <si>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</si>
  <si>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</si>
  <si>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</si>
  <si>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</si>
  <si>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</si>
  <si>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</si>
  <si>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</si>
  <si>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</si>
  <si>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</si>
  <si>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</si>
  <si>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</si>
  <si>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</si>
  <si>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</si>
  <si>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</si>
  <si>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</si>
  <si>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</si>
  <si>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</si>
  <si>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</si>
  <si>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</si>
  <si>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</si>
  <si>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</si>
  <si>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</si>
  <si>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</si>
  <si>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</si>
  <si>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</si>
  <si>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</si>
  <si>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</si>
  <si>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</si>
  <si>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</si>
  <si>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</si>
  <si>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</si>
  <si>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</si>
  <si>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</si>
  <si>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</si>
  <si>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</si>
  <si>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</si>
  <si>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</si>
  <si>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</si>
  <si>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</si>
  <si>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</si>
  <si>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</si>
  <si>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</si>
  <si>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</si>
  <si>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</si>
  <si>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</si>
  <si>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</si>
  <si>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</si>
  <si>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</si>
  <si>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</si>
  <si>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</si>
  <si>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</si>
  <si>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</si>
  <si>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</si>
  <si>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</si>
  <si>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</si>
  <si>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</si>
  <si>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</si>
  <si>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</si>
  <si>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</si>
  <si>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</si>
  <si>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</si>
  <si>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</si>
  <si>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</si>
  <si>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</si>
  <si>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</si>
  <si>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</si>
  <si>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</si>
  <si>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</si>
  <si>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</si>
  <si>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</si>
  <si>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</si>
  <si>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</si>
  <si>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</si>
  <si>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</si>
  <si>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</si>
  <si>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</si>
  <si>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</si>
  <si>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</si>
  <si>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</si>
  <si>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</si>
  <si>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</si>
  <si>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</si>
  <si>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</si>
  <si>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</si>
  <si>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</si>
  <si>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</si>
  <si>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</si>
  <si>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</si>
  <si>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</si>
  <si>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</si>
  <si>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</si>
  <si>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</si>
  <si>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</si>
  <si>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</si>
  <si>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</si>
  <si>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</si>
  <si>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</si>
  <si>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</si>
  <si>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</si>
  <si>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</si>
  <si>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</si>
  <si>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</si>
  <si>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</si>
  <si>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</si>
  <si>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</si>
  <si>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</si>
  <si>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</si>
  <si>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</si>
  <si>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</si>
  <si>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</si>
  <si>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</si>
  <si>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</si>
  <si>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</si>
  <si>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</si>
  <si>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</si>
  <si>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</si>
  <si>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</si>
  <si>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</si>
  <si>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</si>
  <si>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</si>
  <si>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</si>
  <si>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</si>
  <si>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</si>
  <si>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</si>
  <si>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</si>
  <si>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</si>
  <si>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</si>
  <si>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</si>
  <si>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</si>
  <si>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</si>
  <si>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</si>
  <si>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</si>
  <si>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</si>
  <si>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</si>
  <si>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</si>
  <si>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</si>
  <si>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</si>
  <si>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</si>
  <si>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</si>
  <si>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</si>
  <si>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</si>
  <si>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</si>
  <si>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</si>
  <si>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</si>
  <si>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</si>
  <si>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</si>
  <si>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</si>
  <si>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</si>
  <si>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</si>
  <si>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</si>
  <si>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</si>
  <si>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</si>
  <si>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</si>
  <si>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</si>
  <si>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</si>
  <si>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</si>
  <si>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</si>
  <si>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</si>
  <si>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</si>
  <si>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</si>
  <si>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</si>
  <si>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</si>
  <si>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</si>
  <si>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</si>
  <si>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</si>
  <si>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</si>
  <si>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</si>
  <si>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</si>
  <si>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</si>
  <si>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</si>
  <si>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</si>
  <si>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</si>
  <si>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</si>
  <si>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</si>
  <si>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</si>
  <si>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</si>
  <si>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</si>
  <si>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</si>
  <si>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</si>
  <si>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</si>
  <si>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</si>
  <si>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</si>
  <si>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</si>
  <si>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</si>
  <si>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</si>
  <si>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</si>
  <si>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</si>
  <si>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</si>
  <si>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</si>
  <si>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</si>
  <si>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</si>
  <si>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</si>
  <si>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</si>
  <si>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</si>
  <si>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</si>
  <si>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</si>
  <si>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</si>
  <si>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</si>
  <si>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</si>
  <si>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</si>
  <si>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</si>
  <si>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</si>
  <si>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</si>
  <si>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</si>
  <si>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</si>
  <si>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</si>
  <si>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</si>
  <si>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</si>
  <si>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</si>
  <si>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</si>
  <si>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</si>
  <si>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</si>
  <si>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</si>
  <si>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</si>
  <si>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</si>
  <si>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</si>
  <si>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</si>
  <si>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</si>
  <si>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</si>
  <si>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</si>
  <si>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</si>
  <si>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</si>
  <si>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</si>
  <si>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</si>
  <si>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</si>
  <si>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</si>
  <si>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</si>
  <si>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</si>
  <si>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</si>
  <si>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</si>
  <si>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</si>
  <si>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</si>
  <si>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</si>
  <si>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</si>
  <si>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</si>
  <si>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</si>
  <si>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</si>
  <si>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</si>
  <si>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</si>
  <si>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</si>
  <si>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</si>
  <si>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</si>
  <si>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</si>
  <si>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</si>
  <si>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</si>
  <si>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</si>
  <si>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</si>
  <si>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</si>
  <si>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</si>
  <si>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</si>
  <si>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</si>
  <si>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</si>
  <si>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</si>
  <si>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</si>
  <si>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</si>
  <si>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</si>
  <si>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</si>
  <si>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</si>
  <si>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</si>
  <si>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</si>
  <si>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</si>
  <si>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</si>
  <si>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</si>
  <si>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</si>
  <si>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</si>
  <si>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</si>
  <si>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</si>
  <si>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</si>
  <si>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</si>
  <si>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</si>
  <si>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</si>
  <si>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</si>
  <si>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</si>
  <si>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</si>
  <si>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</si>
  <si>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</si>
  <si>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</si>
  <si>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</si>
  <si>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</si>
  <si>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</si>
  <si>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</si>
  <si>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</si>
  <si>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</si>
  <si>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</si>
  <si>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</si>
  <si>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</si>
  <si>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</si>
  <si>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</si>
  <si>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</si>
  <si>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</si>
  <si>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</si>
  <si>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</si>
  <si>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</si>
  <si>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</si>
  <si>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</si>
  <si>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</si>
  <si>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</si>
  <si>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</si>
  <si>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</si>
  <si>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</si>
  <si>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</si>
  <si>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</si>
  <si>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</si>
  <si>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</si>
  <si>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</si>
  <si>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</si>
  <si>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</si>
  <si>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</si>
  <si>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</si>
  <si>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</si>
  <si>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</si>
  <si>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</si>
  <si>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</si>
  <si>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</si>
  <si>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</si>
  <si>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</si>
  <si>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</si>
  <si>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</si>
  <si>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</si>
  <si>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</si>
  <si>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</si>
  <si>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</si>
  <si>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</si>
  <si>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</si>
  <si>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</si>
  <si>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</si>
  <si>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</si>
  <si>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</si>
  <si>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</si>
  <si>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</si>
  <si>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</si>
  <si>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</si>
  <si>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</si>
  <si>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</si>
  <si>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</si>
  <si>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</si>
  <si>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</si>
  <si>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</si>
  <si>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</si>
  <si>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</si>
  <si>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</si>
  <si>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</si>
  <si>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</si>
  <si>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</si>
  <si>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</si>
  <si>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</si>
  <si>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</si>
  <si>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</si>
  <si>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</si>
  <si>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</si>
  <si>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</si>
  <si>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</si>
  <si>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</si>
  <si>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</si>
  <si>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</si>
  <si>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</si>
  <si>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</si>
  <si>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</si>
  <si>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</si>
  <si>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</si>
  <si>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</si>
  <si>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</si>
  <si>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</si>
  <si>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</si>
  <si>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</si>
  <si>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</si>
  <si>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</si>
  <si>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</si>
  <si>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</si>
  <si>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</si>
  <si>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</si>
  <si>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</si>
  <si>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</si>
  <si>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</si>
  <si>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</si>
  <si>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</si>
  <si>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</si>
  <si>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</si>
  <si>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</si>
  <si>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</si>
  <si>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</si>
  <si>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</si>
  <si>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</si>
  <si>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</si>
  <si>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</si>
  <si>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</si>
  <si>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</si>
  <si>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</si>
  <si>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</si>
  <si>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</si>
  <si>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</si>
  <si>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</si>
  <si>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</si>
  <si>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</si>
  <si>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</si>
  <si>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</si>
  <si>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</si>
  <si>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</si>
  <si>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</si>
  <si>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</si>
  <si>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</si>
  <si>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</si>
  <si>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</si>
  <si>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</si>
  <si>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</si>
  <si>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</si>
  <si>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</si>
  <si>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</si>
  <si>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</si>
  <si>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</si>
  <si>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</si>
  <si>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</si>
  <si>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</si>
  <si>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</si>
  <si>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</si>
  <si>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</si>
  <si>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</si>
  <si>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</si>
  <si>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</si>
  <si>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</si>
  <si>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</si>
  <si>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</si>
  <si>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</si>
  <si>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</si>
  <si>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</si>
  <si>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</si>
  <si>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</si>
  <si>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</si>
  <si>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</si>
  <si>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</si>
  <si>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</si>
  <si>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</si>
  <si>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</si>
  <si>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</si>
  <si>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</si>
  <si>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</si>
  <si>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</si>
  <si>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</si>
  <si>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</si>
  <si>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</si>
  <si>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</si>
  <si>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</si>
  <si>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</si>
  <si>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</si>
  <si>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</si>
  <si>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</si>
  <si>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</si>
  <si>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</si>
  <si>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</si>
  <si>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</si>
  <si>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</si>
  <si>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</si>
  <si>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</si>
  <si>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</si>
  <si>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</si>
  <si>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</si>
  <si>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</si>
  <si>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</si>
  <si>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</si>
  <si>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</si>
  <si>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</si>
  <si>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</si>
  <si>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</si>
  <si>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</si>
  <si>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</si>
  <si>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</si>
  <si>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</si>
  <si>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</si>
  <si>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</si>
  <si>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</si>
  <si>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</si>
  <si>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</si>
  <si>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</si>
  <si>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</si>
  <si>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</si>
  <si>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</si>
  <si>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</si>
  <si>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</si>
  <si>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</si>
  <si>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</si>
  <si>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</si>
  <si>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</si>
  <si>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</si>
  <si>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</si>
  <si>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</si>
  <si>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</si>
  <si>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</si>
  <si>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</si>
  <si>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</si>
  <si>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</si>
  <si>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</si>
  <si>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</si>
  <si>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</si>
  <si>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</si>
  <si>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</si>
  <si>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</si>
  <si>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</si>
  <si>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</si>
  <si>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</si>
  <si>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</si>
  <si>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</si>
  <si>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</si>
  <si>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</si>
  <si>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</si>
  <si>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</si>
  <si>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</si>
  <si>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</si>
  <si>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</si>
  <si>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</si>
  <si>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</si>
  <si>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</si>
  <si>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</si>
  <si>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</si>
  <si>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</si>
  <si>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</si>
  <si>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</si>
  <si>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</si>
  <si>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</si>
  <si>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</si>
  <si>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</si>
  <si>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</si>
  <si>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</si>
  <si>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</si>
  <si>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</si>
  <si>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</si>
  <si>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</si>
  <si>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</si>
  <si>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</si>
  <si>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</si>
  <si>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</si>
  <si>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</si>
  <si>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</si>
  <si>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</si>
  <si>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</si>
  <si>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</si>
  <si>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</si>
  <si>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</si>
  <si>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</si>
  <si>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</si>
  <si>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</si>
  <si>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</si>
  <si>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</si>
  <si>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</si>
  <si>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</si>
  <si>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</si>
  <si>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</si>
  <si>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</si>
  <si>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</si>
  <si>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</si>
  <si>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</si>
  <si>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</si>
  <si>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</si>
  <si>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</si>
  <si>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</si>
  <si>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</si>
  <si>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</si>
  <si>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</si>
  <si>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</si>
  <si>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</si>
  <si>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</si>
  <si>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</si>
  <si>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</si>
  <si>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</si>
  <si>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</si>
  <si>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</si>
  <si>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</si>
  <si>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</si>
  <si>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</si>
  <si>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</si>
  <si>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</si>
  <si>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</si>
  <si>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</si>
  <si>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</si>
  <si>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</si>
  <si>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</si>
  <si>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</si>
  <si>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</si>
  <si>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</si>
  <si>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</si>
  <si>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</si>
  <si>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</si>
  <si>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</si>
  <si>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</si>
  <si>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</si>
  <si>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</si>
  <si>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</si>
  <si>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</si>
  <si>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</si>
  <si>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</si>
  <si>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</si>
  <si>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</si>
  <si>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</si>
  <si>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</si>
  <si>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</si>
  <si>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</si>
  <si>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</si>
  <si>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</si>
  <si>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</si>
  <si>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</si>
  <si>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</si>
  <si>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</si>
  <si>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</si>
  <si>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</si>
  <si>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</si>
  <si>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</si>
  <si>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</si>
  <si>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</si>
  <si>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</si>
  <si>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</si>
  <si>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</si>
  <si>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</si>
  <si>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</si>
  <si>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</si>
  <si>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</si>
  <si>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</si>
  <si>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</si>
  <si>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</si>
  <si>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</si>
  <si>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</si>
  <si>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</si>
  <si>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</si>
  <si>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</si>
  <si>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</si>
  <si>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</si>
  <si>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</si>
  <si>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</si>
  <si>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</si>
  <si>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</si>
  <si>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</si>
  <si>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</si>
  <si>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</si>
  <si>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</si>
  <si>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</si>
  <si>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</si>
  <si>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</si>
  <si>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</si>
  <si>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</si>
  <si>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</si>
  <si>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</si>
  <si>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</si>
  <si>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</si>
  <si>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</si>
  <si>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</si>
  <si>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</si>
  <si>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</si>
  <si>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</si>
  <si>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</si>
  <si>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</si>
  <si>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</si>
  <si>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</si>
  <si>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</si>
  <si>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</si>
  <si>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</si>
  <si>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</si>
  <si>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</si>
  <si>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</si>
  <si>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</si>
  <si>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</si>
  <si>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</si>
  <si>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</si>
  <si>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</si>
  <si>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</si>
  <si>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</si>
  <si>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</si>
  <si>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</si>
  <si>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</si>
  <si>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</si>
  <si>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</si>
  <si>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</si>
  <si>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</si>
  <si>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</si>
  <si>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</si>
  <si>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</si>
  <si>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</si>
  <si>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</si>
  <si>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</si>
  <si>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</si>
  <si>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</si>
  <si>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</si>
  <si>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</si>
  <si>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</si>
  <si>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</si>
  <si>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</si>
  <si>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</si>
  <si>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</si>
  <si>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</si>
  <si>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</si>
  <si>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</si>
  <si>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</si>
  <si>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</si>
  <si>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</si>
  <si>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</si>
  <si>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</si>
  <si>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</si>
  <si>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</si>
  <si>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</si>
  <si>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</si>
  <si>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</si>
  <si>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</si>
  <si>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</si>
  <si>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</si>
  <si>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</si>
  <si>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</si>
  <si>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</si>
  <si>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</si>
  <si>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</si>
  <si>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</si>
  <si>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</si>
  <si>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</si>
  <si>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</si>
  <si>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</si>
  <si>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</si>
  <si>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</si>
  <si>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</si>
  <si>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</si>
  <si>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</si>
  <si>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</si>
  <si>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</si>
  <si>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</si>
  <si>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</si>
  <si>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</si>
  <si>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</si>
  <si>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</si>
  <si>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</si>
  <si>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</si>
  <si>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</si>
  <si>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</si>
  <si>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</si>
  <si>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</si>
  <si>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</si>
  <si>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</si>
  <si>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</si>
  <si>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</si>
  <si>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</si>
  <si>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</si>
  <si>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</si>
  <si>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</si>
  <si>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</si>
  <si>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</si>
  <si>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</si>
  <si>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</si>
  <si>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</si>
  <si>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</si>
  <si>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</si>
  <si>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</si>
  <si>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</si>
  <si>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</si>
  <si>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</si>
  <si>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</si>
  <si>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</si>
  <si>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</si>
  <si>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</si>
  <si>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</si>
  <si>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</si>
  <si>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</si>
  <si>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</si>
  <si>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</si>
  <si>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</si>
  <si>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</si>
  <si>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</si>
  <si>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</si>
  <si>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</si>
  <si>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</si>
  <si>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</si>
  <si>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</si>
  <si>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</si>
  <si>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</si>
  <si>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</si>
  <si>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</si>
  <si>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</si>
  <si>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</si>
  <si>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</si>
  <si>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</si>
  <si>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</si>
  <si>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</si>
  <si>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</si>
  <si>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</si>
  <si>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</si>
  <si>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</si>
  <si>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</si>
  <si>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</si>
  <si>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</si>
  <si>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</si>
  <si>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</si>
  <si>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</si>
  <si>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</si>
  <si>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</si>
  <si>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</si>
  <si>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</si>
  <si>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</si>
  <si>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</si>
  <si>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</si>
  <si>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</si>
  <si>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</si>
  <si>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</si>
  <si>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</si>
  <si>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</si>
  <si>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</si>
  <si>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</si>
  <si>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</si>
  <si>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</si>
  <si>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</si>
  <si>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</si>
  <si>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</si>
  <si>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</si>
  <si>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</si>
  <si>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</si>
  <si>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</si>
  <si>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</si>
  <si>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</si>
  <si>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</si>
  <si>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</si>
  <si>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</si>
  <si>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</si>
  <si>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</si>
  <si>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</si>
  <si>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</si>
  <si>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</si>
  <si>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</si>
  <si>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</si>
  <si>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</si>
  <si>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</si>
  <si>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</si>
  <si>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</si>
  <si>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</si>
  <si>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</si>
  <si>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</si>
  <si>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</si>
  <si>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</si>
  <si>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</si>
  <si>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</si>
  <si>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</si>
  <si>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</si>
  <si>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</si>
  <si>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</si>
  <si>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</si>
  <si>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</si>
  <si>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</si>
  <si>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</si>
  <si>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</si>
  <si>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</si>
  <si>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</si>
  <si>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</si>
  <si>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</si>
  <si>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</si>
  <si>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</si>
  <si>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</si>
  <si>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</si>
  <si>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</si>
  <si>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</si>
  <si>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</si>
  <si>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</si>
  <si>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</si>
  <si>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</si>
  <si>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</si>
  <si>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</si>
  <si>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</si>
  <si>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</si>
  <si>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</si>
  <si>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</si>
  <si>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</si>
  <si>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</si>
  <si>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</si>
  <si>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</si>
  <si>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</si>
  <si>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</si>
  <si>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</si>
  <si>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</si>
  <si>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</si>
  <si>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</si>
  <si>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</si>
  <si>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</si>
  <si>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</si>
  <si>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</si>
  <si>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</si>
  <si>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</si>
  <si>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</si>
  <si>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</si>
  <si>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</si>
  <si>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</si>
  <si>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</si>
  <si>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</si>
  <si>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</si>
  <si>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</si>
  <si>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</si>
  <si>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</si>
  <si>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</si>
  <si>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</si>
  <si>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</si>
  <si>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</si>
  <si>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</si>
  <si>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</si>
  <si>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</si>
  <si>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</si>
  <si>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</si>
  <si>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</si>
  <si>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</si>
  <si>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</si>
  <si>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</si>
  <si>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</si>
  <si>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</si>
  <si>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</si>
  <si>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</si>
  <si>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</si>
  <si>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</si>
  <si>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</si>
  <si>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</si>
  <si>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</si>
  <si>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</si>
  <si>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</si>
  <si>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</si>
  <si>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</si>
  <si>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</si>
  <si>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</si>
  <si>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</si>
  <si>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</si>
  <si>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</si>
  <si>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</si>
  <si>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</si>
  <si>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</si>
  <si>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</si>
  <si>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</si>
  <si>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</si>
  <si>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</si>
  <si>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</si>
  <si>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</si>
  <si>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</si>
  <si>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</si>
  <si>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</si>
  <si>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</si>
  <si>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</si>
  <si>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</si>
  <si>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</si>
  <si>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</si>
  <si>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</si>
  <si>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</si>
  <si>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</si>
  <si>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</si>
  <si>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</si>
  <si>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</si>
  <si>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</si>
  <si>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</si>
  <si>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</si>
  <si>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</si>
  <si>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</si>
  <si>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</si>
  <si>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</si>
  <si>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</si>
  <si>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</si>
  <si>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</si>
  <si>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</si>
  <si>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</si>
  <si>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</si>
  <si>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</si>
  <si>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</si>
  <si>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</si>
  <si>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</si>
  <si>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</si>
  <si>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</si>
  <si>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</si>
  <si>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</si>
  <si>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</si>
  <si>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</si>
  <si>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</si>
  <si>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</si>
  <si>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</si>
  <si>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</si>
  <si>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</si>
  <si>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</si>
  <si>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</si>
  <si>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</si>
  <si>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</si>
  <si>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</si>
  <si>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</si>
  <si>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</si>
  <si>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</si>
  <si>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</si>
  <si>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</si>
  <si>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</si>
  <si>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</si>
  <si>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</si>
  <si>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</si>
  <si>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</si>
  <si>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</si>
  <si>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</si>
  <si>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</si>
  <si>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</si>
  <si>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</si>
  <si>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</si>
  <si>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</si>
  <si>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</si>
  <si>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</si>
  <si>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</si>
  <si>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</si>
  <si>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</si>
  <si>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</si>
  <si>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</si>
  <si>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</si>
  <si>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</si>
  <si>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</si>
  <si>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</si>
  <si>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</si>
  <si>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</si>
  <si>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</si>
  <si>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</si>
  <si>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</si>
  <si>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</si>
  <si>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</si>
  <si>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</si>
  <si>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</si>
  <si>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</si>
  <si>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</si>
  <si>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</si>
  <si>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</si>
  <si>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</si>
  <si>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</si>
  <si>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</si>
  <si>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</si>
  <si>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</si>
  <si>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</si>
  <si>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</si>
  <si>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</si>
  <si>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</si>
  <si>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</si>
  <si>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</si>
  <si>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</si>
  <si>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</si>
  <si>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</si>
  <si>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</si>
  <si>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</si>
  <si>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</si>
  <si>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</si>
  <si>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</si>
  <si>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</si>
  <si>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</si>
  <si>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</si>
  <si>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</si>
  <si>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</si>
  <si>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</si>
  <si>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</si>
  <si>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</si>
  <si>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</si>
  <si>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</si>
  <si>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</si>
  <si>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</si>
  <si>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</si>
  <si>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</si>
  <si>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</si>
  <si>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</si>
  <si>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</si>
  <si>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</si>
  <si>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</si>
  <si>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</si>
  <si>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</si>
  <si>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</si>
  <si>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</si>
  <si>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</si>
  <si>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</si>
  <si>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</si>
  <si>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</si>
  <si>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</si>
  <si>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</si>
  <si>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</si>
  <si>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</si>
  <si>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</si>
  <si>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</si>
  <si>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</si>
  <si>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</si>
  <si>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</si>
  <si>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</si>
  <si>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</si>
  <si>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</si>
  <si>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</si>
  <si>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</si>
  <si>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</si>
  <si>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</si>
  <si>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</si>
  <si>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</si>
  <si>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</si>
  <si>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</si>
  <si>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</si>
  <si>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</si>
  <si>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</si>
  <si>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</si>
  <si>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</si>
  <si>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</si>
  <si>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</si>
  <si>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</si>
  <si>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</si>
  <si>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</si>
  <si>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</si>
  <si>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</si>
  <si>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</si>
  <si>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</si>
  <si>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</si>
  <si>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</si>
  <si>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</si>
  <si>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</si>
  <si>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</si>
  <si>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</si>
  <si>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</si>
  <si>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</si>
  <si>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</si>
  <si>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</si>
  <si>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</si>
  <si>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</si>
  <si>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</si>
  <si>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</si>
  <si>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</si>
  <si>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</si>
  <si>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</si>
  <si>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</si>
  <si>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</si>
  <si>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</si>
  <si>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</si>
  <si>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</si>
  <si>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</si>
  <si>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</si>
  <si>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</si>
  <si>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</si>
  <si>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</si>
  <si>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</si>
  <si>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</si>
  <si>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</si>
  <si>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</si>
  <si>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</si>
  <si>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</si>
  <si>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</si>
  <si>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</si>
  <si>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</si>
  <si>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</si>
  <si>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</si>
  <si>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</si>
  <si>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</si>
  <si>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</si>
  <si>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</si>
  <si>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</si>
  <si>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</si>
  <si>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</si>
  <si>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</si>
  <si>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</si>
  <si>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</si>
  <si>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</si>
  <si>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</si>
  <si>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</si>
  <si>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</si>
  <si>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</si>
  <si>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</si>
  <si>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</si>
  <si>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</si>
  <si>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</si>
  <si>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</si>
  <si>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</si>
  <si>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</si>
  <si>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</si>
  <si>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</si>
  <si>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</si>
  <si>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</si>
  <si>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</si>
  <si>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</si>
  <si>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</si>
  <si>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</si>
  <si>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</si>
  <si>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</si>
  <si>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</si>
  <si>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</si>
  <si>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</si>
  <si>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</si>
  <si>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</si>
  <si>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</si>
  <si>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</si>
  <si>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</si>
  <si>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</si>
  <si>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</si>
  <si>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</si>
  <si>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</si>
  <si>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</si>
  <si>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</si>
  <si>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</si>
  <si>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</si>
  <si>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</si>
  <si>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</si>
  <si>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</si>
  <si>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</si>
  <si>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</si>
  <si>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</si>
  <si>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</si>
  <si>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</si>
  <si>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</si>
  <si>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</si>
  <si>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</si>
  <si>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</si>
  <si>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</si>
  <si>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</si>
  <si>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</si>
  <si>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</si>
  <si>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</si>
  <si>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</si>
  <si>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</si>
  <si>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</si>
  <si>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</si>
  <si>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</si>
  <si>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</si>
  <si>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</si>
  <si>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</si>
  <si>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</si>
  <si>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</si>
  <si>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</si>
  <si>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</si>
  <si>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</si>
  <si>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</si>
  <si>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</si>
  <si>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</si>
  <si>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</si>
  <si>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</si>
  <si>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</si>
  <si>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</si>
  <si>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</si>
  <si>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</si>
  <si>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</si>
  <si>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</si>
  <si>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</si>
  <si>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</si>
  <si>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</si>
  <si>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</si>
  <si>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</si>
  <si>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</si>
  <si>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</si>
  <si>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</si>
  <si>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</si>
  <si>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</si>
  <si>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</si>
  <si>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</si>
  <si>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</si>
  <si>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</si>
  <si>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</si>
  <si>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</si>
  <si>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</si>
  <si>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</si>
  <si>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</si>
  <si>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</si>
  <si>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</si>
  <si>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</si>
  <si>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</si>
  <si>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</si>
  <si>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</si>
  <si>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</si>
  <si>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</si>
  <si>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</si>
  <si>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</si>
  <si>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</si>
  <si>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</si>
  <si>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</si>
  <si>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</si>
  <si>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</si>
  <si>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</si>
  <si>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</si>
  <si>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</si>
  <si>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</si>
  <si>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</si>
  <si>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</si>
  <si>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</si>
  <si>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</si>
  <si>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</si>
  <si>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</si>
  <si>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</si>
  <si>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</si>
  <si>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</si>
  <si>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</si>
  <si>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</si>
  <si>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</si>
  <si>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</si>
  <si>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</si>
  <si>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</si>
  <si>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</si>
  <si>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</si>
  <si>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</si>
  <si>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</si>
  <si>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</si>
  <si>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</si>
  <si>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</si>
  <si>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</si>
  <si>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</si>
  <si>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</si>
  <si>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</si>
  <si>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</si>
  <si>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</si>
  <si>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</si>
  <si>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</si>
  <si>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</si>
  <si>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</si>
  <si>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</si>
  <si>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</si>
  <si>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</si>
  <si>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</si>
  <si>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</si>
  <si>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</si>
  <si>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</si>
  <si>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</si>
  <si>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</si>
  <si>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</si>
  <si>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</si>
  <si>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</si>
  <si>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</si>
  <si>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</si>
  <si>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</si>
  <si>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</si>
  <si>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</si>
  <si>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</si>
  <si>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</si>
  <si>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</si>
  <si>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</si>
  <si>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</si>
  <si>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</si>
  <si>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</si>
  <si>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</si>
  <si>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</si>
  <si>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</si>
  <si>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</si>
  <si>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</si>
  <si>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</si>
  <si>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</si>
  <si>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</si>
  <si>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</si>
  <si>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</si>
  <si>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</si>
  <si>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</si>
  <si>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</si>
  <si>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</si>
  <si>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</si>
  <si>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</si>
  <si>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</si>
  <si>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</si>
  <si>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</si>
  <si>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</si>
  <si>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</si>
  <si>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</si>
  <si>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</si>
  <si>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</si>
  <si>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</si>
  <si>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</si>
  <si>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</si>
  <si>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</si>
  <si>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</si>
  <si>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</si>
  <si>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</si>
  <si>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</si>
  <si>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</si>
  <si>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</si>
  <si>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</si>
  <si>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</si>
  <si>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</si>
  <si>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</si>
  <si>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</si>
  <si>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</si>
  <si>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</si>
  <si>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</si>
  <si>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</si>
  <si>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</si>
  <si>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</si>
  <si>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</si>
  <si>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</si>
  <si>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</si>
  <si>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</si>
  <si>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</si>
  <si>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</si>
  <si>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</si>
  <si>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</si>
  <si>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</si>
  <si>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</si>
  <si>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</si>
  <si>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</si>
  <si>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</si>
  <si>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</si>
  <si>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</si>
  <si>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</si>
  <si>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</si>
  <si>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</si>
  <si>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</si>
  <si>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</si>
  <si>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</si>
  <si>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</si>
  <si>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</si>
  <si>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</si>
  <si>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</si>
  <si>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</si>
  <si>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</si>
  <si>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</si>
  <si>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</si>
  <si>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</si>
  <si>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</si>
  <si>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</si>
  <si>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</si>
  <si>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</si>
  <si>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</si>
  <si>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</si>
  <si>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</si>
  <si>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</si>
  <si>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</si>
  <si>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</si>
  <si>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</si>
  <si>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</si>
  <si>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</si>
  <si>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</si>
  <si>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</si>
  <si>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</si>
  <si>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</si>
  <si>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</si>
  <si>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</si>
  <si>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</si>
  <si>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</si>
  <si>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</si>
  <si>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</si>
  <si>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</si>
  <si>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</si>
  <si>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</si>
  <si>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</si>
  <si>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</si>
  <si>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</si>
  <si>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</si>
  <si>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</si>
  <si>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</si>
  <si>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</si>
  <si>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</si>
  <si>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</si>
  <si>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</si>
  <si>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</si>
  <si>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</si>
  <si>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</si>
  <si>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</si>
  <si>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</si>
  <si>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</si>
  <si>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</si>
  <si>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</si>
  <si>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</si>
  <si>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</si>
  <si>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</si>
  <si>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</si>
  <si>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</si>
  <si>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</si>
  <si>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</si>
  <si>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</si>
  <si>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</si>
  <si>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</si>
  <si>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</si>
  <si>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</si>
  <si>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</si>
  <si>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</si>
  <si>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</si>
  <si>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</si>
  <si>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</si>
  <si>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</si>
  <si>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</si>
  <si>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</si>
  <si>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</si>
  <si>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</si>
  <si>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</si>
  <si>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</si>
  <si>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</si>
  <si>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</si>
  <si>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</si>
  <si>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</si>
  <si>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</si>
  <si>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</si>
  <si>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</si>
  <si>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</si>
  <si>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</si>
  <si>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</si>
  <si>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</si>
  <si>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</si>
  <si>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</si>
  <si>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</si>
  <si>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</si>
  <si>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</si>
  <si>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</si>
  <si>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</si>
  <si>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</si>
  <si>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</si>
  <si>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</si>
  <si>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</si>
  <si>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</si>
  <si>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</si>
  <si>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</si>
  <si>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</si>
  <si>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</si>
  <si>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</si>
  <si>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</si>
  <si>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</si>
  <si>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</si>
  <si>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</si>
  <si>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</si>
  <si>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</si>
  <si>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</si>
  <si>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</si>
  <si>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</si>
  <si>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</si>
  <si>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</si>
  <si>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</si>
  <si>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</si>
  <si>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</si>
  <si>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</si>
  <si>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</si>
  <si>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</si>
  <si>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</si>
  <si>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</si>
  <si>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</si>
  <si>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</si>
  <si>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</si>
  <si>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</si>
  <si>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</si>
  <si>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</si>
  <si>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</si>
  <si>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</si>
  <si>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</si>
  <si>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</si>
  <si>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</si>
  <si>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</si>
  <si>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</si>
  <si>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</si>
  <si>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</si>
  <si>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</si>
  <si>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</si>
  <si>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</si>
  <si>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</si>
  <si>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</si>
  <si>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</si>
  <si>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</si>
  <si>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</si>
  <si>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</si>
  <si>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</si>
  <si>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</si>
  <si>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</si>
  <si>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</si>
  <si>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</si>
  <si>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</si>
  <si>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</si>
  <si>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</si>
  <si>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</si>
  <si>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</si>
  <si>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</si>
  <si>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</si>
  <si>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</si>
  <si>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</si>
  <si>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</si>
  <si>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</si>
  <si>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</si>
  <si>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</si>
  <si>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</si>
  <si>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</si>
  <si>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</si>
  <si>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</si>
  <si>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</si>
  <si>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</si>
  <si>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</si>
  <si>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</si>
  <si>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</si>
  <si>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</si>
  <si>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</si>
  <si>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</si>
  <si>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</si>
  <si>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</si>
  <si>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</si>
  <si>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</si>
  <si>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</si>
  <si>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</si>
  <si>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</si>
  <si>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</si>
  <si>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</si>
  <si>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</si>
  <si>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</si>
  <si>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</si>
  <si>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</si>
  <si>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</si>
  <si>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</si>
  <si>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</si>
  <si>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</si>
  <si>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</si>
  <si>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</si>
  <si>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</si>
  <si>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</si>
  <si>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</si>
  <si>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</si>
  <si>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</si>
  <si>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</si>
  <si>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</si>
  <si>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</si>
  <si>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</si>
  <si>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</si>
  <si>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</si>
  <si>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</si>
  <si>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</si>
  <si>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</si>
  <si>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</si>
  <si>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</si>
  <si>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</si>
  <si>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</si>
  <si>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</si>
  <si>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</si>
  <si>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</si>
  <si>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</si>
  <si>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</si>
  <si>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</si>
  <si>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</si>
  <si>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</si>
  <si>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</si>
  <si>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</si>
  <si>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</si>
  <si>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</si>
  <si>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</si>
  <si>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</si>
  <si>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</si>
  <si>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</si>
  <si>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</si>
  <si>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</si>
  <si>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</si>
  <si>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</si>
  <si>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</si>
  <si>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</si>
  <si>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</si>
  <si>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</si>
  <si>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</si>
  <si>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</si>
  <si>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</si>
  <si>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</si>
  <si>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</si>
  <si>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</si>
  <si>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</si>
  <si>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</si>
  <si>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</si>
  <si>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</si>
  <si>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</si>
  <si>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</si>
  <si>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</si>
  <si>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</si>
  <si>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</si>
  <si>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</si>
  <si>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</si>
  <si>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</si>
  <si>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</si>
  <si>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</si>
  <si>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</si>
  <si>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</si>
  <si>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</si>
  <si>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</si>
  <si>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</si>
  <si>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</si>
  <si>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</si>
  <si>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</si>
  <si>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</si>
  <si>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</si>
  <si>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</si>
  <si>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</si>
  <si>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</si>
  <si>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</si>
  <si>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</si>
  <si>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</si>
  <si>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</si>
  <si>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</si>
  <si>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</si>
  <si>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</si>
  <si>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</si>
  <si>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</si>
  <si>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</si>
  <si>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</si>
  <si>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</si>
  <si>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</si>
  <si>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</si>
  <si>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</si>
  <si>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</si>
  <si>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</si>
  <si>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</si>
  <si>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</si>
  <si>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</si>
  <si>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</si>
  <si>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</si>
  <si>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</si>
  <si>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</si>
  <si>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</si>
  <si>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</si>
  <si>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</si>
  <si>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</si>
  <si>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</si>
  <si>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</si>
  <si>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</si>
  <si>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</si>
  <si>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</si>
  <si>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</si>
  <si>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</si>
  <si>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</si>
  <si>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</si>
  <si>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</si>
  <si>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</si>
  <si>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</si>
  <si>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</si>
  <si>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</si>
  <si>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</si>
  <si>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</si>
  <si>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</si>
  <si>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</si>
  <si>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</si>
  <si>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</si>
  <si>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</si>
  <si>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</si>
  <si>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</si>
  <si>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</si>
  <si>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</si>
  <si>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</si>
  <si>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</si>
  <si>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</si>
  <si>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</si>
  <si>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</si>
  <si>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</si>
  <si>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</si>
  <si>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</si>
  <si>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</si>
  <si>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</si>
  <si>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</si>
  <si>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</si>
  <si>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</si>
  <si>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</si>
  <si>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</si>
  <si>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</si>
  <si>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</si>
  <si>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</si>
  <si>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</si>
  <si>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</si>
  <si>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</si>
  <si>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</si>
  <si>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</si>
  <si>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</si>
  <si>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</si>
  <si>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</si>
  <si>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</si>
  <si>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</si>
  <si>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</si>
  <si>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</si>
  <si>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</si>
  <si>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</si>
  <si>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</si>
  <si>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</si>
  <si>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</si>
  <si>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</si>
  <si>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</si>
  <si>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</si>
  <si>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</si>
  <si>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</si>
  <si>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</si>
  <si>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</si>
  <si>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</si>
  <si>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</si>
  <si>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</si>
  <si>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</si>
  <si>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</si>
  <si>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</si>
  <si>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</si>
  <si>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</si>
  <si>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</si>
  <si>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</si>
  <si>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</si>
  <si>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</si>
  <si>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</si>
  <si>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</si>
  <si>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</si>
  <si>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</si>
  <si>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</si>
  <si>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</si>
  <si>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</si>
  <si>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</si>
  <si>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</si>
  <si>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</si>
  <si>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</si>
  <si>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</si>
  <si>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</si>
  <si>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</si>
  <si>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</si>
  <si>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</si>
  <si>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</si>
  <si>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</si>
  <si>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</si>
  <si>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</si>
  <si>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</si>
  <si>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</si>
  <si>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</si>
  <si>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</si>
  <si>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</si>
  <si>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</si>
  <si>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</si>
  <si>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</si>
  <si>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</si>
  <si>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</si>
  <si>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</si>
  <si>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</si>
  <si>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</si>
  <si>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</si>
  <si>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</si>
  <si>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</si>
  <si>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</si>
  <si>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</si>
  <si>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</si>
  <si>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</si>
  <si>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</si>
  <si>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</si>
  <si>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</si>
  <si>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</si>
  <si>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</si>
  <si>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</si>
  <si>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</si>
  <si>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</si>
  <si>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</si>
  <si>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</si>
  <si>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</si>
  <si>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</si>
  <si>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</si>
  <si>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</si>
  <si>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</si>
  <si>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</si>
  <si>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</si>
  <si>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</si>
  <si>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</si>
  <si>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</si>
  <si>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</si>
  <si>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</si>
  <si>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</si>
  <si>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</si>
  <si>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</si>
  <si>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</si>
  <si>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</si>
  <si>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</si>
  <si>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</si>
  <si>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</si>
  <si>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</si>
  <si>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</si>
  <si>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</si>
  <si>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</si>
  <si>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</si>
  <si>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</si>
  <si>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</si>
  <si>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</si>
  <si>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</si>
  <si>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</si>
  <si>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</si>
  <si>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</si>
  <si>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</si>
  <si>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</si>
  <si>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</si>
  <si>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</si>
  <si>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</si>
  <si>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</si>
  <si>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</si>
  <si>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</si>
  <si>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</si>
  <si>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</si>
  <si>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</si>
  <si>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</si>
  <si>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</si>
  <si>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</si>
  <si>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</si>
  <si>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</si>
  <si>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</si>
  <si>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</si>
  <si>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</si>
  <si>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</si>
  <si>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</si>
  <si>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</si>
  <si>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</si>
  <si>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</si>
  <si>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</si>
  <si>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</si>
  <si>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</si>
  <si>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</si>
  <si>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</si>
  <si>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</si>
  <si>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</si>
  <si>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</si>
  <si>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</si>
  <si>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</si>
  <si>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</si>
  <si>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</si>
  <si>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</si>
  <si>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</si>
  <si>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</si>
  <si>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</si>
  <si>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</si>
  <si>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</si>
  <si>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</si>
  <si>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</si>
  <si>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</si>
  <si>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</si>
  <si>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</si>
  <si>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</si>
  <si>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</si>
  <si>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</si>
  <si>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</si>
  <si>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</si>
  <si>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</si>
  <si>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</si>
  <si>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</si>
  <si>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</si>
  <si>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</si>
  <si>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</si>
  <si>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</si>
  <si>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</si>
  <si>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</si>
  <si>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</si>
  <si>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</si>
  <si>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</si>
  <si>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</si>
  <si>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</si>
  <si>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</si>
  <si>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</si>
  <si>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</si>
  <si>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</si>
  <si>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</si>
  <si>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</si>
  <si>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</si>
  <si>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</si>
  <si>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</si>
  <si>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</si>
  <si>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</si>
  <si>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</si>
  <si>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</si>
  <si>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</si>
  <si>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</si>
  <si>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</si>
  <si>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</si>
  <si>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</si>
  <si>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</si>
  <si>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</si>
  <si>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</si>
  <si>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</si>
  <si>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</si>
  <si>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</si>
  <si>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</si>
  <si>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</si>
  <si>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</si>
  <si>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</si>
  <si>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</si>
  <si>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</si>
  <si>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</si>
  <si>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</si>
  <si>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</si>
  <si>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</si>
  <si>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</si>
  <si>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</si>
  <si>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</si>
  <si>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</si>
  <si>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</si>
  <si>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</si>
  <si>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</si>
  <si>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</si>
  <si>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</si>
  <si>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</si>
  <si>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</si>
  <si>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</si>
  <si>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</si>
  <si>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</si>
  <si>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</si>
  <si>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</si>
  <si>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</si>
  <si>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</si>
  <si>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</si>
  <si>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</si>
  <si>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</si>
  <si>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</si>
  <si>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</si>
  <si>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</si>
  <si>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</si>
  <si>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</si>
  <si>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</si>
  <si>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</si>
  <si>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</si>
  <si>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</si>
  <si>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</si>
  <si>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</si>
  <si>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</si>
  <si>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</si>
  <si>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</si>
  <si>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</si>
  <si>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</si>
  <si>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</si>
  <si>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</si>
  <si>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</si>
  <si>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</si>
  <si>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</si>
  <si>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</si>
  <si>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</si>
  <si>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</si>
  <si>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</si>
  <si>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</si>
  <si>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</si>
  <si>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</si>
  <si>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</si>
  <si>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</si>
  <si>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</si>
  <si>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</si>
  <si>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</si>
  <si>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</si>
  <si>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</si>
  <si>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</si>
  <si>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</si>
  <si>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</si>
  <si>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</si>
  <si>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</si>
  <si>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</si>
  <si>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</si>
  <si>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</si>
  <si>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</si>
  <si>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</si>
  <si>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</si>
  <si>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</si>
  <si>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</si>
  <si>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</si>
  <si>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</si>
  <si>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</si>
  <si>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</si>
  <si>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</si>
  <si>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</si>
  <si>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</si>
  <si>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</si>
  <si>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</si>
  <si>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</si>
  <si>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</si>
  <si>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</si>
  <si>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</si>
  <si>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</si>
  <si>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</si>
  <si>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</si>
  <si>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</si>
  <si>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</si>
  <si>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</si>
  <si>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</si>
  <si>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</si>
  <si>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</si>
  <si>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</si>
  <si>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</si>
  <si>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</si>
  <si>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</si>
  <si>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</si>
  <si>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</si>
  <si>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</si>
  <si>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</si>
  <si>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</si>
  <si>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</si>
  <si>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</si>
  <si>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</si>
  <si>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</si>
  <si>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</si>
  <si>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</si>
  <si>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</si>
  <si>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</si>
  <si>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</si>
  <si>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</si>
  <si>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</si>
  <si>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</si>
  <si>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</si>
  <si>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</si>
  <si>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</si>
  <si>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</si>
  <si>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</si>
  <si>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</si>
  <si>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</si>
  <si>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</si>
  <si>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</si>
  <si>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</si>
  <si>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</si>
  <si>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</si>
  <si>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</si>
  <si>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</si>
  <si>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</si>
  <si>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</si>
  <si>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</si>
  <si>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</si>
  <si>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</si>
  <si>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</si>
  <si>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</si>
  <si>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</si>
  <si>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</si>
  <si>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</si>
  <si>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</si>
  <si>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</si>
  <si>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</si>
  <si>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</si>
  <si>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</si>
  <si>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</si>
  <si>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</si>
  <si>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</si>
  <si>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</si>
  <si>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</si>
  <si>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</si>
  <si>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</si>
  <si>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</si>
  <si>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</si>
  <si>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</si>
  <si>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</si>
  <si>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</si>
  <si>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</si>
  <si>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</si>
  <si>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</si>
  <si>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</si>
  <si>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</si>
  <si>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</si>
  <si>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</si>
  <si>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</si>
  <si>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</si>
  <si>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</si>
  <si>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</si>
  <si>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</si>
  <si>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</si>
  <si>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</si>
  <si>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</si>
  <si>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</si>
  <si>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</si>
  <si>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</si>
  <si>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</si>
  <si>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</si>
  <si>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</si>
  <si>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</si>
  <si>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</si>
  <si>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</si>
  <si>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</si>
  <si>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</si>
  <si>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</si>
  <si>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</si>
  <si>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</si>
  <si>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</si>
  <si>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</si>
  <si>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</si>
  <si>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</si>
  <si>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</si>
  <si>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</si>
  <si>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</si>
  <si>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</si>
  <si>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</si>
  <si>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</si>
  <si>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</si>
  <si>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</si>
  <si>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</si>
  <si>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</si>
  <si>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</si>
  <si>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</si>
  <si>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</si>
  <si>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</si>
  <si>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</si>
  <si>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</si>
  <si>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</si>
  <si>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</si>
  <si>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</si>
  <si>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</si>
  <si>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</si>
  <si>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</si>
  <si>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</si>
  <si>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</si>
  <si>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</si>
  <si>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</si>
  <si>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</si>
  <si>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</si>
  <si>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</si>
  <si>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</si>
  <si>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</si>
  <si>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</si>
  <si>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</si>
  <si>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</si>
  <si>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</si>
  <si>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</si>
  <si>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</si>
  <si>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</si>
  <si>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</si>
  <si>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</si>
  <si>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</si>
  <si>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</si>
  <si>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</si>
  <si>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</si>
  <si>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</si>
  <si>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</si>
  <si>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</si>
  <si>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</si>
  <si>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</si>
  <si>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</si>
  <si>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</si>
  <si>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</si>
  <si>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</si>
  <si>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</si>
  <si>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</si>
  <si>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</si>
  <si>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</si>
  <si>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</si>
  <si>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</si>
  <si>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</si>
  <si>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</si>
  <si>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</si>
  <si>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</si>
  <si>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</si>
  <si>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</si>
  <si>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</si>
  <si>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</si>
  <si>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</si>
  <si>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</si>
  <si>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</si>
  <si>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</si>
  <si>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</si>
  <si>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</si>
  <si>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</si>
  <si>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</si>
  <si>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</si>
  <si>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</si>
  <si>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</si>
  <si>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</si>
  <si>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</si>
  <si>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</si>
  <si>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</si>
  <si>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</si>
  <si>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</si>
  <si>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</si>
  <si>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</si>
  <si>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</si>
  <si>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</si>
  <si>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</si>
  <si>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</si>
  <si>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</si>
  <si>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</si>
  <si>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</si>
  <si>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</si>
  <si>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</si>
  <si>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</si>
  <si>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</si>
  <si>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</si>
  <si>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</si>
  <si>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</si>
  <si>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</si>
  <si>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</si>
  <si>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</si>
  <si>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</si>
  <si>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</si>
  <si>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</si>
  <si>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</si>
  <si>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</si>
  <si>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</si>
  <si>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</si>
  <si>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</si>
  <si>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</si>
  <si>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</si>
  <si>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</si>
  <si>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</si>
  <si>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</si>
  <si>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</si>
  <si>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</si>
  <si>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</si>
  <si>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</si>
  <si>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</si>
  <si>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</si>
  <si>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</si>
  <si>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</si>
  <si>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</si>
  <si>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</si>
  <si>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</si>
  <si>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</si>
  <si>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</si>
  <si>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</si>
  <si>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</si>
  <si>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</si>
  <si>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</si>
  <si>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</si>
  <si>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</si>
  <si>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</si>
  <si>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</si>
  <si>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</si>
  <si>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</si>
  <si>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</si>
  <si>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</si>
  <si>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</si>
  <si>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</si>
  <si>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</si>
  <si>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</si>
  <si>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</si>
  <si>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</si>
  <si>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</si>
  <si>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</si>
  <si>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</si>
  <si>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</si>
  <si>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</si>
  <si>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</si>
  <si>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</si>
  <si>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</si>
  <si>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</si>
  <si>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</si>
  <si>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</si>
  <si>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</si>
  <si>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</si>
  <si>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</si>
  <si>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</si>
  <si>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</si>
  <si>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</si>
  <si>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</si>
  <si>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</si>
  <si>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</si>
  <si>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</si>
  <si>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</si>
  <si>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</si>
  <si>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</si>
  <si>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</si>
  <si>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</si>
  <si>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</si>
  <si>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</si>
  <si>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</si>
  <si>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</si>
  <si>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</si>
  <si>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</si>
  <si>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</si>
  <si>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</si>
  <si>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</si>
  <si>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</si>
  <si>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</si>
  <si>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</si>
  <si>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</si>
  <si>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</si>
  <si>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</si>
  <si>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</si>
  <si>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</si>
  <si>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</si>
  <si>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</si>
  <si>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</si>
  <si>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</si>
  <si>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</si>
  <si>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</si>
  <si>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</si>
  <si>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</si>
  <si>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</si>
  <si>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</si>
  <si>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</si>
  <si>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</si>
  <si>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</si>
  <si>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</si>
  <si>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</si>
  <si>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</si>
  <si>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</si>
  <si>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</si>
  <si>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</si>
  <si>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</si>
  <si>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</si>
  <si>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</si>
  <si>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</si>
  <si>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</si>
  <si>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</si>
  <si>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</si>
  <si>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</si>
  <si>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</si>
  <si>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</si>
  <si>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</si>
  <si>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</si>
  <si>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</si>
  <si>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</si>
  <si>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</si>
  <si>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</si>
  <si>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</si>
  <si>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</si>
  <si>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</si>
  <si>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</si>
  <si>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</si>
  <si>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</si>
  <si>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</si>
  <si>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</si>
  <si>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</si>
  <si>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</si>
  <si>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</si>
  <si>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</si>
  <si>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</si>
  <si>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</si>
  <si>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</si>
  <si>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</si>
  <si>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</si>
  <si>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</si>
  <si>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</si>
  <si>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</si>
  <si>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</si>
  <si>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</si>
  <si>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</si>
  <si>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</si>
  <si>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</si>
  <si>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</si>
  <si>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</si>
  <si>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</si>
  <si>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</si>
  <si>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</si>
  <si>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</si>
  <si>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</si>
  <si>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</si>
  <si>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</si>
  <si>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</si>
  <si>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</si>
  <si>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</si>
  <si>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</si>
  <si>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</si>
  <si>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</si>
  <si>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</si>
  <si>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</si>
  <si>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</si>
  <si>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</si>
  <si>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</si>
  <si>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</si>
  <si>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</si>
  <si>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</si>
  <si>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</si>
  <si>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</si>
  <si>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</si>
  <si>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</si>
  <si>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</si>
  <si>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</si>
  <si>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</si>
  <si>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</si>
  <si>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</si>
  <si>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</si>
  <si>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</si>
  <si>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</si>
  <si>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</si>
  <si>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</si>
  <si>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</si>
  <si>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</si>
  <si>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</si>
  <si>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</si>
  <si>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</si>
  <si>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</si>
  <si>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</si>
  <si>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</si>
  <si>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</si>
  <si>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</si>
  <si>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</si>
  <si>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</si>
  <si>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</si>
  <si>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</si>
  <si>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</si>
  <si>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</si>
  <si>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</si>
  <si>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</si>
  <si>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</si>
  <si>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</si>
  <si>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</si>
  <si>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</si>
  <si>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</si>
  <si>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</si>
  <si>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</si>
  <si>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</si>
  <si>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</si>
  <si>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</si>
  <si>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</si>
  <si>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</si>
  <si>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</si>
  <si>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</si>
  <si>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</si>
  <si>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</si>
  <si>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</si>
  <si>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</si>
  <si>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</si>
  <si>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</si>
  <si>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</si>
  <si>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</si>
  <si>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</si>
  <si>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</si>
  <si>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</si>
  <si>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</si>
  <si>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</si>
  <si>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</si>
  <si>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</si>
  <si>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</si>
  <si>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</si>
  <si>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</si>
  <si>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</si>
  <si>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</si>
  <si>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</si>
  <si>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</si>
  <si>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</si>
  <si>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</si>
  <si>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</si>
  <si>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</si>
  <si>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</si>
  <si>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</si>
  <si>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</si>
  <si>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</si>
  <si>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</si>
  <si>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</si>
  <si>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</si>
  <si>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</si>
  <si>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</si>
  <si>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</si>
  <si>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</si>
  <si>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</si>
  <si>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</si>
  <si>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</si>
  <si>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</si>
  <si>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</si>
  <si>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</si>
  <si>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</si>
  <si>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</si>
  <si>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</si>
  <si>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</si>
  <si>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</si>
  <si>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</si>
  <si>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</si>
  <si>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</si>
  <si>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</si>
  <si>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</si>
  <si>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</si>
  <si>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</si>
  <si>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</si>
  <si>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</si>
  <si>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</si>
  <si>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</si>
  <si>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</si>
  <si>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</si>
  <si>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</si>
  <si>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</si>
  <si>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</si>
  <si>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</si>
  <si>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</si>
  <si>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</si>
  <si>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</si>
  <si>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</si>
  <si>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</si>
  <si>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</si>
  <si>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</si>
  <si>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</si>
  <si>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</si>
  <si>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</si>
  <si>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</si>
  <si>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</si>
  <si>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</si>
  <si>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</si>
  <si>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</si>
  <si>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</si>
  <si>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</si>
  <si>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</si>
  <si>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</si>
  <si>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</si>
  <si>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</si>
  <si>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</si>
  <si>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</si>
  <si>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</si>
  <si>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</si>
  <si>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</si>
  <si>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</si>
  <si>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</si>
  <si>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</si>
  <si>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</si>
  <si>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</si>
  <si>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</si>
  <si>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</si>
  <si>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</si>
  <si>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</si>
  <si>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</si>
  <si>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</si>
  <si>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</si>
  <si>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</si>
  <si>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</si>
  <si>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</si>
  <si>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</si>
  <si>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</si>
  <si>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</si>
  <si>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</si>
  <si>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</si>
  <si>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</si>
  <si>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</si>
  <si>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</si>
  <si>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</si>
  <si>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</si>
  <si>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</si>
  <si>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</si>
  <si>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</si>
  <si>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</si>
  <si>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</si>
  <si>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</si>
  <si>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</si>
  <si>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</si>
  <si>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</si>
  <si>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</si>
  <si>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</si>
  <si>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</si>
  <si>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</si>
  <si>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</si>
  <si>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</si>
  <si>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</si>
  <si>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</si>
  <si>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</si>
  <si>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</si>
  <si>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</si>
  <si>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</si>
  <si>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</si>
  <si>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</si>
  <si>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</si>
  <si>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</si>
  <si>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</si>
  <si>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</si>
  <si>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</si>
  <si>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</si>
  <si>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</si>
  <si>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</si>
  <si>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</si>
  <si>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</si>
  <si>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</si>
  <si>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</si>
  <si>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</si>
  <si>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</si>
  <si>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</si>
  <si>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</si>
  <si>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</si>
  <si>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</si>
  <si>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</si>
  <si>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</si>
  <si>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</si>
  <si>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</si>
  <si>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</si>
  <si>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</si>
  <si>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</si>
  <si>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</si>
  <si>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</si>
  <si>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</si>
  <si>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</si>
  <si>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</si>
  <si>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</si>
  <si>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</si>
  <si>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</si>
  <si>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</si>
  <si>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</si>
  <si>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</si>
  <si>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</si>
  <si>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</si>
  <si>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</si>
  <si>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</si>
  <si>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</si>
  <si>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</si>
  <si>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</si>
  <si>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</si>
  <si>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</si>
  <si>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</si>
  <si>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</si>
  <si>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</si>
  <si>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</si>
  <si>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</si>
  <si>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</si>
  <si>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</si>
  <si>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</si>
  <si>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</si>
  <si>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</si>
  <si>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</si>
  <si>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</si>
  <si>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</si>
  <si>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</si>
  <si>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</si>
  <si>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</si>
  <si>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</si>
  <si>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</si>
  <si>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</si>
  <si>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</si>
  <si>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</si>
  <si>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</si>
  <si>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</si>
  <si>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</si>
  <si>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</si>
  <si>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</si>
  <si>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</si>
  <si>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</si>
  <si>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</si>
  <si>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</si>
  <si>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</si>
  <si>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</si>
  <si>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</si>
  <si>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</si>
  <si>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</si>
  <si>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</si>
  <si>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</si>
  <si>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</si>
  <si>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</si>
  <si>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</si>
  <si>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</si>
  <si>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</si>
  <si>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</si>
  <si>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</si>
  <si>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</si>
  <si>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</si>
  <si>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</si>
  <si>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</si>
  <si>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</si>
  <si>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</si>
  <si>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</si>
  <si>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</si>
  <si>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</si>
  <si>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</si>
  <si>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</si>
  <si>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</si>
  <si>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</si>
  <si>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</si>
  <si>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</si>
  <si>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</si>
  <si>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</si>
  <si>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</si>
  <si>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</si>
  <si>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</si>
  <si>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</si>
  <si>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</si>
  <si>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</si>
  <si>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</si>
  <si>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</si>
  <si>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</si>
  <si>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</si>
  <si>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</si>
  <si>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</si>
  <si>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</si>
  <si>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</si>
  <si>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</si>
  <si>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</si>
  <si>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</si>
  <si>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</si>
  <si>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</si>
  <si>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</si>
  <si>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</si>
  <si>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</si>
  <si>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</si>
  <si>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</si>
  <si>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</si>
  <si>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</si>
  <si>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</si>
  <si>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</si>
  <si>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</si>
  <si>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</si>
  <si>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</si>
  <si>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</si>
  <si>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</si>
  <si>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</si>
  <si>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</si>
  <si>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</si>
  <si>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</si>
  <si>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</si>
  <si>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</si>
  <si>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</si>
  <si>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</si>
  <si>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</si>
  <si>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</si>
  <si>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</si>
  <si>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</si>
  <si>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</si>
  <si>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</si>
  <si>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</si>
  <si>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</si>
  <si>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</si>
  <si>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</si>
  <si>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</si>
  <si>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</si>
  <si>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</si>
  <si>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</si>
  <si>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</si>
  <si>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</si>
  <si>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</si>
  <si>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</si>
  <si>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</si>
  <si>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</si>
  <si>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</si>
  <si>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</si>
  <si>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</si>
  <si>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</si>
  <si>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</si>
  <si>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</si>
  <si>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</si>
  <si>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</si>
  <si>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</si>
  <si>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</si>
  <si>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</si>
  <si>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</si>
  <si>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</si>
  <si>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</si>
  <si>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</si>
  <si>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</si>
  <si>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</si>
  <si>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</si>
  <si>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</si>
  <si>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</si>
  <si>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</si>
  <si>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</si>
  <si>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</si>
  <si>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</si>
  <si>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</si>
  <si>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</si>
  <si>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</si>
  <si>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</si>
  <si>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</si>
  <si>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</si>
  <si>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</si>
  <si>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</si>
  <si>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</si>
  <si>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</si>
  <si>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</si>
  <si>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</si>
  <si>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</si>
  <si>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</si>
  <si>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</si>
  <si>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</si>
  <si>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</si>
  <si>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</si>
  <si>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</si>
  <si>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</si>
  <si>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</si>
  <si>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</si>
  <si>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</si>
  <si>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</si>
  <si>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</si>
  <si>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</si>
  <si>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</si>
  <si>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</si>
  <si>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</si>
  <si>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</si>
  <si>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</si>
  <si>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</si>
  <si>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</si>
  <si>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</si>
  <si>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</si>
  <si>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</si>
  <si>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</si>
  <si>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</si>
  <si>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</si>
  <si>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</si>
  <si>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</si>
  <si>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</si>
  <si>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</si>
  <si>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</si>
  <si>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</si>
  <si>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</si>
  <si>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</si>
  <si>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</si>
  <si>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</si>
  <si>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</si>
  <si>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</si>
  <si>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</si>
  <si>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</si>
  <si>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</si>
  <si>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</si>
  <si>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</si>
  <si>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</si>
  <si>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</si>
  <si>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</si>
  <si>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</si>
  <si>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</si>
  <si>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</si>
  <si>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</si>
  <si>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</si>
  <si>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</si>
  <si>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</si>
  <si>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</si>
  <si>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</si>
  <si>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</si>
  <si>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</si>
  <si>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</si>
  <si>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</si>
  <si>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</si>
  <si>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</si>
  <si>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</si>
  <si>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</si>
  <si>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</si>
  <si>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</si>
  <si>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</si>
  <si>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</si>
  <si>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</si>
  <si>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</si>
  <si>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</si>
  <si>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</si>
  <si>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</si>
  <si>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</si>
  <si>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</si>
  <si>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</si>
  <si>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</si>
  <si>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</si>
  <si>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</si>
  <si>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</si>
  <si>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</si>
  <si>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</si>
  <si>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</si>
  <si>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</si>
  <si>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</si>
  <si>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</si>
  <si>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</si>
  <si>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</si>
  <si>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</si>
  <si>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</si>
  <si>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</si>
  <si>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</si>
  <si>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</si>
  <si>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</si>
  <si>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</si>
  <si>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</si>
  <si>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</si>
  <si>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</si>
  <si>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</si>
  <si>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</si>
  <si>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</si>
  <si>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</si>
  <si>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</si>
  <si>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</si>
  <si>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</si>
  <si>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</si>
  <si>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</si>
  <si>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</si>
  <si>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</si>
  <si>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</si>
  <si>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</si>
  <si>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</si>
  <si>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</si>
  <si>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</si>
  <si>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</si>
  <si>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</si>
  <si>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</si>
  <si>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</si>
  <si>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</si>
  <si>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</si>
  <si>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</si>
  <si>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</si>
  <si>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</si>
  <si>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</si>
  <si>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</si>
  <si>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</si>
  <si>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</si>
  <si>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</si>
  <si>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</si>
  <si>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</si>
  <si>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</si>
  <si>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</si>
  <si>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</si>
  <si>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</si>
  <si>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</si>
  <si>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</si>
  <si>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</si>
  <si>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</si>
  <si>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</si>
  <si>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</si>
  <si>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</si>
  <si>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</si>
  <si>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</si>
  <si>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</si>
  <si>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</si>
  <si>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</si>
  <si>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</si>
  <si>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</si>
  <si>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</si>
  <si>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</si>
  <si>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</si>
  <si>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</si>
  <si>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</si>
  <si>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</si>
  <si>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</si>
  <si>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</si>
  <si>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</si>
  <si>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</si>
  <si>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</si>
  <si>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</si>
  <si>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</si>
  <si>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</si>
  <si>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</si>
  <si>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</si>
  <si>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</si>
  <si>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</si>
  <si>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</si>
  <si>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</si>
  <si>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</si>
  <si>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</si>
  <si>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</si>
  <si>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</si>
  <si>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</si>
  <si>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</si>
  <si>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</si>
  <si>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</si>
  <si>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</si>
  <si>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</si>
  <si>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</si>
  <si>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</si>
  <si>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</si>
  <si>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</si>
  <si>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</si>
  <si>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</si>
  <si>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</si>
  <si>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</si>
  <si>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</si>
  <si>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</si>
  <si>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</si>
  <si>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</si>
  <si>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</si>
  <si>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</si>
  <si>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</si>
  <si>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</si>
  <si>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</si>
  <si>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</si>
  <si>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</si>
  <si>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</si>
  <si>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</si>
  <si>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</si>
  <si>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</si>
  <si>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</si>
  <si>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</si>
  <si>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</si>
  <si>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</si>
  <si>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</si>
  <si>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</si>
  <si>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</si>
  <si>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</si>
  <si>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</si>
  <si>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</si>
  <si>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</si>
  <si>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</si>
  <si>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</si>
  <si>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</si>
  <si>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</si>
  <si>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</si>
  <si>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</si>
  <si>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</si>
  <si>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</si>
  <si>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</si>
  <si>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</si>
  <si>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</si>
  <si>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</si>
  <si>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</si>
  <si>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</si>
  <si>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</si>
  <si>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</si>
  <si>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</si>
  <si>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</si>
  <si>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</si>
  <si>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</si>
  <si>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</si>
  <si>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</si>
  <si>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</si>
  <si>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</si>
  <si>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</si>
  <si>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</si>
  <si>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</si>
  <si>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</si>
  <si>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</si>
  <si>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</si>
  <si>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</si>
  <si>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</si>
  <si>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</si>
  <si>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</si>
  <si>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</si>
  <si>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</si>
  <si>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</si>
  <si>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</si>
  <si>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</si>
  <si>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</si>
  <si>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</si>
  <si>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</si>
  <si>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</si>
  <si>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</si>
  <si>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</si>
  <si>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</si>
  <si>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</si>
  <si>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</si>
  <si>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</si>
  <si>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</si>
  <si>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</si>
  <si>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</si>
  <si>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</si>
  <si>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</si>
  <si>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</si>
  <si>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</si>
  <si>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</si>
  <si>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</si>
  <si>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</si>
  <si>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</si>
  <si>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</si>
  <si>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</si>
  <si>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</si>
  <si>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</si>
  <si>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</si>
  <si>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</si>
  <si>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</si>
  <si>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</si>
  <si>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</si>
  <si>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</si>
  <si>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</si>
  <si>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</si>
  <si>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</si>
  <si>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</si>
  <si>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</si>
  <si>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</si>
  <si>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</si>
  <si>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</si>
  <si>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</si>
  <si>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</si>
  <si>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</si>
  <si>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</si>
  <si>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</si>
  <si>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</si>
  <si>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</si>
  <si>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</si>
  <si>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</si>
  <si>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</si>
  <si>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</si>
  <si>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</si>
  <si>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</si>
  <si>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</si>
  <si>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</si>
  <si>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</si>
  <si>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</si>
  <si>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</si>
  <si>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</si>
  <si>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</si>
  <si>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</si>
  <si>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</si>
  <si>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</si>
  <si>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</si>
  <si>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</si>
  <si>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</si>
  <si>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</si>
  <si>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</si>
  <si>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</si>
  <si>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</si>
  <si>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</si>
  <si>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</si>
  <si>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</si>
  <si>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</si>
  <si>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</si>
  <si>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</si>
  <si>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</si>
  <si>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</si>
  <si>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</si>
  <si>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</si>
  <si>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</si>
  <si>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</si>
  <si>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</si>
  <si>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</si>
  <si>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</si>
  <si>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</si>
  <si>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</si>
  <si>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</si>
  <si>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</si>
  <si>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</si>
  <si>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</si>
  <si>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</si>
  <si>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</si>
  <si>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</si>
  <si>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</si>
  <si>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</si>
  <si>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</si>
  <si>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</si>
  <si>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</si>
  <si>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</si>
  <si>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</si>
  <si>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</si>
  <si>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</si>
  <si>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</si>
  <si>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</si>
  <si>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</si>
  <si>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</si>
  <si>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</si>
  <si>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</si>
  <si>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</si>
  <si>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</si>
  <si>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</si>
  <si>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</si>
  <si>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</si>
  <si>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</si>
  <si>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</si>
  <si>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</si>
  <si>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</si>
  <si>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</si>
  <si>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</si>
  <si>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</si>
  <si>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</si>
  <si>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</si>
  <si>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</si>
  <si>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</si>
  <si>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</si>
  <si>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</si>
  <si>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</si>
  <si>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</si>
  <si>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</si>
  <si>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</si>
  <si>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</si>
  <si>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</si>
  <si>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</si>
  <si>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</si>
  <si>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</si>
  <si>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</si>
  <si>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</si>
  <si>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</si>
  <si>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</si>
  <si>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</si>
  <si>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</si>
  <si>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</si>
  <si>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</si>
  <si>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</si>
  <si>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</si>
  <si>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</si>
  <si>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</si>
  <si>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</si>
  <si>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</si>
  <si>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</si>
  <si>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</si>
  <si>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</si>
  <si>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</si>
  <si>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</si>
  <si>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</si>
  <si>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</si>
  <si>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</si>
  <si>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</si>
  <si>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</si>
  <si>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</si>
  <si>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</si>
  <si>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</si>
  <si>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</si>
  <si>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</si>
  <si>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</si>
  <si>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</si>
  <si>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</si>
  <si>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</si>
  <si>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</si>
  <si>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</si>
  <si>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</si>
  <si>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</si>
  <si>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</si>
  <si>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</si>
  <si>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</si>
  <si>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</si>
  <si>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</si>
  <si>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</si>
  <si>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</si>
  <si>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</si>
  <si>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</si>
  <si>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</si>
  <si>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</si>
  <si>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</si>
  <si>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</si>
  <si>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</si>
  <si>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</si>
  <si>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</si>
  <si>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</si>
  <si>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</si>
  <si>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</si>
  <si>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</si>
  <si>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</si>
  <si>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</si>
  <si>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</si>
  <si>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</si>
  <si>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</si>
  <si>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</si>
  <si>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</si>
  <si>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</si>
  <si>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</si>
  <si>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</si>
  <si>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</si>
  <si>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</si>
  <si>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</si>
  <si>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</si>
  <si>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</si>
  <si>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</si>
  <si>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</si>
  <si>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</si>
  <si>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</si>
  <si>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</si>
  <si>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</si>
  <si>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</si>
  <si>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</si>
  <si>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</si>
  <si>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</si>
  <si>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</si>
  <si>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</si>
  <si>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</si>
  <si>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</si>
  <si>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</si>
  <si>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</si>
  <si>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</si>
  <si>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</si>
  <si>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</si>
  <si>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</si>
  <si>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</si>
  <si>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</si>
  <si>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</si>
  <si>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</si>
  <si>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</si>
  <si>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</si>
  <si>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</si>
  <si>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</si>
  <si>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</si>
  <si>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</si>
  <si>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</si>
  <si>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</si>
  <si>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</si>
  <si>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</si>
  <si>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</si>
  <si>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</si>
  <si>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</si>
  <si>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</si>
  <si>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</si>
  <si>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</si>
  <si>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</si>
  <si>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</si>
  <si>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</si>
  <si>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</si>
  <si>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</si>
  <si>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</si>
  <si>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</si>
  <si>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</si>
  <si>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</si>
  <si>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</si>
  <si>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</si>
  <si>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</si>
  <si>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</si>
  <si>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</si>
  <si>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</si>
  <si>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</si>
  <si>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</si>
  <si>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</si>
  <si>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</si>
  <si>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</si>
  <si>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</si>
  <si>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</si>
  <si>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</si>
  <si>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</si>
  <si>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</si>
  <si>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</si>
  <si>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</si>
  <si>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</si>
  <si>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</si>
  <si>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</si>
  <si>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</si>
  <si>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</si>
  <si>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</si>
  <si>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</si>
  <si>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</si>
  <si>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</si>
  <si>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</si>
  <si>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</si>
  <si>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</si>
  <si>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</si>
  <si>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</si>
  <si>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</si>
  <si>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</si>
  <si>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</si>
  <si>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</si>
  <si>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</si>
  <si>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</si>
  <si>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</si>
  <si>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</si>
  <si>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</si>
  <si>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</si>
  <si>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</si>
  <si>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</si>
  <si>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</si>
  <si>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</si>
  <si>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</si>
  <si>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</si>
  <si>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</si>
  <si>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</si>
  <si>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</si>
  <si>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</si>
  <si>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</si>
  <si>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</si>
  <si>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</si>
  <si>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</si>
  <si>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</si>
  <si>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</si>
  <si>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</si>
  <si>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</si>
  <si>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</si>
  <si>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</si>
  <si>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</si>
  <si>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</si>
  <si>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</si>
  <si>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</si>
  <si>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</si>
  <si>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</si>
  <si>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</si>
  <si>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</si>
  <si>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</si>
  <si>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</si>
  <si>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</si>
  <si>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</si>
  <si>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</si>
  <si>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</si>
  <si>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</si>
  <si>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</si>
  <si>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</si>
  <si>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</si>
  <si>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</si>
  <si>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</si>
  <si>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</si>
  <si>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</si>
  <si>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</si>
  <si>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</si>
  <si>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</si>
  <si>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</si>
  <si>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</si>
  <si>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</si>
  <si>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</si>
  <si>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</si>
  <si>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</si>
  <si>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</si>
  <si>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</si>
  <si>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</si>
  <si>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</si>
  <si>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</si>
  <si>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</si>
  <si>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</si>
  <si>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</si>
  <si>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</si>
  <si>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</si>
  <si>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</si>
  <si>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</si>
  <si>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</si>
  <si>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</si>
  <si>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</si>
  <si>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</si>
  <si>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</si>
  <si>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</si>
  <si>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</si>
  <si>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</si>
  <si>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</si>
  <si>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</si>
  <si>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</si>
  <si>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</si>
  <si>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</si>
  <si>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</si>
  <si>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</si>
  <si>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</si>
  <si>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</si>
  <si>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</si>
  <si>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</si>
  <si>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</si>
  <si>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</si>
  <si>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</si>
  <si>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</si>
  <si>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</si>
  <si>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</si>
  <si>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</si>
  <si>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</si>
  <si>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</si>
  <si>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</si>
  <si>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</si>
  <si>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</si>
  <si>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</si>
  <si>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</si>
  <si>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</si>
  <si>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</si>
  <si>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</si>
  <si>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</si>
  <si>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</si>
  <si>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</si>
  <si>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</si>
  <si>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</si>
  <si>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</si>
  <si>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</si>
  <si>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</si>
  <si>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</si>
  <si>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</si>
  <si>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</si>
  <si>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</si>
  <si>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</si>
  <si>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</si>
  <si>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</si>
  <si>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</si>
  <si>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</si>
  <si>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</si>
  <si>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</si>
  <si>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</si>
  <si>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</si>
  <si>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</si>
  <si>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</si>
  <si>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</si>
  <si>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</si>
  <si>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</si>
  <si>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</si>
  <si>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</si>
  <si>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</si>
  <si>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</si>
  <si>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</si>
  <si>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</si>
  <si>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</si>
  <si>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</si>
  <si>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</si>
  <si>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</si>
  <si>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</si>
  <si>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</si>
  <si>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</si>
  <si>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</si>
  <si>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</si>
  <si>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</si>
  <si>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</si>
  <si>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</si>
  <si>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</si>
  <si>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</si>
  <si>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</si>
  <si>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</si>
  <si>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</si>
  <si>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</si>
  <si>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</si>
  <si>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</si>
  <si>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</si>
  <si>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</si>
  <si>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</si>
  <si>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</si>
  <si>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</si>
  <si>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</si>
  <si>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</si>
  <si>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</si>
  <si>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</si>
  <si>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</si>
  <si>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</si>
  <si>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</si>
  <si>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</si>
  <si>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</si>
  <si>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</si>
  <si>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</si>
  <si>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</si>
  <si>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</si>
  <si>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</si>
  <si>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</si>
  <si>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</si>
  <si>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</si>
  <si>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</si>
  <si>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</si>
  <si>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</si>
  <si>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</si>
  <si>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</si>
  <si>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</si>
  <si>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</si>
  <si>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</si>
  <si>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</si>
  <si>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</si>
  <si>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</si>
  <si>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</si>
  <si>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</si>
  <si>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</si>
  <si>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</si>
  <si>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</si>
  <si>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</si>
  <si>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</si>
  <si>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</si>
  <si>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</si>
  <si>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</si>
  <si>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</si>
  <si>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</si>
  <si>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</si>
  <si>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</si>
  <si>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</si>
  <si>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</si>
  <si>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</si>
  <si>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</si>
  <si>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</si>
  <si>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</si>
  <si>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</si>
  <si>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</si>
  <si>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</si>
  <si>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</si>
  <si>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</si>
  <si>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</si>
  <si>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</si>
  <si>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</si>
  <si>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</si>
  <si>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</si>
  <si>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</si>
  <si>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</si>
  <si>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</si>
  <si>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</si>
  <si>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</si>
  <si>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</si>
  <si>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</si>
  <si>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</si>
  <si>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</si>
  <si>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</si>
  <si>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</si>
  <si>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</si>
  <si>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</si>
  <si>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</si>
  <si>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</si>
  <si>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</si>
  <si>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</si>
  <si>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</si>
  <si>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</si>
  <si>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</si>
  <si>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</si>
  <si>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</si>
  <si>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</si>
  <si>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</si>
  <si>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</si>
  <si>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</si>
  <si>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</si>
  <si>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</si>
  <si>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</si>
  <si>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</si>
  <si>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</si>
  <si>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</si>
  <si>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</si>
  <si>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</si>
  <si>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</si>
  <si>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</si>
  <si>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</si>
  <si>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</si>
  <si>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</si>
  <si>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</si>
  <si>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</si>
  <si>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</si>
  <si>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</si>
  <si>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</si>
  <si>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</si>
  <si>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</si>
  <si>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</si>
  <si>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</si>
  <si>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</si>
  <si>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</si>
  <si>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</si>
  <si>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</si>
  <si>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</si>
  <si>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</si>
  <si>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</si>
  <si>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</si>
  <si>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</si>
  <si>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</si>
  <si>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</si>
  <si>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</si>
  <si>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</si>
  <si>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</si>
  <si>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</si>
  <si>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</si>
  <si>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</si>
  <si>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</si>
  <si>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</si>
  <si>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</si>
  <si>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</si>
  <si>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</si>
  <si>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</si>
  <si>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</si>
  <si>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</si>
  <si>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</si>
  <si>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</si>
  <si>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</si>
  <si>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</si>
  <si>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</si>
  <si>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</si>
  <si>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</si>
  <si>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</si>
  <si>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</si>
  <si>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</si>
  <si>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</si>
  <si>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</si>
  <si>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</si>
  <si>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</si>
  <si>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</si>
  <si>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</si>
  <si>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</si>
  <si>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</si>
  <si>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</si>
  <si>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</si>
  <si>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</si>
  <si>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</si>
  <si>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</si>
  <si>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</si>
  <si>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</si>
  <si>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</si>
  <si>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</si>
  <si>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</si>
  <si>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</si>
  <si>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</si>
  <si>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</si>
  <si>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</si>
  <si>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</si>
  <si>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</si>
  <si>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</si>
  <si>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</si>
  <si>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</si>
  <si>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</si>
  <si>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</si>
  <si>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</si>
  <si>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</si>
  <si>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</si>
  <si>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</si>
  <si>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</si>
  <si>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</si>
  <si>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</si>
  <si>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</si>
  <si>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</si>
  <si>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</si>
  <si>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</si>
  <si>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</si>
  <si>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</si>
  <si>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</si>
  <si>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</si>
  <si>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</si>
  <si>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</si>
  <si>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</si>
  <si>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</si>
  <si>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</si>
  <si>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</si>
  <si>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</si>
  <si>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</si>
  <si>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</si>
  <si>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</si>
  <si>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</si>
  <si>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</si>
  <si>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</si>
  <si>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</si>
  <si>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</si>
  <si>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</si>
  <si>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</si>
  <si>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</si>
  <si>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</si>
  <si>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</si>
  <si>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</si>
  <si>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</si>
  <si>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</si>
  <si>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</si>
  <si>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</si>
  <si>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</si>
  <si>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</si>
  <si>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</si>
  <si>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</si>
  <si>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</si>
  <si>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</si>
  <si>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</si>
  <si>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</si>
  <si>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</si>
  <si>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</si>
  <si>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</si>
  <si>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</si>
  <si>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</si>
  <si>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</si>
  <si>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</si>
  <si>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</si>
  <si>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</si>
  <si>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</si>
  <si>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</si>
  <si>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</si>
  <si>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</si>
  <si>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</si>
  <si>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</si>
  <si>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</si>
  <si>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</si>
  <si>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</si>
  <si>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</si>
  <si>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</si>
  <si>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</si>
  <si>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</si>
  <si>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</si>
  <si>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</si>
  <si>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</si>
  <si>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</si>
  <si>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</si>
  <si>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</si>
  <si>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</si>
  <si>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</si>
  <si>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</si>
  <si>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</si>
  <si>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</si>
  <si>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</si>
  <si>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</si>
  <si>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</si>
  <si>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</si>
  <si>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</si>
  <si>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</si>
  <si>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</si>
  <si>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</si>
  <si>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</si>
  <si>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</si>
  <si>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</si>
  <si>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</si>
  <si>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</si>
  <si>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</si>
  <si>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</si>
  <si>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</si>
  <si>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</si>
  <si>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</si>
  <si>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</si>
  <si>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</si>
  <si>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</si>
  <si>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</si>
  <si>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</si>
  <si>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</si>
  <si>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</si>
  <si>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</si>
  <si>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</si>
  <si>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</si>
  <si>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</si>
  <si>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</si>
  <si>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</si>
  <si>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</si>
  <si>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</si>
  <si>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</si>
  <si>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</si>
  <si>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</si>
  <si>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</si>
  <si>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</si>
  <si>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</si>
  <si>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</si>
  <si>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</si>
  <si>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</si>
  <si>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</si>
  <si>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</si>
  <si>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</si>
  <si>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</si>
  <si>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</si>
  <si>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</si>
  <si>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</si>
  <si>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</si>
  <si>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</si>
  <si>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</si>
  <si>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</si>
  <si>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</si>
  <si>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</si>
  <si>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</si>
  <si>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</si>
  <si>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</si>
  <si>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</si>
  <si>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</si>
  <si>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</si>
  <si>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</si>
  <si>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</si>
  <si>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</si>
  <si>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</si>
  <si>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</si>
  <si>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</si>
  <si>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</si>
  <si>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</si>
  <si>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</si>
  <si>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</si>
  <si>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</si>
  <si>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</si>
  <si>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</si>
  <si>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</si>
  <si>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</si>
  <si>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</si>
  <si>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</si>
  <si>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</si>
  <si>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</si>
  <si>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</si>
  <si>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</si>
  <si>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</si>
  <si>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</si>
  <si>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</si>
  <si>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</si>
  <si>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</si>
  <si>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</si>
  <si>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</si>
  <si>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</si>
  <si>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</si>
  <si>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</si>
  <si>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</si>
  <si>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</si>
  <si>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</si>
  <si>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</si>
  <si>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</si>
  <si>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</si>
  <si>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</si>
  <si>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</si>
  <si>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</si>
  <si>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</si>
  <si>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</si>
  <si>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</si>
  <si>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</si>
  <si>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</si>
  <si>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</si>
  <si>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</si>
  <si>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</si>
  <si>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</si>
  <si>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</si>
  <si>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</si>
  <si>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</si>
  <si>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</si>
  <si>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</si>
  <si>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</si>
  <si>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</si>
  <si>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</si>
  <si>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</si>
  <si>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</si>
  <si>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</si>
  <si>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</si>
  <si>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</si>
  <si>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</si>
  <si>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</si>
  <si>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</si>
  <si>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</si>
  <si>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</si>
  <si>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</si>
  <si>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</si>
  <si>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</si>
  <si>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</si>
  <si>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</si>
  <si>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</si>
  <si>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</si>
  <si>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</si>
  <si>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</si>
  <si>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</si>
  <si>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</si>
  <si>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</si>
  <si>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</si>
  <si>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</si>
  <si>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</si>
  <si>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</si>
  <si>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</si>
  <si>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</si>
  <si>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</si>
  <si>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</si>
  <si>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</si>
  <si>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</si>
  <si>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</si>
  <si>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</si>
  <si>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</si>
  <si>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</si>
  <si>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</si>
  <si>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</si>
  <si>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</si>
  <si>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</si>
  <si>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</si>
  <si>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</si>
  <si>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</si>
  <si>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</si>
  <si>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</si>
  <si>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</si>
  <si>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</si>
  <si>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</si>
  <si>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</si>
  <si>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</si>
  <si>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</si>
  <si>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</si>
  <si>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</si>
  <si>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</si>
  <si>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</si>
  <si>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</si>
  <si>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</si>
  <si>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</si>
  <si>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</si>
  <si>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</si>
  <si>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</si>
  <si>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</si>
  <si>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</si>
  <si>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</si>
  <si>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</si>
  <si>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</si>
  <si>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</si>
  <si>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</si>
  <si>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</si>
  <si>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</si>
  <si>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</si>
  <si>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</si>
  <si>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</si>
  <si>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</si>
  <si>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</si>
  <si>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</si>
  <si>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</si>
  <si>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</si>
  <si>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</si>
  <si>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</si>
  <si>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</si>
  <si>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</si>
  <si>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</si>
  <si>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</si>
  <si>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</si>
  <si>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</si>
  <si>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</si>
  <si>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</si>
  <si>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</si>
  <si>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</si>
  <si>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</si>
  <si>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</si>
  <si>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</si>
  <si>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</si>
  <si>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</si>
  <si>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</si>
  <si>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</si>
  <si>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</si>
  <si>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</si>
  <si>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</si>
  <si>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</si>
  <si>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</si>
  <si>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</si>
  <si>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</si>
  <si>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</si>
  <si>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</si>
  <si>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</si>
  <si>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</si>
  <si>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</si>
  <si>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</si>
  <si>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</si>
  <si>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</si>
  <si>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</si>
  <si>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</si>
  <si>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</si>
  <si>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</si>
  <si>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</si>
  <si>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</si>
  <si>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</si>
  <si>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</si>
  <si>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</si>
  <si>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</si>
  <si>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</si>
  <si>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</si>
  <si>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</si>
  <si>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</si>
  <si>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</si>
  <si>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</si>
  <si>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</si>
  <si>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</si>
  <si>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</si>
  <si>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</si>
  <si>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</si>
  <si>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</si>
  <si>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</si>
  <si>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</si>
  <si>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</si>
  <si>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</si>
  <si>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</si>
  <si>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</si>
  <si>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</si>
  <si>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</si>
  <si>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</si>
  <si>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</si>
  <si>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</si>
  <si>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</si>
  <si>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</si>
  <si>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</si>
  <si>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</si>
  <si>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</si>
  <si>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</si>
  <si>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</si>
  <si>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</si>
  <si>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</si>
  <si>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</si>
  <si>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</si>
  <si>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</si>
  <si>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</si>
  <si>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</si>
  <si>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</si>
  <si>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</si>
  <si>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</si>
  <si>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</si>
  <si>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</si>
  <si>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</si>
  <si>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</si>
  <si>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</si>
  <si>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</si>
  <si>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</si>
  <si>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</si>
  <si>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</si>
  <si>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</si>
  <si>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</si>
  <si>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</si>
  <si>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</si>
  <si>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</si>
  <si>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</si>
  <si>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</si>
  <si>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</si>
  <si>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</si>
  <si>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</si>
  <si>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</si>
  <si>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</si>
  <si>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</si>
  <si>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</si>
  <si>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</si>
  <si>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</si>
  <si>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</si>
  <si>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</si>
  <si>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</si>
  <si>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</si>
  <si>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</si>
  <si>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</si>
  <si>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</si>
  <si>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</si>
  <si>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</si>
  <si>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</si>
  <si>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</si>
  <si>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</si>
  <si>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</si>
  <si>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</si>
  <si>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</si>
  <si>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</si>
  <si>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</si>
  <si>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</si>
  <si>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</si>
  <si>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</si>
  <si>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</si>
  <si>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</si>
  <si>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</si>
  <si>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</si>
  <si>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</si>
  <si>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</si>
  <si>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</si>
  <si>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</si>
  <si>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</si>
  <si>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</si>
  <si>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</si>
  <si>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</si>
  <si>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</si>
  <si>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</si>
  <si>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</si>
  <si>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</si>
  <si>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</si>
  <si>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</si>
  <si>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</si>
  <si>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</si>
  <si>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</si>
  <si>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</si>
  <si>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</si>
  <si>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</si>
  <si>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</si>
  <si>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</si>
  <si>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</si>
  <si>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</si>
  <si>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</si>
  <si>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</si>
  <si>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</si>
  <si>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</si>
  <si>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</si>
  <si>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</si>
  <si>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</si>
  <si>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</si>
  <si>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</si>
  <si>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</si>
  <si>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</si>
  <si>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</si>
  <si>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</si>
  <si>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</si>
  <si>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</si>
  <si>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</si>
  <si>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</si>
  <si>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</si>
  <si>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</si>
  <si>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</si>
  <si>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</si>
  <si>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</si>
  <si>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</si>
  <si>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</si>
  <si>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</si>
  <si>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</si>
  <si>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</si>
  <si>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</si>
  <si>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</si>
  <si>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</si>
  <si>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</si>
  <si>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</si>
  <si>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</si>
  <si>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</si>
  <si>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</si>
  <si>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</si>
  <si>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</si>
  <si>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</si>
  <si>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</si>
  <si>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</si>
  <si>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</si>
  <si>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</si>
  <si>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</si>
  <si>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</si>
  <si>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</si>
  <si>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</si>
  <si>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</si>
  <si>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</si>
  <si>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</si>
  <si>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</si>
  <si>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</si>
  <si>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</si>
  <si>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</si>
  <si>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</si>
  <si>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</si>
  <si>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</si>
  <si>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</si>
  <si>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</si>
  <si>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</si>
  <si>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</si>
  <si>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</si>
  <si>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</si>
  <si>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</si>
  <si>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</si>
  <si>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</si>
  <si>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</si>
  <si>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</si>
  <si>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</si>
  <si>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</si>
  <si>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</si>
  <si>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</si>
  <si>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</si>
  <si>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</si>
  <si>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</si>
  <si>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</si>
  <si>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</si>
  <si>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</si>
  <si>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</si>
  <si>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</si>
  <si>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</si>
  <si>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</si>
  <si>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</si>
  <si>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</si>
  <si>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</si>
  <si>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</si>
  <si>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</si>
  <si>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</si>
  <si>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</si>
  <si>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</si>
  <si>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</si>
  <si>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</si>
  <si>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</si>
  <si>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</si>
  <si>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</si>
  <si>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</si>
  <si>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</si>
  <si>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</si>
  <si>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</si>
  <si>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</si>
  <si>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</si>
  <si>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</si>
  <si>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</si>
  <si>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</si>
  <si>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</si>
  <si>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</si>
  <si>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</si>
  <si>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</si>
  <si>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</si>
  <si>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</si>
  <si>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</si>
  <si>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</si>
  <si>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</si>
  <si>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</si>
  <si>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</si>
  <si>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</si>
  <si>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</si>
  <si>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</si>
  <si>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</si>
  <si>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</si>
  <si>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</si>
  <si>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</si>
  <si>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</si>
  <si>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</si>
  <si>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</si>
  <si>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</si>
  <si>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</si>
  <si>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</si>
  <si>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</si>
  <si>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</si>
  <si>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</si>
  <si>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</si>
  <si>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</si>
  <si>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</si>
  <si>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</si>
  <si>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</si>
  <si>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</si>
  <si>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</si>
  <si>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</si>
  <si>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</si>
  <si>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</si>
  <si>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</si>
  <si>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</si>
  <si>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</si>
  <si>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</si>
  <si>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</si>
  <si>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</si>
  <si>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</si>
  <si>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</si>
  <si>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</si>
  <si>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</si>
  <si>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</si>
  <si>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</si>
  <si>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</si>
  <si>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</si>
  <si>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</si>
  <si>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</si>
  <si>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</si>
  <si>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</si>
  <si>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</si>
  <si>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</si>
  <si>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</si>
  <si>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</si>
  <si>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</si>
  <si>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</si>
  <si>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</si>
  <si>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</si>
  <si>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</si>
  <si>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</si>
  <si>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</si>
  <si>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</si>
  <si>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</si>
  <si>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</si>
  <si>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</si>
  <si>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</si>
  <si>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</si>
  <si>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</si>
  <si>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</si>
  <si>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</si>
  <si>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</si>
  <si>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</si>
  <si>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</si>
  <si>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</si>
  <si>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</si>
  <si>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</si>
  <si>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</si>
  <si>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</si>
  <si>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</si>
  <si>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</si>
  <si>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</si>
  <si>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</si>
  <si>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</si>
  <si>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</si>
  <si>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</si>
  <si>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</si>
  <si>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</si>
  <si>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</si>
  <si>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</si>
  <si>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</si>
  <si>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</si>
  <si>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</si>
  <si>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</si>
  <si>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</si>
  <si>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</si>
  <si>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</si>
  <si>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</si>
  <si>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</si>
  <si>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</si>
  <si>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</si>
  <si>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</si>
  <si>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</si>
  <si>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</si>
  <si>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</si>
  <si>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</si>
  <si>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</si>
  <si>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</si>
  <si>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</si>
  <si>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</si>
  <si>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</si>
  <si>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</si>
  <si>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</si>
  <si>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</si>
  <si>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</si>
  <si>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</si>
  <si>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</si>
  <si>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</si>
  <si>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</si>
  <si>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</si>
  <si>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</si>
  <si>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</si>
  <si>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</si>
  <si>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</si>
  <si>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</si>
  <si>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</si>
  <si>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</si>
  <si>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</si>
  <si>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</si>
  <si>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</si>
  <si>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</si>
  <si>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</si>
  <si>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</si>
  <si>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</si>
  <si>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</si>
  <si>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</si>
  <si>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</si>
  <si>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</si>
  <si>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</si>
  <si>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</si>
  <si>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</si>
  <si>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</si>
  <si>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</si>
  <si>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</si>
  <si>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</si>
  <si>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</si>
  <si>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</si>
  <si>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</si>
  <si>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</si>
  <si>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</si>
  <si>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</si>
  <si>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</si>
  <si>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</si>
  <si>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</si>
  <si>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</si>
  <si>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</si>
  <si>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</si>
  <si>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</si>
  <si>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</si>
  <si>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</si>
  <si>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</si>
  <si>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</si>
  <si>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</si>
  <si>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</si>
  <si>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</si>
  <si>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</si>
  <si>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</si>
  <si>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</si>
  <si>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</si>
  <si>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</si>
  <si>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</si>
  <si>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</si>
  <si>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</si>
  <si>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</si>
  <si>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</si>
  <si>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</si>
  <si>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</si>
  <si>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</si>
  <si>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</si>
  <si>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</si>
  <si>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</si>
  <si>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</si>
  <si>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</si>
  <si>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</si>
  <si>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</si>
  <si>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</si>
  <si>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</si>
  <si>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</si>
  <si>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</si>
  <si>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</si>
  <si>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</si>
  <si>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</si>
  <si>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</si>
  <si>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</si>
  <si>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</si>
  <si>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</si>
  <si>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</si>
  <si>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</si>
  <si>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</si>
  <si>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</si>
  <si>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</si>
  <si>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</si>
  <si>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</si>
  <si>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</si>
  <si>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</si>
  <si>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</si>
  <si>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</si>
  <si>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</si>
  <si>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</si>
  <si>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</si>
  <si>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</si>
  <si>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</si>
  <si>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</si>
  <si>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</si>
  <si>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</si>
  <si>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</si>
  <si>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</si>
  <si>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</si>
  <si>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</si>
  <si>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</si>
  <si>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</si>
  <si>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</si>
  <si>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</si>
  <si>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</si>
  <si>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</si>
  <si>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</si>
  <si>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</si>
  <si>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</si>
  <si>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</si>
  <si>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</si>
  <si>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</si>
  <si>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</si>
  <si>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</si>
  <si>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</si>
  <si>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</si>
  <si>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</si>
  <si>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</si>
  <si>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</si>
  <si>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</si>
  <si>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</si>
  <si>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</si>
  <si>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</si>
  <si>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</si>
  <si>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</si>
  <si>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</si>
  <si>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</si>
  <si>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</si>
  <si>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</si>
  <si>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</si>
  <si>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</si>
  <si>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</si>
  <si>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</si>
  <si>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</si>
  <si>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</si>
  <si>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</si>
  <si>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</si>
  <si>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</si>
  <si>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</si>
  <si>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</si>
  <si>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</si>
  <si>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</si>
  <si>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</si>
  <si>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</si>
  <si>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</si>
  <si>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</si>
  <si>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</si>
  <si>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</si>
  <si>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</si>
  <si>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</si>
  <si>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</si>
  <si>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</si>
  <si>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</si>
  <si>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</si>
  <si>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</si>
  <si>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</si>
  <si>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</si>
  <si>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</si>
  <si>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</si>
  <si>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</si>
  <si>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</si>
  <si>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</si>
  <si>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</si>
  <si>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</si>
  <si>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</si>
  <si>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</si>
  <si>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</si>
  <si>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</si>
  <si>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</si>
  <si>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</si>
  <si>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</si>
  <si>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</si>
  <si>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</si>
  <si>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</si>
  <si>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</si>
  <si>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</si>
  <si>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</si>
  <si>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</si>
  <si>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</si>
  <si>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</si>
  <si>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</si>
  <si>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</si>
  <si>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</si>
  <si>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</si>
  <si>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</si>
  <si>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</si>
  <si>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</si>
  <si>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</si>
  <si>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</si>
  <si>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</si>
  <si>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</si>
  <si>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</si>
  <si>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</si>
  <si>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</si>
  <si>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</si>
  <si>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</si>
  <si>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</si>
  <si>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</si>
  <si>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</si>
  <si>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</si>
  <si>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</si>
  <si>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</si>
  <si>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</si>
  <si>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</si>
  <si>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</si>
  <si>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</si>
  <si>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</si>
  <si>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</si>
  <si>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</si>
  <si>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</si>
  <si>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</si>
  <si>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</si>
  <si>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</si>
  <si>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</si>
  <si>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</si>
  <si>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</si>
  <si>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</si>
  <si>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</si>
  <si>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</si>
  <si>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</si>
  <si>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</si>
  <si>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</si>
  <si>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</si>
  <si>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</si>
  <si>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</si>
  <si>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</si>
  <si>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</si>
  <si>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</si>
  <si>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</si>
  <si>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</si>
  <si>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</si>
  <si>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</si>
  <si>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</si>
  <si>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</si>
  <si>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</si>
  <si>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</si>
  <si>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</si>
  <si>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</si>
  <si>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</si>
  <si>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</si>
  <si>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</si>
  <si>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</si>
  <si>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</si>
  <si>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</si>
  <si>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</si>
  <si>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</si>
  <si>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</si>
  <si>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</si>
  <si>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</si>
  <si>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</si>
  <si>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</si>
  <si>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</si>
  <si>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</si>
  <si>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</si>
  <si>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</si>
  <si>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</si>
  <si>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</si>
  <si>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</si>
  <si>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</si>
  <si>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</si>
  <si>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</si>
  <si>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</si>
  <si>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</si>
  <si>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</si>
  <si>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</si>
  <si>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</si>
  <si>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</si>
  <si>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</si>
  <si>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</si>
  <si>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</si>
  <si>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</si>
  <si>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</si>
  <si>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</si>
  <si>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</si>
  <si>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</si>
  <si>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</si>
  <si>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</si>
  <si>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</si>
  <si>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</si>
  <si>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</si>
  <si>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</si>
  <si>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</si>
  <si>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</si>
  <si>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</si>
  <si>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</si>
  <si>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</si>
  <si>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</si>
  <si>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</si>
  <si>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</si>
  <si>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</si>
  <si>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</si>
  <si>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</si>
  <si>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</si>
  <si>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</si>
  <si>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</si>
  <si>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</si>
  <si>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</si>
  <si>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</si>
  <si>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</si>
  <si>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</si>
  <si>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</si>
  <si>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</si>
  <si>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</si>
  <si>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</si>
  <si>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</si>
  <si>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</si>
  <si>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</si>
  <si>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</si>
  <si>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</si>
  <si>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</si>
  <si>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</si>
  <si>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</si>
  <si>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</si>
  <si>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</si>
  <si>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</si>
  <si>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</si>
  <si>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</si>
  <si>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</si>
  <si>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</si>
  <si>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</si>
  <si>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</si>
  <si>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</si>
  <si>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</si>
  <si>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</si>
  <si>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</si>
  <si>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</si>
  <si>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</si>
  <si>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</si>
  <si>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</si>
  <si>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</si>
  <si>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</si>
  <si>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</si>
  <si>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</si>
  <si>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</si>
  <si>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</si>
  <si>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</si>
  <si>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</si>
  <si>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</si>
  <si>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</si>
  <si>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</si>
  <si>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</si>
  <si>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</si>
  <si>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</si>
  <si>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</si>
  <si>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</si>
  <si>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</si>
  <si>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</si>
  <si>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</si>
  <si>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</si>
  <si>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</si>
  <si>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</si>
  <si>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</si>
  <si>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</si>
  <si>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</si>
  <si>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</si>
  <si>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</si>
  <si>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</si>
  <si>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</si>
  <si>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</si>
  <si>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</si>
  <si>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</si>
  <si>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</si>
  <si>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</si>
  <si>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</si>
  <si>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</si>
  <si>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</si>
  <si>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</si>
  <si>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</si>
  <si>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</si>
  <si>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</si>
  <si>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</si>
  <si>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</si>
  <si>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</si>
  <si>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</si>
  <si>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</si>
  <si>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</si>
  <si>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</si>
  <si>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</si>
  <si>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</si>
  <si>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</si>
  <si>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</si>
  <si>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</si>
  <si>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</si>
  <si>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</si>
  <si>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</si>
  <si>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</si>
  <si>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</si>
  <si>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</si>
  <si>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</si>
  <si>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</si>
  <si>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</si>
  <si>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</si>
  <si>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</si>
  <si>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</si>
  <si>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</si>
  <si>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</si>
  <si>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</si>
  <si>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</si>
  <si>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</si>
  <si>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</si>
  <si>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</si>
  <si>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</si>
  <si>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</si>
  <si>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</si>
  <si>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</si>
  <si>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</si>
  <si>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</si>
  <si>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</si>
  <si>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</si>
  <si>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</si>
  <si>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</si>
  <si>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</si>
  <si>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</si>
  <si>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</si>
  <si>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</si>
  <si>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</si>
  <si>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</si>
  <si>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</si>
  <si>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</si>
  <si>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</si>
  <si>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</si>
  <si>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</si>
  <si>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</si>
  <si>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</si>
  <si>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</si>
  <si>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</si>
  <si>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</si>
  <si>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</si>
  <si>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</si>
  <si>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</si>
  <si>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</si>
  <si>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</si>
  <si>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</si>
  <si>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</si>
  <si>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</si>
  <si>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</si>
  <si>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</si>
  <si>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</si>
  <si>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</si>
  <si>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</si>
  <si>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</si>
  <si>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</si>
  <si>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</si>
  <si>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</si>
  <si>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</si>
  <si>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</si>
  <si>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</si>
  <si>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</si>
  <si>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</si>
  <si>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</si>
  <si>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</si>
  <si>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</si>
  <si>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</si>
  <si>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</si>
  <si>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</si>
  <si>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</si>
  <si>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</si>
  <si>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</si>
  <si>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</si>
  <si>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</si>
  <si>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</si>
  <si>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</si>
  <si>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</si>
  <si>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</si>
  <si>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</si>
  <si>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</si>
  <si>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</si>
  <si>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</si>
  <si>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</si>
  <si>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</si>
  <si>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</si>
  <si>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</si>
  <si>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</si>
  <si>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</si>
  <si>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</si>
  <si>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</si>
  <si>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</si>
  <si>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</si>
  <si>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</si>
  <si>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</si>
  <si>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</si>
  <si>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</si>
  <si>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</si>
  <si>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</si>
  <si>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</si>
  <si>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</si>
  <si>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</si>
  <si>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</si>
  <si>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</si>
  <si>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</si>
  <si>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</si>
  <si>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</si>
  <si>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</si>
  <si>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</si>
  <si>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</si>
  <si>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</si>
  <si>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</si>
  <si>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</si>
  <si>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</si>
  <si>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</si>
  <si>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</si>
  <si>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</si>
  <si>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</si>
  <si>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</si>
  <si>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</si>
  <si>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</si>
  <si>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</si>
  <si>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</si>
  <si>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</si>
  <si>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</si>
  <si>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</si>
  <si>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</si>
  <si>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</si>
  <si>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</si>
  <si>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</si>
  <si>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</si>
  <si>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</si>
  <si>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</si>
  <si>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</si>
  <si>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</si>
  <si>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</si>
  <si>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</si>
  <si>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</si>
  <si>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</si>
  <si>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</si>
  <si>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</si>
  <si>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</si>
  <si>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</si>
  <si>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</si>
  <si>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</si>
  <si>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</si>
  <si>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</si>
  <si>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</si>
  <si>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</si>
  <si>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</si>
  <si>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</si>
  <si>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</si>
  <si>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</si>
  <si>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</si>
  <si>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</si>
  <si>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</si>
  <si>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</si>
  <si>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</si>
  <si>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</si>
  <si>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</si>
  <si>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</si>
  <si>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</si>
  <si>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</si>
  <si>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</si>
  <si>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</si>
  <si>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</si>
  <si>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</si>
  <si>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</si>
  <si>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</si>
  <si>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</si>
  <si>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</si>
  <si>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</si>
  <si>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</si>
  <si>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</si>
  <si>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</si>
  <si>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</si>
  <si>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</si>
  <si>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</si>
  <si>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</si>
  <si>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</si>
  <si>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</si>
  <si>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</si>
  <si>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</si>
  <si>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</si>
  <si>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</si>
  <si>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</si>
  <si>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</si>
  <si>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</si>
  <si>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</si>
  <si>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</si>
  <si>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</si>
  <si>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</si>
  <si>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</si>
  <si>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</si>
  <si>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</si>
  <si>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</si>
  <si>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</si>
  <si>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</si>
  <si>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</si>
  <si>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</si>
  <si>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</si>
  <si>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</si>
  <si>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</si>
  <si>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</si>
  <si>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</si>
  <si>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</si>
  <si>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</si>
  <si>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</si>
  <si>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</si>
  <si>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</si>
  <si>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</si>
  <si>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</si>
  <si>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</si>
  <si>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</si>
  <si>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</si>
  <si>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</si>
  <si>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</si>
  <si>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</si>
  <si>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</si>
  <si>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</si>
  <si>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</si>
  <si>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</si>
  <si>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</si>
  <si>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</si>
  <si>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</si>
  <si>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</si>
  <si>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</si>
  <si>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</si>
  <si>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</si>
  <si>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</si>
  <si>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</si>
  <si>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</si>
  <si>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</si>
  <si>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</si>
  <si>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</si>
  <si>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</si>
  <si>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</si>
  <si>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</si>
  <si>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</si>
  <si>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</si>
  <si>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</si>
  <si>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</si>
  <si>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</si>
  <si>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</si>
  <si>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</si>
  <si>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</si>
  <si>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</si>
  <si>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</si>
  <si>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</si>
  <si>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</si>
  <si>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</si>
  <si>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</si>
  <si>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</si>
  <si>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</si>
  <si>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</si>
  <si>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</si>
  <si>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</si>
  <si>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</si>
  <si>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</si>
  <si>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</si>
  <si>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</si>
  <si>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</si>
  <si>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</si>
  <si>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</si>
  <si>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</si>
  <si>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</si>
  <si>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</si>
  <si>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</si>
  <si>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</si>
  <si>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</si>
  <si>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</si>
  <si>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</si>
  <si>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</si>
  <si>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</si>
  <si>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</si>
  <si>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</si>
  <si>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</si>
  <si>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</si>
  <si>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</si>
  <si>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</si>
  <si>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</si>
  <si>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</si>
  <si>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</si>
  <si>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</si>
  <si>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</si>
  <si>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</si>
  <si>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</si>
  <si>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</si>
  <si>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</si>
  <si>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</si>
  <si>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</si>
  <si>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</si>
  <si>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</si>
  <si>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</si>
  <si>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</si>
  <si>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</si>
  <si>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</si>
  <si>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</si>
  <si>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</si>
  <si>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</si>
  <si>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</si>
  <si>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</si>
  <si>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</si>
  <si>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</si>
  <si>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</si>
  <si>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</si>
  <si>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</si>
  <si>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</si>
  <si>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</si>
  <si>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</si>
  <si>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</si>
  <si>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</si>
  <si>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</si>
  <si>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</si>
  <si>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</si>
  <si>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</si>
  <si>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</si>
  <si>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</si>
  <si>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</si>
  <si>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</si>
  <si>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</si>
  <si>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</si>
  <si>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</si>
  <si>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</si>
  <si>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</si>
  <si>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</si>
  <si>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</si>
  <si>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</si>
  <si>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</si>
  <si>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</si>
  <si>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</si>
  <si>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</si>
  <si>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</si>
  <si>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</si>
  <si>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</si>
  <si>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</si>
  <si>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</si>
  <si>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</si>
  <si>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</si>
  <si>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</si>
  <si>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</si>
  <si>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</si>
  <si>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</si>
  <si>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</si>
  <si>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</si>
  <si>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</si>
  <si>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</si>
  <si>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</si>
  <si>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</si>
  <si>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</si>
  <si>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</si>
  <si>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</si>
  <si>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</si>
  <si>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</si>
  <si>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</si>
  <si>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</si>
  <si>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</si>
  <si>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</si>
  <si>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</si>
  <si>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</si>
  <si>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</si>
  <si>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</si>
  <si>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</si>
  <si>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</si>
  <si>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</si>
  <si>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</si>
  <si>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</si>
  <si>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</si>
  <si>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</si>
  <si>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</si>
  <si>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</si>
  <si>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</si>
  <si>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</si>
  <si>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</si>
  <si>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</si>
  <si>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</si>
  <si>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</si>
  <si>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</si>
  <si>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</si>
  <si>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</si>
  <si>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</si>
  <si>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</si>
  <si>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</si>
  <si>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</si>
  <si>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</si>
  <si>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</si>
  <si>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</si>
  <si>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</si>
  <si>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</si>
  <si>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</si>
  <si>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</si>
  <si>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</si>
  <si>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</si>
  <si>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</si>
  <si>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</si>
  <si>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</si>
  <si>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</si>
  <si>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</si>
  <si>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</si>
  <si>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</si>
  <si>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</si>
  <si>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</si>
  <si>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</si>
  <si>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</si>
  <si>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</si>
  <si>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</si>
  <si>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</si>
  <si>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</si>
  <si>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</si>
  <si>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</si>
  <si>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</si>
  <si>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</si>
  <si>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</si>
  <si>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</si>
  <si>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</si>
  <si>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</si>
  <si>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</si>
  <si>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</si>
  <si>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</si>
  <si>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</si>
  <si>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</si>
  <si>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</si>
  <si>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</si>
  <si>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</si>
  <si>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</si>
  <si>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</si>
  <si>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</si>
  <si>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</si>
  <si>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</si>
  <si>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</si>
  <si>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</si>
  <si>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</si>
  <si>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</si>
  <si>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</si>
  <si>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</si>
  <si>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</si>
  <si>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</si>
  <si>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</si>
  <si>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</si>
  <si>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</si>
  <si>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</si>
  <si>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</si>
  <si>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</si>
  <si>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</si>
  <si>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</si>
  <si>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</si>
  <si>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</si>
  <si>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</si>
  <si>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</si>
  <si>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</si>
  <si>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</si>
  <si>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</si>
  <si>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</si>
  <si>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</si>
  <si>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</si>
  <si>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</si>
  <si>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</si>
  <si>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</si>
  <si>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</si>
  <si>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</si>
  <si>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</si>
  <si>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</si>
  <si>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</si>
  <si>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</si>
  <si>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</si>
  <si>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</si>
  <si>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</si>
  <si>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</si>
  <si>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</si>
  <si>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</si>
  <si>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</si>
  <si>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</si>
  <si>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</si>
  <si>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</si>
  <si>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</si>
  <si>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</si>
  <si>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</si>
  <si>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</si>
  <si>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</si>
  <si>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</si>
  <si>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</si>
  <si>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</si>
  <si>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</si>
  <si>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</si>
  <si>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</si>
  <si>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</si>
  <si>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</si>
  <si>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</si>
  <si>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</si>
  <si>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</si>
  <si>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</si>
  <si>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</si>
  <si>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</si>
  <si>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</si>
  <si>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</si>
  <si>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</si>
  <si>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</si>
  <si>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</si>
  <si>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</si>
  <si>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</si>
  <si>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</si>
  <si>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</si>
  <si>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</si>
  <si>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</si>
  <si>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</si>
  <si>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</si>
  <si>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</si>
  <si>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</si>
  <si>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</si>
  <si>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</si>
  <si>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</si>
  <si>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</si>
  <si>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</si>
  <si>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</si>
  <si>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</si>
  <si>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</si>
  <si>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</si>
  <si>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</si>
  <si>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</si>
  <si>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</si>
  <si>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</si>
  <si>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</si>
  <si>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</si>
  <si>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</si>
  <si>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</si>
  <si>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</si>
  <si>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</si>
  <si>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</si>
  <si>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</si>
  <si>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</si>
  <si>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</si>
  <si>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</si>
  <si>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</si>
  <si>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</si>
  <si>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</si>
  <si>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</si>
  <si>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</si>
  <si>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</si>
  <si>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</si>
  <si>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</si>
  <si>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</si>
  <si>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</si>
  <si>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</si>
  <si>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</si>
  <si>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</si>
  <si>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</si>
  <si>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</si>
  <si>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</si>
  <si>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</si>
  <si>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</si>
  <si>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</si>
  <si>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</si>
  <si>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</si>
  <si>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</si>
  <si>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</si>
  <si>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</si>
  <si>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</si>
  <si>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</si>
  <si>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</si>
  <si>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</si>
  <si>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</si>
  <si>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</si>
  <si>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</si>
  <si>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</si>
  <si>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</si>
  <si>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</si>
  <si>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</si>
  <si>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</si>
  <si>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</si>
  <si>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</si>
  <si>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</si>
  <si>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</si>
  <si>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</si>
  <si>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</si>
  <si>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</si>
  <si>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</si>
  <si>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</si>
  <si>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</si>
  <si>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</si>
  <si>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</si>
  <si>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</si>
  <si>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</si>
  <si>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</si>
  <si>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</si>
  <si>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</si>
  <si>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</si>
  <si>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</si>
  <si>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</si>
  <si>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</si>
  <si>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</si>
  <si>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</si>
  <si>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</si>
  <si>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</si>
  <si>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</si>
  <si>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</si>
  <si>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</si>
  <si>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</si>
  <si>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</si>
  <si>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</si>
  <si>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</si>
  <si>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</si>
  <si>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</si>
  <si>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</si>
  <si>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</si>
  <si>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</si>
  <si>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</si>
  <si>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</si>
  <si>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</si>
  <si>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</si>
  <si>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</si>
  <si>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</si>
  <si>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</si>
  <si>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</si>
  <si>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</si>
  <si>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</si>
  <si>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</si>
  <si>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</si>
  <si>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</si>
  <si>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</si>
  <si>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</si>
  <si>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</si>
  <si>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</si>
  <si>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</si>
  <si>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</si>
  <si>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</si>
  <si>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</si>
  <si>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</si>
  <si>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</si>
  <si>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</si>
  <si>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</si>
  <si>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</si>
  <si>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</si>
  <si>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</si>
  <si>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</si>
  <si>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</si>
  <si>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</si>
  <si>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</si>
  <si>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</si>
  <si>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</si>
  <si>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</si>
  <si>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</si>
  <si>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</si>
  <si>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</si>
  <si>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</si>
  <si>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</si>
  <si>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</si>
  <si>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</si>
  <si>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</si>
  <si>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</si>
  <si>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</si>
  <si>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</si>
  <si>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</si>
  <si>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</si>
  <si>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</si>
  <si>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</si>
  <si>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</si>
  <si>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</si>
  <si>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</si>
  <si>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</si>
  <si>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</si>
  <si>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</si>
  <si>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</si>
  <si>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</si>
  <si>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</si>
  <si>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</si>
  <si>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</si>
  <si>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</si>
  <si>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</si>
  <si>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</si>
  <si>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</si>
  <si>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</si>
  <si>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</si>
  <si>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</si>
  <si>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</si>
  <si>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</si>
  <si>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</si>
  <si>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</si>
  <si>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</si>
  <si>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</si>
  <si>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</si>
  <si>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</si>
  <si>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</si>
  <si>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</si>
  <si>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</si>
  <si>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</si>
  <si>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</si>
  <si>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</si>
  <si>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</si>
  <si>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</si>
  <si>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</si>
  <si>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</si>
  <si>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</si>
  <si>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</si>
  <si>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</si>
  <si>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</si>
  <si>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</si>
  <si>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</si>
  <si>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</si>
  <si>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</si>
  <si>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</si>
  <si>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</si>
  <si>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</si>
  <si>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</si>
  <si>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</si>
  <si>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</si>
  <si>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</si>
  <si>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</si>
  <si>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</si>
  <si>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</si>
  <si>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</si>
  <si>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</si>
  <si>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</si>
  <si>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</si>
  <si>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</si>
  <si>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</si>
  <si>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</si>
  <si>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</si>
  <si>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</si>
  <si>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</si>
  <si>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</si>
  <si>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</si>
  <si>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</si>
  <si>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</si>
  <si>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</si>
  <si>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</si>
  <si>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</si>
  <si>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</si>
  <si>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</si>
  <si>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</si>
  <si>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</si>
  <si>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</si>
  <si>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</si>
  <si>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</si>
  <si>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</si>
  <si>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</si>
  <si>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</si>
  <si>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</si>
  <si>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</si>
  <si>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</si>
  <si>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</si>
  <si>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</si>
  <si>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</si>
  <si>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</si>
  <si>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</si>
  <si>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</si>
  <si>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</si>
  <si>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</si>
  <si>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</si>
  <si>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</si>
  <si>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</si>
  <si>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</si>
  <si>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</si>
  <si>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</si>
  <si>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</si>
  <si>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</si>
  <si>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</si>
  <si>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</si>
  <si>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</si>
  <si>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</si>
  <si>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</si>
  <si>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</si>
  <si>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</si>
  <si>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</si>
  <si>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</si>
  <si>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</si>
  <si>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</si>
  <si>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</si>
  <si>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</si>
  <si>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</si>
  <si>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</si>
  <si>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</si>
  <si>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</si>
  <si>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</si>
  <si>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</si>
  <si>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</si>
  <si>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</si>
  <si>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</si>
  <si>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</si>
  <si>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</si>
  <si>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</si>
  <si>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</si>
  <si>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</si>
  <si>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</si>
  <si>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</si>
  <si>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</si>
  <si>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</si>
  <si>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</si>
  <si>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</si>
  <si>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</si>
  <si>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</si>
  <si>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</si>
  <si>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</si>
  <si>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</si>
  <si>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</si>
  <si>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</si>
  <si>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</si>
  <si>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</si>
  <si>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</si>
  <si>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</si>
  <si>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</si>
  <si>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</si>
  <si>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</si>
  <si>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</si>
  <si>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</si>
  <si>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</si>
  <si>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</si>
  <si>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</si>
  <si>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</si>
  <si>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</si>
  <si>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</si>
  <si>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</si>
  <si>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</si>
  <si>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</si>
  <si>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</si>
  <si>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</si>
  <si>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</si>
  <si>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</si>
  <si>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</si>
  <si>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</si>
  <si>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</si>
  <si>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</si>
  <si>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</si>
  <si>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</si>
  <si>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</si>
  <si>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</si>
  <si>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</si>
  <si>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</si>
  <si>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</si>
  <si>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</si>
  <si>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</si>
  <si>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</si>
  <si>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</si>
  <si>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</si>
  <si>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</si>
  <si>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</si>
  <si>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</si>
  <si>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</si>
  <si>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</si>
  <si>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</si>
  <si>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</si>
  <si>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</si>
  <si>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</si>
  <si>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</si>
  <si>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</si>
  <si>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</si>
  <si>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</si>
  <si>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</si>
  <si>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</si>
  <si>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</si>
  <si>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</si>
  <si>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</si>
  <si>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</si>
  <si>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</si>
  <si>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</si>
  <si>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</si>
  <si>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</si>
  <si>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</si>
  <si>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</si>
  <si>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</si>
  <si>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</si>
  <si>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</si>
  <si>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</si>
  <si>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</si>
  <si>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</si>
  <si>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</si>
  <si>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</si>
  <si>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</si>
  <si>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</si>
  <si>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</si>
  <si>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</si>
  <si>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</si>
  <si>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</si>
  <si>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</si>
  <si>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</si>
  <si>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</si>
  <si>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</si>
  <si>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</si>
  <si>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</si>
  <si>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</si>
  <si>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</si>
  <si>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</si>
  <si>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</si>
  <si>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</si>
  <si>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</si>
  <si>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</si>
  <si>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</si>
  <si>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</si>
  <si>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</si>
  <si>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</si>
  <si>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</si>
  <si>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</si>
  <si>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</si>
  <si>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</si>
  <si>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</si>
  <si>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</si>
  <si>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</si>
  <si>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</si>
  <si>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</si>
  <si>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</si>
  <si>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</si>
  <si>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</si>
  <si>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</si>
  <si>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</si>
  <si>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</si>
  <si>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</si>
  <si>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</si>
  <si>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</si>
  <si>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</si>
  <si>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</si>
  <si>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</si>
  <si>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</si>
  <si>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</si>
  <si>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</si>
  <si>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</si>
  <si>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</si>
  <si>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</si>
  <si>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</si>
  <si>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</si>
  <si>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</si>
  <si>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</si>
  <si>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</si>
  <si>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</si>
  <si>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</si>
  <si>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</si>
  <si>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</si>
  <si>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</si>
  <si>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</si>
  <si>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</si>
  <si>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</si>
  <si>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</si>
  <si>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</si>
  <si>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</si>
  <si>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</si>
  <si>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</si>
  <si>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</si>
  <si>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</si>
  <si>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</si>
  <si>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</si>
  <si>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</si>
  <si>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</si>
  <si>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</si>
  <si>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</si>
  <si>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</si>
  <si>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</si>
  <si>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</si>
  <si>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</si>
  <si>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</si>
  <si>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</si>
  <si>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</si>
  <si>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</si>
  <si>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</si>
  <si>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</si>
  <si>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</si>
  <si>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</si>
  <si>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</si>
  <si>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</si>
  <si>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</si>
  <si>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</si>
  <si>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</si>
  <si>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</si>
  <si>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</si>
  <si>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</si>
  <si>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</si>
  <si>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</si>
  <si>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</si>
  <si>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</si>
  <si>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</si>
  <si>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</si>
  <si>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</si>
  <si>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</si>
  <si>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</si>
  <si>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</si>
  <si>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</si>
  <si>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</si>
  <si>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</si>
  <si>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</si>
  <si>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</si>
  <si>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</si>
  <si>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</si>
  <si>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</si>
  <si>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</si>
  <si>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</si>
  <si>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</si>
  <si>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</si>
  <si>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</si>
  <si>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</si>
  <si>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</si>
  <si>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</si>
  <si>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</si>
  <si>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</si>
  <si>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</si>
  <si>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</si>
  <si>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</si>
  <si>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</si>
  <si>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</si>
  <si>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</si>
  <si>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</si>
  <si>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</si>
  <si>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</si>
  <si>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</si>
  <si>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</si>
  <si>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</si>
  <si>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</si>
  <si>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</si>
  <si>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</si>
  <si>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</si>
  <si>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</si>
  <si>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</si>
  <si>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</si>
  <si>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</si>
  <si>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</si>
  <si>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</si>
  <si>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</si>
  <si>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</si>
  <si>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</si>
  <si>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</si>
  <si>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</si>
  <si>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</si>
  <si>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</si>
  <si>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</si>
  <si>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</si>
  <si>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</si>
  <si>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</si>
  <si>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</si>
  <si>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</si>
  <si>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</si>
  <si>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</si>
  <si>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</si>
  <si>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</si>
  <si>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</si>
  <si>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</si>
  <si>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</si>
  <si>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</si>
  <si>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</si>
  <si>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</si>
  <si>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</si>
  <si>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</si>
  <si>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</si>
  <si>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</si>
  <si>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</si>
  <si>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</si>
  <si>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</si>
  <si>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</si>
  <si>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</si>
  <si>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</si>
  <si>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</si>
  <si>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</si>
  <si>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</si>
  <si>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</si>
  <si>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</si>
  <si>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</si>
  <si>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</si>
  <si>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</si>
  <si>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</si>
  <si>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</si>
  <si>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</si>
  <si>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</si>
  <si>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</si>
  <si>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</si>
  <si>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</si>
  <si>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</si>
  <si>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</si>
  <si>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</si>
  <si>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</si>
  <si>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</si>
  <si>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</si>
  <si>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</si>
  <si>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</si>
  <si>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</si>
  <si>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</si>
  <si>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</si>
  <si>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</si>
  <si>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</si>
  <si>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</si>
  <si>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</si>
  <si>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</si>
  <si>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</si>
  <si>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</si>
  <si>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</si>
  <si>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</si>
  <si>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</si>
  <si>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</si>
  <si>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</si>
  <si>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</si>
  <si>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</si>
  <si>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</si>
  <si>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</si>
  <si>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</si>
  <si>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</si>
  <si>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</si>
  <si>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</si>
  <si>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</si>
  <si>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</si>
  <si>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</si>
  <si>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</si>
  <si>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</si>
  <si>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</si>
  <si>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</si>
  <si>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</si>
  <si>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</si>
  <si>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</si>
  <si>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</si>
  <si>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</si>
  <si>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</si>
  <si>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</si>
  <si>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</si>
  <si>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</si>
  <si>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</si>
  <si>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</si>
  <si>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</si>
  <si>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</si>
  <si>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</si>
  <si>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</si>
  <si>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</si>
  <si>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</si>
  <si>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</si>
  <si>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</si>
  <si>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</si>
  <si>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</si>
  <si>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</si>
  <si>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</si>
  <si>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</si>
  <si>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</si>
  <si>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</si>
  <si>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</si>
  <si>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</si>
  <si>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</si>
  <si>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</si>
  <si>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</si>
  <si>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</si>
  <si>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</si>
  <si>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</si>
  <si>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</si>
  <si>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</si>
  <si>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</si>
  <si>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</si>
  <si>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</si>
  <si>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</si>
  <si>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</si>
  <si>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</si>
  <si>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</si>
  <si>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</si>
  <si>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</si>
  <si>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</si>
  <si>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</si>
  <si>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</si>
  <si>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</si>
  <si>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</si>
  <si>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</si>
  <si>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</si>
  <si>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</si>
  <si>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</si>
  <si>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</si>
  <si>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</si>
  <si>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</si>
  <si>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</si>
  <si>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</si>
  <si>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</si>
  <si>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</si>
  <si>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</si>
  <si>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</si>
  <si>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</si>
  <si>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</si>
  <si>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</si>
  <si>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</si>
  <si>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</si>
  <si>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</si>
  <si>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</si>
  <si>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</si>
  <si>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</si>
  <si>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</si>
  <si>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</si>
  <si>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</si>
  <si>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</si>
  <si>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</si>
  <si>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</si>
  <si>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</si>
  <si>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</si>
  <si>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</si>
  <si>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</si>
  <si>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</si>
  <si>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</si>
  <si>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</si>
  <si>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</si>
  <si>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</si>
  <si>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</si>
  <si>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</si>
  <si>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</si>
  <si>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</si>
  <si>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</si>
  <si>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</si>
  <si>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</si>
  <si>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</si>
  <si>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</si>
  <si>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</si>
  <si>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</si>
  <si>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</si>
  <si>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</si>
  <si>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</si>
  <si>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</si>
  <si>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</si>
  <si>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</si>
  <si>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</si>
  <si>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</si>
  <si>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</si>
  <si>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</si>
  <si>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</si>
  <si>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</si>
  <si>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</si>
  <si>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</si>
  <si>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</si>
  <si>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</si>
  <si>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</si>
  <si>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</si>
  <si>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</si>
  <si>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</si>
  <si>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</si>
  <si>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</si>
  <si>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</si>
  <si>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</si>
  <si>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</si>
  <si>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</si>
  <si>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</si>
  <si>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</si>
  <si>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</si>
  <si>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</si>
  <si>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</si>
  <si>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</si>
  <si>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</si>
  <si>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</si>
  <si>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</si>
  <si>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</si>
  <si>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</si>
  <si>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</si>
  <si>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</si>
  <si>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</si>
  <si>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</si>
  <si>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</si>
  <si>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</si>
  <si>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</si>
  <si>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</si>
  <si>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</si>
  <si>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</si>
  <si>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</si>
  <si>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</si>
  <si>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</si>
  <si>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</si>
  <si>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</si>
  <si>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</si>
  <si>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</si>
  <si>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</si>
  <si>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</si>
  <si>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</si>
  <si>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</si>
  <si>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</si>
  <si>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</si>
  <si>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</si>
  <si>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</si>
  <si>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</si>
  <si>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</si>
  <si>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</si>
  <si>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</si>
  <si>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</si>
  <si>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</si>
  <si>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</si>
  <si>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</si>
  <si>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</si>
  <si>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</si>
  <si>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</si>
  <si>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</si>
  <si>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</si>
  <si>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</si>
  <si>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</si>
  <si>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</si>
  <si>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</si>
  <si>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</si>
  <si>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</si>
  <si>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</si>
  <si>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</si>
  <si>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</si>
  <si>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</si>
  <si>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</si>
  <si>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</si>
  <si>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</si>
  <si>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</si>
  <si>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</si>
  <si>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</si>
  <si>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</si>
  <si>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</si>
  <si>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</si>
  <si>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</si>
  <si>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</si>
  <si>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</si>
  <si>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</si>
  <si>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</si>
  <si>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</si>
  <si>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</si>
  <si>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</si>
  <si>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</si>
  <si>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</si>
  <si>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</si>
  <si>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</si>
  <si>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</si>
  <si>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</si>
  <si>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</si>
  <si>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</si>
  <si>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</si>
  <si>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</si>
  <si>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</si>
  <si>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</si>
  <si>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</si>
  <si>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</si>
  <si>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</si>
  <si>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</si>
  <si>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</si>
  <si>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</si>
  <si>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</si>
  <si>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</si>
  <si>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</si>
  <si>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</si>
  <si>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</si>
  <si>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</si>
  <si>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</si>
  <si>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</si>
  <si>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</si>
  <si>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</si>
  <si>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</si>
  <si>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</si>
  <si>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</si>
  <si>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</si>
  <si>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</si>
  <si>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</si>
  <si>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</si>
  <si>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</si>
  <si>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</si>
  <si>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</si>
  <si>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</si>
  <si>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</si>
  <si>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</si>
  <si>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</si>
  <si>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</si>
  <si>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</si>
  <si>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</si>
  <si>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</si>
  <si>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</si>
  <si>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</si>
  <si>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</si>
  <si>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</si>
  <si>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</si>
  <si>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</si>
  <si>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</si>
  <si>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</si>
  <si>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</si>
  <si>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</si>
  <si>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</si>
  <si>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</si>
  <si>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</si>
  <si>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</si>
  <si>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</si>
  <si>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</si>
  <si>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</si>
  <si>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</si>
  <si>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</si>
  <si>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</si>
  <si>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</si>
  <si>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</si>
  <si>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</si>
  <si>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</si>
  <si>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</si>
  <si>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</si>
  <si>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</si>
  <si>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</si>
  <si>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</si>
  <si>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</si>
  <si>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</si>
  <si>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</si>
  <si>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</si>
  <si>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</si>
  <si>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</si>
  <si>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</si>
  <si>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</si>
  <si>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</si>
  <si>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</si>
  <si>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</si>
  <si>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</si>
  <si>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</si>
  <si>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</si>
  <si>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</si>
  <si>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</si>
  <si>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</si>
  <si>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</si>
  <si>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</si>
  <si>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</si>
  <si>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</si>
  <si>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</si>
  <si>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</si>
  <si>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</si>
  <si>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</si>
  <si>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</si>
  <si>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</si>
  <si>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</si>
  <si>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</si>
  <si>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</si>
  <si>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</si>
  <si>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</si>
  <si>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</si>
  <si>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</si>
  <si>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</si>
  <si>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</si>
  <si>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</si>
  <si>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</si>
  <si>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</si>
  <si>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</si>
  <si>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</si>
  <si>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</si>
  <si>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</si>
  <si>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</si>
  <si>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</si>
  <si>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</si>
  <si>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</si>
  <si>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</si>
  <si>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</si>
  <si>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</si>
  <si>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</si>
  <si>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</si>
  <si>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</si>
  <si>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</si>
  <si>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</si>
  <si>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</si>
  <si>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</si>
  <si>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</si>
  <si>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</si>
  <si>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</si>
  <si>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</si>
  <si>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</si>
  <si>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</si>
  <si>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</si>
  <si>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</si>
  <si>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</si>
  <si>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</si>
  <si>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</si>
  <si>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</si>
  <si>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</si>
  <si>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</si>
  <si>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</si>
  <si>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</si>
  <si>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</si>
  <si>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</si>
  <si>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</si>
  <si>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</si>
  <si>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</si>
  <si>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</si>
  <si>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</si>
  <si>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</si>
  <si>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</si>
  <si>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</si>
  <si>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</si>
  <si>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</si>
  <si>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</si>
  <si>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</si>
  <si>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</si>
  <si>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</si>
  <si>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</si>
  <si>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</si>
  <si>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</si>
  <si>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</si>
  <si>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</si>
  <si>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</si>
  <si>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</si>
  <si>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</si>
  <si>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</si>
  <si>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</si>
  <si>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</si>
  <si>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</si>
  <si>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</si>
  <si>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</si>
  <si>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</si>
  <si>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</si>
  <si>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</si>
  <si>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</si>
  <si>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</si>
  <si>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</si>
  <si>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</si>
  <si>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</si>
  <si>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</si>
  <si>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</si>
  <si>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</si>
  <si>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</si>
  <si>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</si>
  <si>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</si>
  <si>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</si>
  <si>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</si>
  <si>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</si>
  <si>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</si>
  <si>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</si>
  <si>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</si>
  <si>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</si>
  <si>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</si>
  <si>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</si>
  <si>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</si>
  <si>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</si>
  <si>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</si>
  <si>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</si>
  <si>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</si>
  <si>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</si>
  <si>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</si>
  <si>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</si>
  <si>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</si>
  <si>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</si>
  <si>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</si>
  <si>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</si>
  <si>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</si>
  <si>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</si>
  <si>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</si>
  <si>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</si>
  <si>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</si>
  <si>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</si>
  <si>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</si>
  <si>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</si>
  <si>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</si>
  <si>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</si>
  <si>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</si>
  <si>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</si>
  <si>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</si>
  <si>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</si>
  <si>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</si>
  <si>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</si>
  <si>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</si>
  <si>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</si>
  <si>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</si>
  <si>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</si>
  <si>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</si>
  <si>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</si>
  <si>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</si>
  <si>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</si>
  <si>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</si>
  <si>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</si>
  <si>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</si>
  <si>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</si>
  <si>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</si>
  <si>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</si>
  <si>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</si>
  <si>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</si>
  <si>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</si>
  <si>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</si>
  <si>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</si>
  <si>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</si>
  <si>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</si>
  <si>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</si>
  <si>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</si>
  <si>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</si>
  <si>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</si>
  <si>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</si>
  <si>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</si>
  <si>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</si>
  <si>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</si>
  <si>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</si>
  <si>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</si>
  <si>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</si>
  <si>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</si>
  <si>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</si>
  <si>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</si>
  <si>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</si>
  <si>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</si>
  <si>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</si>
  <si>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</si>
  <si>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</si>
  <si>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</si>
  <si>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</si>
  <si>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</si>
  <si>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</si>
  <si>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</si>
  <si>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</si>
  <si>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</si>
  <si>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</si>
  <si>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</si>
  <si>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</si>
  <si>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</si>
  <si>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</si>
  <si>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</si>
  <si>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</si>
  <si>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</si>
  <si>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</si>
  <si>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</si>
  <si>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</si>
  <si>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</si>
  <si>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</si>
  <si>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</si>
  <si>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</si>
  <si>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</si>
  <si>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</si>
  <si>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</si>
  <si>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</si>
  <si>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</si>
  <si>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</si>
  <si>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</si>
  <si>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</si>
  <si>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</si>
  <si>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</si>
  <si>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</si>
  <si>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</si>
  <si>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</si>
  <si>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</si>
  <si>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</si>
  <si>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</si>
  <si>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</si>
  <si>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</si>
  <si>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</si>
  <si>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</si>
  <si>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</si>
  <si>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</si>
  <si>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</si>
  <si>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</si>
  <si>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</si>
  <si>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</si>
  <si>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</si>
  <si>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</si>
  <si>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</si>
  <si>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</si>
  <si>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</si>
  <si>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</si>
  <si>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</si>
  <si>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</si>
  <si>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</si>
  <si>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</si>
  <si>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</si>
  <si>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</si>
  <si>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</si>
  <si>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</si>
  <si>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</si>
  <si>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</si>
  <si>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</si>
  <si>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</si>
  <si>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</si>
  <si>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</si>
  <si>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</si>
  <si>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</si>
  <si>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</si>
  <si>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</si>
  <si>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</si>
  <si>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</si>
  <si>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</si>
  <si>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</si>
  <si>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</si>
  <si>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</si>
  <si>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</si>
  <si>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</si>
  <si>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</si>
  <si>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</si>
  <si>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</si>
  <si>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</si>
  <si>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</si>
  <si>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</si>
  <si>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</si>
  <si>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</si>
  <si>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</si>
  <si>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</si>
  <si>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</si>
  <si>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</si>
  <si>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</si>
  <si>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</si>
  <si>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</si>
  <si>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</si>
  <si>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</si>
  <si>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</si>
  <si>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</si>
  <si>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</si>
  <si>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</si>
  <si>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</si>
  <si>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</si>
  <si>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</si>
  <si>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</si>
  <si>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</si>
  <si>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</si>
  <si>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</si>
  <si>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</si>
  <si>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</si>
  <si>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</si>
  <si>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</si>
  <si>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</si>
  <si>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</si>
  <si>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</si>
  <si>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</si>
  <si>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</si>
  <si>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</si>
  <si>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</si>
  <si>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</si>
  <si>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</si>
  <si>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</si>
  <si>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</si>
  <si>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</si>
  <si>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</si>
  <si>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</si>
  <si>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</si>
  <si>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</si>
  <si>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</si>
  <si>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</si>
  <si>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</si>
  <si>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</si>
  <si>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</si>
  <si>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</si>
  <si>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</si>
  <si>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</si>
  <si>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</si>
  <si>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</si>
  <si>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</si>
  <si>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</si>
  <si>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</si>
  <si>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</si>
  <si>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</si>
  <si>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</si>
  <si>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</si>
  <si>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</si>
  <si>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</si>
  <si>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</si>
  <si>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</si>
  <si>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</si>
  <si>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</si>
  <si>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</si>
  <si>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</si>
  <si>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</si>
  <si>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</si>
  <si>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</si>
  <si>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</si>
  <si>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</si>
  <si>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</si>
  <si>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</si>
  <si>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</si>
  <si>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</si>
  <si>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</si>
  <si>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</si>
  <si>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</si>
  <si>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</si>
  <si>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</si>
  <si>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</si>
  <si>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</si>
  <si>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</si>
  <si>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</si>
  <si>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</si>
  <si>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</si>
  <si>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</si>
  <si>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</si>
  <si>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</si>
  <si>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</si>
  <si>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</si>
  <si>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</si>
  <si>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</si>
  <si>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</si>
  <si>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</si>
  <si>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</si>
  <si>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</si>
  <si>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</si>
  <si>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</si>
  <si>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</si>
  <si>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</si>
  <si>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</si>
  <si>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</si>
  <si>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</si>
  <si>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</si>
  <si>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</si>
  <si>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</si>
  <si>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</si>
  <si>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</si>
  <si>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</si>
  <si>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</si>
  <si>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</si>
  <si>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</si>
  <si>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</si>
  <si>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</si>
  <si>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</si>
  <si>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</si>
  <si>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</si>
  <si>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</si>
  <si>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</si>
  <si>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</si>
  <si>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</si>
  <si>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</si>
  <si>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</si>
  <si>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</si>
  <si>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</si>
  <si>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</si>
  <si>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</si>
  <si>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</si>
  <si>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</si>
  <si>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</si>
  <si>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</si>
  <si>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</si>
  <si>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</si>
  <si>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</si>
  <si>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</si>
  <si>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</si>
  <si>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</si>
  <si>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</si>
  <si>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</si>
  <si>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</si>
  <si>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</si>
  <si>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</si>
  <si>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</si>
  <si>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</si>
  <si>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</si>
  <si>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</si>
  <si>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</si>
  <si>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</si>
  <si>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</si>
  <si>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</si>
  <si>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</si>
  <si>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</si>
  <si>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</si>
  <si>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</si>
  <si>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</si>
  <si>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</si>
  <si>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</si>
  <si>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</si>
  <si>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</si>
  <si>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</si>
  <si>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</si>
  <si>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</si>
  <si>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</si>
  <si>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</si>
  <si>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</si>
  <si>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</si>
  <si>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</si>
  <si>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</si>
  <si>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</si>
  <si>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</si>
  <si>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</si>
  <si>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</si>
  <si>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</si>
  <si>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</si>
  <si>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</si>
  <si>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</si>
  <si>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</si>
  <si>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</si>
  <si>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</si>
  <si>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</si>
  <si>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</si>
  <si>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</si>
  <si>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</si>
  <si>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</si>
  <si>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</si>
  <si>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</si>
  <si>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</si>
  <si>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</si>
  <si>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</si>
  <si>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</si>
  <si>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</si>
  <si>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</si>
  <si>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</si>
  <si>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</si>
  <si>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</si>
  <si>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</si>
  <si>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</si>
  <si>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</si>
  <si>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</si>
  <si>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</si>
  <si>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</si>
  <si>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</si>
  <si>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</si>
  <si>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</si>
  <si>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</si>
  <si>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</si>
  <si>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</si>
  <si>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</si>
  <si>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</si>
  <si>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</si>
  <si>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</si>
  <si>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</si>
  <si>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</si>
  <si>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</si>
  <si>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</si>
  <si>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</si>
  <si>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</si>
  <si>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</si>
  <si>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</si>
  <si>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</si>
  <si>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</si>
  <si>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</si>
  <si>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</si>
  <si>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</si>
  <si>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</si>
  <si>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</si>
  <si>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</si>
  <si>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</si>
  <si>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</si>
  <si>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</si>
  <si>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</si>
  <si>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</si>
  <si>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</si>
  <si>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</si>
  <si>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</si>
  <si>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</si>
  <si>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</si>
  <si>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</si>
  <si>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</si>
  <si>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</si>
  <si>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</si>
  <si>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</si>
  <si>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</si>
  <si>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</si>
  <si>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</si>
  <si>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</si>
  <si>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</si>
  <si>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</si>
  <si>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</si>
  <si>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</si>
  <si>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</si>
  <si>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</si>
  <si>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</si>
  <si>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</si>
  <si>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</si>
  <si>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</si>
  <si>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</si>
  <si>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</si>
  <si>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</si>
  <si>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</si>
  <si>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</si>
  <si>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</si>
  <si>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</si>
  <si>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</si>
  <si>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</si>
  <si>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</si>
  <si>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</si>
  <si>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</si>
  <si>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</si>
  <si>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</si>
  <si>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</si>
  <si>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</si>
  <si>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</si>
  <si>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</si>
  <si>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</si>
  <si>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</si>
  <si>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</si>
  <si>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</si>
  <si>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</si>
  <si>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</si>
  <si>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</si>
  <si>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</si>
  <si>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</si>
  <si>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</si>
  <si>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</si>
  <si>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</si>
  <si>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</si>
  <si>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</si>
  <si>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</si>
  <si>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</si>
  <si>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</si>
  <si>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</si>
  <si>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</si>
  <si>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</si>
  <si>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</si>
  <si>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</si>
  <si>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</si>
  <si>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</si>
  <si>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</si>
  <si>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</si>
  <si>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</si>
  <si>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</si>
  <si>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</si>
  <si>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</si>
  <si>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</si>
  <si>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</si>
  <si>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</si>
  <si>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</si>
  <si>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</si>
  <si>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</si>
  <si>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</si>
  <si>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</si>
  <si>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</si>
  <si>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</si>
  <si>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</si>
  <si>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</si>
  <si>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</si>
  <si>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</si>
  <si>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</si>
  <si>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</si>
  <si>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</si>
  <si>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</si>
  <si>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</si>
  <si>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</si>
  <si>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</si>
  <si>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</si>
  <si>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</si>
  <si>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</si>
  <si>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</si>
  <si>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</si>
  <si>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</si>
  <si>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</si>
  <si>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</si>
  <si>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</si>
  <si>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</si>
  <si>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</si>
  <si>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</si>
  <si>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</si>
  <si>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</si>
  <si>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</si>
  <si>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</si>
  <si>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</si>
  <si>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</si>
  <si>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</si>
  <si>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</si>
  <si>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</si>
  <si>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</si>
  <si>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</si>
  <si>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</si>
  <si>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</si>
  <si>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</si>
  <si>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</si>
  <si>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</si>
  <si>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</si>
  <si>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</si>
  <si>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</si>
  <si>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</si>
  <si>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</si>
  <si>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</si>
  <si>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</si>
  <si>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</si>
  <si>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</si>
  <si>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</si>
  <si>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</si>
  <si>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</si>
  <si>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</si>
  <si>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</si>
  <si>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</si>
  <si>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</si>
  <si>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</si>
  <si>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</si>
  <si>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</si>
  <si>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</si>
  <si>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</si>
  <si>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</si>
  <si>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</si>
  <si>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</si>
  <si>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</si>
  <si>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</si>
  <si>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</si>
  <si>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</si>
  <si>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</si>
  <si>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</si>
  <si>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</si>
  <si>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</si>
  <si>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</si>
  <si>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</si>
  <si>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</si>
  <si>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</si>
  <si>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</si>
  <si>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</si>
  <si>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</si>
  <si>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</si>
  <si>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</si>
  <si>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</si>
  <si>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</si>
  <si>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</si>
  <si>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</si>
  <si>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</si>
  <si>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</si>
  <si>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</si>
  <si>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</si>
  <si>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</si>
  <si>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</si>
  <si>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</si>
  <si>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</si>
  <si>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</si>
  <si>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</si>
  <si>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</si>
  <si>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</si>
  <si>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</si>
  <si>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</si>
  <si>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</si>
  <si>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</si>
  <si>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</si>
  <si>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</si>
  <si>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</si>
  <si>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</si>
  <si>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</si>
  <si>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</si>
  <si>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</si>
  <si>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</si>
  <si>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</si>
  <si>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</si>
  <si>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</si>
  <si>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</si>
  <si>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</si>
  <si>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</si>
  <si>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</si>
  <si>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</si>
  <si>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</si>
  <si>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</si>
  <si>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</si>
  <si>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</si>
  <si>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</si>
  <si>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</si>
  <si>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</si>
  <si>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</si>
  <si>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</si>
  <si>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</si>
  <si>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</si>
  <si>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</si>
  <si>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</si>
  <si>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</si>
  <si>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</si>
  <si>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</si>
  <si>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</si>
  <si>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</si>
  <si>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</si>
  <si>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</si>
  <si>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</si>
  <si>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</si>
  <si>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</si>
  <si>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</si>
  <si>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</si>
  <si>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</si>
  <si>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</si>
  <si>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</si>
  <si>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</si>
  <si>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</si>
  <si>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</si>
  <si>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</si>
  <si>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</si>
  <si>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</si>
  <si>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</si>
  <si>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</si>
  <si>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</si>
  <si>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</si>
  <si>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</si>
  <si>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</si>
  <si>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</si>
  <si>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</si>
  <si>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</si>
  <si>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</si>
  <si>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</si>
  <si>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</si>
  <si>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</si>
  <si>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</si>
  <si>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</si>
  <si>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</si>
  <si>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</si>
  <si>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</si>
  <si>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</si>
  <si>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</si>
  <si>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</si>
  <si>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</si>
  <si>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</si>
  <si>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</si>
  <si>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</si>
  <si>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</si>
  <si>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</si>
  <si>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</si>
  <si>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</si>
  <si>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</si>
  <si>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</si>
  <si>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</si>
  <si>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</si>
  <si>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</si>
  <si>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</si>
  <si>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</si>
  <si>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</si>
  <si>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</si>
  <si>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</si>
  <si>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</si>
  <si>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</si>
  <si>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</si>
  <si>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</si>
  <si>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</si>
  <si>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</si>
  <si>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</si>
  <si>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</si>
  <si>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</si>
  <si>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</si>
  <si>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</si>
  <si>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</si>
  <si>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</si>
  <si>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</si>
  <si>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</si>
  <si>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</si>
  <si>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</si>
  <si>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</si>
  <si>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</si>
  <si>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</si>
  <si>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</si>
  <si>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</si>
  <si>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</si>
  <si>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</si>
  <si>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</si>
  <si>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</si>
  <si>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</si>
  <si>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</si>
  <si>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</si>
  <si>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</si>
  <si>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</si>
  <si>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</si>
  <si>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</si>
  <si>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</si>
  <si>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</si>
  <si>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</si>
  <si>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</si>
  <si>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</si>
  <si>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</si>
  <si>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</si>
  <si>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</si>
  <si>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</si>
  <si>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</si>
  <si>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</si>
  <si>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</si>
  <si>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</si>
  <si>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</si>
  <si>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</si>
  <si>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</si>
  <si>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</si>
  <si>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</si>
  <si>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</si>
  <si>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</si>
  <si>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</si>
  <si>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</si>
  <si>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</si>
  <si>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</si>
  <si>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</si>
  <si>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</si>
  <si>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</si>
  <si>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</si>
  <si>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</si>
  <si>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</si>
  <si>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</si>
  <si>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</si>
  <si>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</si>
  <si>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</si>
  <si>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</si>
  <si>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</si>
  <si>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</si>
  <si>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</si>
  <si>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</si>
  <si>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</si>
  <si>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</si>
  <si>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</si>
  <si>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</si>
  <si>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</si>
  <si>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</si>
  <si>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</si>
  <si>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</si>
  <si>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</si>
  <si>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</si>
  <si>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</si>
  <si>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</si>
  <si>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</si>
  <si>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</si>
  <si>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</si>
  <si>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</si>
  <si>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</si>
  <si>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</si>
  <si>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</si>
  <si>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</si>
  <si>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</si>
  <si>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</si>
  <si>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</si>
  <si>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</si>
  <si>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</si>
  <si>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</si>
  <si>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</si>
  <si>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</si>
  <si>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</si>
  <si>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</si>
  <si>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</si>
  <si>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</si>
  <si>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</si>
  <si>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</si>
  <si>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</si>
  <si>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</si>
  <si>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</si>
  <si>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</si>
  <si>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</si>
  <si>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</si>
  <si>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</si>
  <si>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</si>
  <si>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</si>
  <si>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</si>
  <si>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</si>
  <si>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</si>
  <si>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</si>
  <si>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</si>
  <si>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</si>
  <si>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</si>
  <si>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</si>
  <si>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</si>
  <si>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</si>
  <si>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</si>
  <si>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</si>
  <si>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</si>
  <si>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</si>
  <si>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</si>
  <si>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</si>
  <si>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</si>
  <si>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</si>
  <si>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</si>
  <si>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</si>
  <si>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</si>
  <si>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</si>
  <si>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</si>
  <si>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</si>
  <si>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</si>
  <si>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</si>
  <si>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</si>
  <si>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</si>
  <si>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</si>
  <si>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</si>
  <si>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</si>
  <si>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</si>
  <si>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</si>
  <si>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</si>
  <si>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</si>
  <si>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</si>
  <si>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</si>
  <si>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</si>
  <si>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</si>
  <si>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</si>
  <si>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</si>
  <si>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</si>
  <si>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</si>
  <si>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</si>
  <si>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</si>
  <si>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</si>
  <si>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</si>
  <si>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</si>
  <si>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</si>
  <si>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</si>
  <si>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</si>
  <si>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</si>
  <si>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</si>
  <si>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</si>
  <si>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</si>
  <si>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</si>
  <si>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</si>
  <si>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</si>
  <si>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</si>
  <si>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</si>
  <si>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</si>
  <si>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</si>
  <si>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</si>
  <si>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</si>
  <si>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</si>
  <si>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</si>
  <si>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</si>
  <si>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</si>
  <si>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</si>
  <si>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</si>
  <si>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</si>
  <si>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</si>
  <si>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</si>
  <si>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</si>
  <si>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</si>
  <si>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</si>
  <si>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</si>
  <si>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</si>
  <si>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</si>
  <si>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</si>
  <si>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</si>
  <si>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</si>
  <si>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</si>
  <si>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</si>
  <si>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</si>
  <si>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</si>
  <si>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</si>
  <si>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</si>
  <si>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</si>
  <si>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</si>
  <si>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</si>
  <si>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</si>
  <si>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</si>
  <si>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</si>
  <si>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</si>
  <si>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</si>
  <si>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</si>
  <si>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</si>
  <si>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</si>
  <si>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</si>
  <si>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</si>
  <si>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</si>
  <si>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</si>
  <si>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</si>
  <si>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</si>
  <si>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</si>
  <si>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</si>
  <si>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</si>
  <si>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</si>
  <si>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</si>
  <si>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</si>
  <si>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</si>
  <si>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</si>
  <si>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</si>
  <si>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</si>
  <si>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</si>
  <si>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</si>
  <si>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</si>
  <si>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</si>
  <si>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</si>
  <si>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</si>
  <si>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</si>
  <si>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</si>
  <si>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</si>
  <si>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</si>
  <si>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</si>
  <si>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</si>
  <si>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</si>
  <si>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</si>
  <si>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</si>
  <si>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</si>
  <si>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</si>
  <si>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</si>
  <si>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</si>
  <si>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</si>
  <si>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</si>
  <si>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</si>
  <si>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</si>
  <si>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</si>
  <si>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</si>
  <si>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</si>
  <si>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</si>
  <si>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</si>
  <si>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</si>
  <si>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</si>
  <si>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</si>
  <si>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</si>
  <si>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</si>
  <si>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</si>
  <si>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</si>
  <si>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</si>
  <si>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</si>
  <si>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</si>
  <si>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</si>
  <si>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</si>
  <si>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</si>
  <si>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</si>
  <si>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</si>
  <si>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</si>
  <si>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</si>
  <si>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</si>
  <si>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</si>
  <si>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</si>
  <si>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</si>
  <si>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</si>
  <si>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</si>
  <si>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</si>
  <si>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</si>
  <si>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</si>
  <si>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</si>
  <si>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</si>
  <si>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</si>
  <si>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</si>
  <si>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</si>
  <si>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</si>
  <si>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</si>
  <si>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</si>
  <si>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</si>
  <si>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</si>
  <si>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</si>
  <si>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</si>
  <si>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</si>
  <si>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</si>
  <si>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</si>
  <si>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</si>
  <si>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</si>
  <si>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</si>
  <si>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</si>
  <si>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</si>
  <si>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</si>
  <si>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</si>
  <si>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</si>
  <si>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</si>
  <si>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</si>
  <si>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</si>
  <si>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</si>
  <si>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</si>
  <si>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</si>
  <si>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</si>
  <si>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</si>
  <si>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</si>
  <si>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</si>
  <si>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</si>
  <si>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</si>
  <si>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</si>
  <si>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</si>
  <si>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</si>
  <si>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</si>
  <si>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</si>
  <si>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</si>
  <si>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</si>
  <si>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</si>
  <si>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</si>
  <si>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</si>
  <si>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</si>
  <si>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</si>
  <si>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</si>
  <si>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</si>
  <si>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</si>
  <si>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</si>
  <si>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</si>
  <si>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</si>
  <si>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</si>
  <si>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</si>
  <si>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</si>
  <si>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</si>
  <si>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</si>
  <si>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</si>
  <si>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</si>
  <si>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</si>
  <si>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</si>
  <si>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</si>
  <si>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</si>
  <si>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</si>
  <si>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</si>
  <si>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</si>
  <si>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</si>
  <si>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</si>
  <si>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</si>
  <si>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</si>
  <si>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</si>
  <si>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</si>
  <si>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</si>
  <si>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</si>
  <si>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</si>
  <si>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</si>
  <si>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</si>
  <si>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</si>
  <si>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</si>
  <si>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</si>
  <si>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</si>
  <si>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</si>
  <si>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</si>
  <si>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</si>
  <si>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</si>
  <si>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</si>
  <si>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</si>
  <si>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</si>
  <si>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</si>
  <si>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</si>
  <si>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</si>
  <si>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</si>
  <si>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</si>
  <si>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</si>
  <si>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</si>
  <si>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</si>
  <si>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</si>
  <si>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</si>
  <si>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</si>
  <si>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</si>
  <si>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</si>
  <si>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</si>
  <si>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</si>
  <si>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</si>
  <si>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</si>
  <si>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</si>
  <si>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</si>
  <si>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</si>
  <si>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</si>
  <si>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</si>
  <si>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</si>
  <si>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</si>
  <si>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</si>
  <si>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</si>
  <si>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</si>
  <si>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</si>
  <si>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</si>
  <si>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</si>
  <si>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</si>
  <si>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</si>
  <si>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</si>
  <si>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</si>
  <si>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</si>
  <si>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</si>
  <si>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</si>
  <si>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</si>
  <si>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</si>
  <si>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</si>
  <si>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</si>
  <si>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</si>
  <si>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</si>
  <si>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</si>
  <si>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</si>
  <si>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</si>
  <si>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</si>
  <si>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</si>
  <si>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</si>
  <si>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</si>
  <si>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</si>
  <si>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</si>
  <si>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</si>
  <si>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</si>
  <si>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</si>
  <si>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</si>
  <si>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</si>
  <si>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</si>
  <si>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</si>
  <si>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</si>
  <si>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</si>
  <si>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</si>
  <si>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</si>
  <si>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</si>
  <si>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</si>
  <si>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</si>
  <si>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</si>
  <si>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</si>
  <si>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</si>
  <si>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</si>
  <si>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</si>
  <si>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</si>
  <si>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</si>
  <si>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</si>
  <si>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</si>
  <si>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</si>
  <si>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</si>
  <si>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</si>
  <si>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</si>
  <si>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</si>
  <si>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</si>
  <si>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</si>
  <si>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</si>
  <si>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</si>
  <si>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</si>
  <si>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</si>
  <si>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</si>
  <si>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</si>
  <si>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</si>
  <si>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</si>
  <si>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</si>
  <si>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</si>
  <si>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</si>
  <si>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</si>
  <si>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</si>
  <si>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</si>
  <si>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</si>
  <si>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</si>
  <si>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</si>
  <si>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</si>
  <si>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</si>
  <si>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</si>
  <si>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</si>
  <si>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</si>
  <si>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</si>
  <si>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</si>
  <si>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</si>
  <si>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</si>
  <si>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</si>
  <si>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</si>
  <si>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</si>
  <si>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</si>
  <si>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</si>
  <si>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</si>
  <si>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</si>
  <si>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</si>
  <si>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</si>
  <si>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</si>
  <si>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</si>
  <si>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</si>
  <si>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</si>
  <si>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</si>
  <si>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</si>
  <si>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</si>
  <si>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</si>
  <si>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</si>
  <si>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</si>
  <si>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</si>
  <si>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</si>
  <si>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</si>
  <si>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</si>
  <si>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</si>
  <si>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</si>
  <si>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</si>
  <si>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</si>
  <si>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</si>
  <si>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</si>
  <si>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</si>
  <si>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</si>
  <si>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</si>
  <si>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</si>
  <si>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</si>
  <si>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</si>
  <si>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</si>
  <si>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</si>
  <si>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</si>
  <si>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</si>
  <si>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</si>
  <si>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</si>
  <si>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</si>
  <si>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</si>
  <si>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</si>
  <si>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</si>
  <si>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</si>
  <si>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</si>
  <si>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</si>
  <si>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</si>
  <si>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</si>
  <si>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</si>
  <si>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</si>
  <si>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</si>
  <si>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</si>
  <si>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</si>
  <si>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</si>
  <si>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</si>
  <si>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</si>
  <si>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</si>
  <si>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</si>
  <si>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</si>
  <si>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</si>
  <si>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</si>
  <si>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</si>
  <si>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</si>
  <si>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</si>
  <si>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</si>
  <si>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</si>
  <si>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</si>
  <si>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</si>
  <si>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</si>
  <si>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</si>
  <si>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</si>
  <si>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</si>
  <si>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</si>
  <si>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</si>
  <si>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</si>
  <si>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</si>
  <si>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</si>
  <si>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</si>
  <si>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</si>
  <si>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</si>
  <si>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</si>
  <si>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</si>
  <si>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</si>
  <si>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</si>
  <si>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</si>
  <si>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</si>
  <si>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</si>
  <si>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</si>
  <si>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</si>
  <si>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</si>
  <si>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</si>
  <si>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</si>
  <si>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</si>
  <si>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</si>
  <si>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</si>
  <si>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</si>
  <si>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</si>
  <si>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</si>
  <si>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</si>
  <si>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</si>
  <si>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</si>
  <si>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</si>
  <si>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</si>
  <si>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</si>
  <si>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</si>
  <si>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</si>
  <si>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</si>
  <si>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</si>
  <si>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</si>
  <si>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</si>
  <si>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</si>
  <si>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</si>
  <si>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</si>
  <si>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</si>
  <si>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</si>
  <si>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</si>
  <si>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</si>
  <si>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</si>
  <si>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</si>
  <si>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</si>
  <si>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</si>
  <si>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</si>
  <si>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</si>
  <si>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</si>
  <si>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</si>
  <si>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</si>
  <si>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</si>
  <si>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</si>
  <si>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</si>
  <si>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</si>
  <si>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</si>
  <si>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</si>
  <si>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</si>
  <si>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</si>
  <si>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</si>
  <si>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</si>
  <si>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</si>
  <si>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</si>
  <si>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</si>
  <si>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</si>
  <si>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</si>
  <si>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</si>
  <si>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</si>
  <si>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</si>
  <si>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</si>
  <si>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</si>
  <si>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</si>
  <si>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</si>
  <si>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</si>
  <si>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</si>
  <si>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</si>
  <si>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</si>
  <si>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</si>
  <si>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</si>
  <si>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</si>
  <si>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</si>
  <si>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</si>
  <si>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</si>
  <si>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</si>
  <si>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</si>
  <si>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</si>
  <si>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</si>
  <si>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</si>
  <si>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</si>
  <si>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</si>
  <si>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</si>
  <si>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</si>
  <si>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</si>
  <si>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</si>
  <si>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</si>
  <si>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</si>
  <si>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</si>
  <si>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</si>
  <si>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</si>
  <si>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</si>
  <si>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</si>
  <si>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</si>
  <si>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</si>
  <si>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</si>
  <si>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</si>
  <si>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</si>
  <si>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</si>
  <si>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</si>
  <si>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</si>
  <si>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</si>
  <si>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</si>
  <si>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</si>
  <si>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</si>
  <si>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</si>
  <si>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</si>
  <si>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</si>
  <si>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</si>
  <si>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</si>
  <si>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</si>
  <si>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</si>
  <si>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</si>
  <si>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</si>
  <si>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</si>
  <si>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</si>
  <si>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</si>
  <si>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</si>
  <si>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</si>
  <si>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</si>
  <si>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</si>
  <si>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</si>
  <si>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</si>
  <si>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</si>
  <si>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</si>
  <si>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</si>
  <si>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</si>
  <si>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</si>
  <si>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</si>
  <si>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</si>
  <si>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</si>
  <si>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</si>
  <si>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</si>
  <si>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</si>
  <si>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</si>
  <si>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</si>
  <si>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</si>
  <si>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</si>
  <si>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</si>
  <si>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</si>
  <si>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</si>
  <si>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</si>
  <si>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</si>
  <si>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</si>
  <si>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</si>
  <si>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</si>
  <si>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</si>
  <si>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</si>
  <si>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</si>
  <si>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</si>
  <si>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</si>
  <si>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</si>
  <si>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</si>
  <si>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</si>
  <si>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</si>
  <si>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</si>
  <si>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</si>
  <si>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</si>
  <si>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</si>
  <si>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</si>
  <si>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</si>
  <si>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</si>
  <si>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</si>
  <si>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</si>
  <si>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</si>
  <si>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</si>
  <si>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</si>
  <si>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</si>
  <si>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</si>
  <si>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</si>
  <si>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</si>
  <si>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</si>
  <si>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</si>
  <si>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</si>
  <si>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</si>
  <si>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</si>
  <si>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</si>
  <si>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</si>
  <si>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</si>
  <si>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</si>
  <si>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</si>
  <si>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</si>
  <si>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</si>
  <si>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</si>
  <si>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</si>
  <si>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</si>
  <si>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</si>
  <si>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</si>
  <si>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</si>
  <si>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</si>
  <si>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</si>
  <si>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</si>
  <si>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</si>
  <si>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</si>
  <si>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</si>
  <si>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</si>
  <si>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</si>
  <si>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</si>
  <si>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</si>
  <si>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</si>
  <si>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</si>
  <si>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</si>
  <si>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</si>
  <si>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</si>
  <si>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</si>
  <si>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</si>
  <si>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</si>
  <si>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</si>
  <si>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</si>
  <si>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</si>
  <si>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</si>
  <si>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</si>
  <si>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</si>
  <si>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</si>
  <si>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</si>
  <si>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</si>
  <si>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</si>
  <si>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</si>
  <si>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</si>
  <si>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</si>
  <si>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</si>
  <si>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</si>
  <si>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</si>
  <si>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</si>
  <si>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</si>
  <si>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</si>
  <si>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</si>
  <si>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</si>
  <si>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</si>
  <si>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</si>
  <si>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</si>
  <si>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</si>
  <si>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</si>
  <si>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</si>
  <si>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</si>
  <si>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</si>
  <si>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</si>
  <si>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</si>
  <si>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</si>
  <si>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</si>
  <si>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</si>
  <si>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</si>
  <si>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</si>
  <si>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</si>
  <si>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</si>
  <si>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</si>
  <si>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</si>
  <si>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</si>
  <si>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</si>
  <si>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</si>
  <si>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</si>
  <si>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</si>
  <si>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</si>
  <si>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</si>
  <si>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</si>
  <si>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</si>
  <si>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</si>
  <si>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</si>
  <si>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</si>
  <si>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</si>
  <si>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</si>
  <si>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</si>
  <si>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</si>
  <si>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</si>
  <si>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</si>
  <si>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</si>
  <si>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</si>
  <si>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</si>
  <si>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</si>
  <si>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</si>
  <si>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</si>
  <si>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</si>
  <si>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</si>
  <si>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</si>
  <si>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</si>
  <si>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</si>
  <si>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</si>
  <si>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</si>
  <si>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</si>
  <si>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</si>
  <si>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</si>
  <si>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</si>
  <si>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</si>
  <si>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</si>
  <si>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</si>
  <si>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</si>
  <si>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</si>
  <si>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</si>
  <si>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</si>
  <si>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</si>
  <si>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</si>
  <si>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</si>
  <si>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</si>
  <si>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</si>
  <si>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</si>
  <si>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</si>
  <si>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</si>
  <si>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</si>
  <si>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</si>
  <si>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</si>
  <si>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</si>
  <si>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</si>
  <si>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</si>
  <si>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</si>
  <si>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</si>
  <si>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</si>
  <si>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</si>
  <si>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</si>
  <si>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</si>
  <si>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</si>
  <si>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</si>
  <si>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</si>
  <si>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</si>
  <si>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</si>
  <si>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</si>
  <si>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</si>
  <si>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</si>
  <si>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</si>
  <si>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</si>
  <si>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</si>
  <si>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</si>
  <si>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</si>
  <si>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</si>
  <si>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</si>
  <si>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</si>
  <si>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</si>
  <si>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</si>
  <si>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</si>
  <si>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</si>
  <si>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</si>
  <si>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</si>
  <si>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</si>
  <si>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</si>
  <si>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</si>
  <si>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</si>
  <si>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</si>
  <si>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</si>
  <si>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</si>
  <si>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</si>
  <si>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</si>
  <si>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</si>
  <si>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</si>
  <si>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</si>
  <si>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</si>
  <si>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</si>
  <si>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</si>
  <si>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</si>
  <si>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</si>
  <si>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</si>
  <si>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</si>
  <si>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</si>
  <si>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</si>
  <si>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</si>
  <si>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</si>
  <si>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</si>
  <si>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</si>
  <si>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</si>
  <si>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</si>
  <si>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</si>
  <si>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</si>
  <si>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</si>
  <si>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</si>
  <si>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</si>
  <si>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</si>
  <si>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</si>
  <si>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</si>
  <si>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</si>
  <si>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</si>
  <si>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</si>
  <si>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</si>
  <si>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</si>
  <si>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</si>
  <si>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</si>
  <si>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</si>
  <si>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</si>
  <si>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</si>
  <si>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</si>
  <si>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</si>
  <si>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</si>
  <si>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</si>
  <si>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</si>
  <si>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</si>
  <si>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</si>
  <si>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</si>
  <si>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</si>
  <si>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</si>
  <si>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</si>
  <si>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</si>
  <si>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</si>
  <si>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</si>
  <si>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</si>
  <si>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</si>
  <si>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</si>
  <si>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</si>
  <si>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</si>
  <si>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</si>
  <si>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</si>
  <si>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</si>
  <si>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</si>
  <si>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</si>
  <si>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</si>
  <si>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</si>
  <si>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</si>
  <si>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</si>
  <si>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</si>
  <si>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</si>
  <si>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</si>
  <si>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</si>
  <si>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</si>
  <si>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</si>
  <si>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</si>
  <si>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</si>
  <si>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</si>
  <si>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</si>
  <si>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</si>
  <si>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</si>
  <si>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</si>
  <si>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</si>
  <si>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</si>
  <si>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</si>
  <si>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</si>
  <si>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</si>
  <si>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</si>
  <si>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</si>
  <si>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</si>
  <si>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</si>
  <si>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</si>
  <si>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</si>
  <si>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</si>
  <si>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</si>
  <si>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</si>
  <si>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</si>
  <si>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</si>
  <si>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</si>
  <si>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</si>
  <si>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</si>
  <si>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</si>
  <si>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</si>
  <si>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</si>
  <si>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</si>
  <si>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</si>
  <si>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</si>
  <si>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</si>
  <si>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</si>
  <si>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</si>
  <si>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</si>
  <si>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</si>
  <si>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</si>
  <si>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</si>
  <si>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</si>
  <si>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</si>
  <si>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</si>
  <si>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</si>
  <si>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</si>
  <si>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</si>
  <si>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</si>
  <si>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</si>
  <si>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</si>
  <si>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</si>
  <si>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</si>
  <si>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</si>
  <si>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</si>
  <si>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</si>
  <si>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</si>
  <si>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</si>
  <si>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</si>
  <si>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</si>
  <si>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</si>
  <si>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</si>
  <si>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</si>
  <si>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</si>
  <si>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</si>
  <si>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</si>
  <si>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</si>
  <si>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</si>
  <si>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</si>
  <si>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</si>
  <si>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</si>
  <si>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</si>
  <si>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</si>
  <si>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</si>
  <si>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</si>
  <si>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</si>
  <si>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</si>
  <si>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</si>
  <si>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</si>
  <si>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</si>
  <si>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</si>
  <si>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</si>
  <si>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</si>
  <si>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</si>
  <si>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</si>
  <si>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</si>
  <si>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</si>
  <si>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</si>
  <si>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</si>
  <si>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</si>
  <si>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</si>
  <si>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</si>
  <si>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</si>
  <si>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</si>
  <si>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</si>
  <si>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</si>
  <si>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</si>
  <si>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</si>
  <si>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</si>
  <si>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</si>
  <si>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</si>
  <si>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</si>
  <si>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</si>
  <si>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</si>
  <si>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</si>
  <si>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</si>
  <si>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</si>
  <si>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</si>
  <si>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</si>
  <si>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</si>
  <si>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</si>
  <si>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</si>
  <si>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</si>
  <si>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</si>
  <si>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</si>
  <si>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</si>
  <si>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</si>
  <si>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</si>
  <si>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</si>
  <si>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</si>
  <si>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</si>
  <si>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</si>
  <si>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</si>
  <si>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</si>
  <si>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</si>
  <si>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</si>
  <si>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</si>
  <si>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</si>
  <si>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</si>
  <si>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</si>
  <si>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</si>
  <si>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</si>
  <si>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</si>
  <si>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</si>
  <si>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</si>
  <si>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</si>
  <si>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</si>
  <si>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</si>
  <si>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</si>
  <si>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</si>
  <si>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</si>
  <si>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</si>
  <si>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</si>
  <si>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</si>
  <si>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</si>
  <si>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</si>
  <si>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</si>
  <si>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</si>
  <si>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</si>
  <si>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</si>
  <si>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</si>
  <si>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</si>
  <si>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</si>
  <si>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</si>
  <si>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</si>
  <si>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</si>
  <si>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</si>
  <si>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</si>
  <si>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</si>
  <si>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</si>
  <si>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</si>
  <si>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</si>
  <si>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</si>
  <si>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</si>
  <si>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</si>
  <si>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</si>
  <si>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</si>
  <si>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</si>
  <si>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</si>
  <si>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</si>
  <si>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</si>
  <si>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</si>
  <si>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</si>
  <si>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</si>
  <si>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</si>
  <si>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</si>
  <si>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</si>
  <si>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</si>
  <si>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</si>
  <si>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</si>
  <si>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</si>
  <si>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</si>
  <si>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</si>
  <si>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</si>
  <si>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</si>
  <si>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</si>
  <si>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</si>
  <si>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</si>
  <si>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</si>
  <si>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</si>
  <si>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</si>
  <si>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</si>
  <si>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</si>
  <si>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</si>
  <si>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</si>
  <si>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</si>
  <si>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</si>
  <si>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</si>
  <si>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</si>
  <si>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</si>
  <si>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</si>
  <si>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</si>
  <si>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</si>
  <si>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</si>
  <si>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</si>
  <si>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</si>
  <si>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</si>
  <si>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</si>
  <si>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</si>
  <si>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</si>
  <si>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</si>
  <si>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</si>
  <si>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</si>
  <si>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</si>
  <si>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</si>
  <si>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</si>
  <si>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</si>
  <si>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</si>
  <si>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</si>
  <si>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</si>
  <si>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</si>
  <si>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</si>
  <si>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</si>
  <si>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</si>
  <si>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</si>
  <si>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</si>
  <si>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</si>
  <si>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</si>
  <si>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</si>
  <si>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</si>
  <si>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</si>
  <si>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</si>
  <si>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</si>
  <si>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</si>
  <si>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</si>
  <si>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</si>
  <si>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</si>
  <si>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</si>
  <si>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</si>
  <si>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</si>
  <si>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</si>
  <si>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</si>
  <si>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</si>
  <si>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</si>
  <si>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</si>
  <si>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</si>
  <si>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</si>
  <si>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</si>
  <si>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</si>
  <si>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</si>
  <si>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</si>
  <si>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</si>
  <si>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</si>
  <si>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</si>
  <si>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</si>
  <si>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</si>
  <si>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</si>
  <si>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</si>
  <si>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</si>
  <si>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</si>
  <si>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</si>
  <si>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</si>
  <si>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</si>
  <si>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</si>
  <si>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</si>
  <si>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</si>
  <si>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</si>
  <si>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</si>
  <si>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</si>
  <si>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</si>
  <si>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</si>
  <si>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</si>
  <si>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</si>
  <si>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</si>
  <si>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</si>
  <si>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</si>
  <si>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</si>
  <si>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</si>
  <si>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</si>
  <si>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</si>
  <si>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</si>
  <si>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</si>
  <si>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</si>
  <si>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</si>
  <si>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</si>
  <si>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</si>
  <si>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</si>
  <si>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</si>
  <si>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</si>
  <si>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</si>
  <si>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</si>
  <si>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</si>
  <si>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</si>
  <si>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</si>
  <si>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</si>
  <si>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</si>
  <si>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</si>
  <si>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</si>
  <si>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</si>
  <si>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</si>
  <si>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</si>
  <si>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</si>
  <si>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</si>
  <si>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</si>
  <si>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</si>
  <si>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</si>
  <si>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</si>
  <si>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</si>
  <si>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</si>
  <si>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</si>
  <si>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</si>
  <si>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</si>
  <si>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</si>
  <si>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</si>
  <si>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</si>
  <si>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</si>
  <si>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</si>
  <si>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</si>
  <si>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</si>
  <si>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</si>
  <si>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</si>
  <si>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</si>
  <si>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</si>
  <si>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</si>
  <si>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</si>
  <si>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</si>
  <si>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</si>
  <si>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</si>
  <si>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</si>
  <si>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</si>
  <si>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</si>
  <si>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</si>
  <si>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</si>
  <si>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</si>
  <si>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</si>
  <si>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</si>
  <si>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</si>
  <si>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</si>
  <si>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</si>
  <si>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</si>
  <si>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</si>
  <si>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</si>
  <si>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</si>
  <si>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</si>
  <si>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</si>
  <si>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</si>
  <si>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</si>
  <si>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</si>
  <si>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</si>
  <si>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</si>
  <si>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</si>
  <si>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</si>
  <si>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</si>
  <si>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</si>
  <si>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</si>
  <si>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</si>
  <si>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</si>
  <si>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</si>
  <si>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</si>
  <si>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</si>
  <si>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</si>
  <si>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</si>
  <si>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</si>
  <si>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</si>
  <si>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</si>
  <si>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</si>
  <si>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</si>
  <si>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</si>
  <si>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</si>
  <si>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</si>
  <si>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</si>
  <si>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</si>
  <si>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</si>
  <si>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</si>
  <si>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</si>
  <si>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</si>
  <si>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</si>
  <si>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</si>
  <si>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</si>
  <si>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</si>
  <si>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</si>
  <si>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</si>
  <si>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</si>
  <si>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</si>
  <si>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</si>
  <si>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</si>
  <si>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</si>
  <si>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</si>
  <si>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</si>
  <si>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</si>
  <si>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</si>
  <si>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</si>
  <si>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</si>
  <si>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</si>
  <si>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</si>
  <si>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</si>
  <si>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</si>
  <si>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</si>
  <si>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</si>
  <si>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</si>
  <si>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</si>
  <si>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</si>
  <si>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</si>
  <si>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</si>
  <si>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</si>
  <si>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</si>
  <si>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</si>
  <si>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</si>
  <si>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</si>
  <si>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</si>
  <si>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</si>
  <si>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</si>
  <si>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</si>
  <si>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</si>
  <si>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</si>
  <si>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</si>
  <si>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</si>
  <si>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</si>
  <si>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</si>
  <si>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</si>
  <si>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</si>
  <si>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</si>
  <si>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</si>
  <si>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</si>
  <si>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</si>
  <si>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</si>
  <si>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</si>
  <si>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</si>
  <si>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</si>
  <si>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</si>
  <si>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</si>
  <si>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</si>
  <si>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</si>
  <si>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</si>
  <si>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</si>
  <si>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</si>
  <si>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</si>
  <si>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</si>
  <si>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</si>
  <si>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</si>
  <si>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</si>
  <si>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</si>
  <si>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</si>
  <si>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</si>
  <si>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</si>
  <si>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</si>
  <si>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</si>
  <si>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</si>
  <si>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</si>
  <si>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</si>
  <si>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</si>
  <si>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</si>
  <si>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</si>
  <si>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</si>
  <si>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</si>
  <si>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</si>
  <si>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</si>
  <si>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</si>
  <si>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</si>
  <si>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</si>
  <si>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</si>
  <si>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</si>
  <si>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</si>
  <si>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</si>
  <si>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</si>
  <si>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</si>
  <si>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</si>
  <si>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</si>
  <si>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</si>
  <si>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</si>
  <si>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</si>
  <si>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</si>
  <si>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</si>
  <si>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</si>
  <si>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</si>
  <si>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</si>
  <si>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</si>
  <si>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</si>
  <si>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</si>
  <si>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</si>
  <si>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</si>
  <si>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</si>
  <si>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</si>
  <si>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</si>
  <si>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</si>
  <si>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</si>
  <si>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</si>
  <si>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</si>
  <si>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</si>
  <si>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</si>
  <si>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</si>
  <si>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</si>
  <si>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</si>
  <si>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</si>
  <si>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</si>
  <si>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</si>
  <si>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</si>
  <si>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</si>
  <si>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</si>
  <si>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</si>
  <si>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</si>
  <si>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</si>
  <si>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</si>
  <si>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</si>
  <si>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</si>
  <si>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</si>
  <si>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</si>
  <si>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</si>
  <si>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</si>
  <si>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</si>
  <si>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</si>
  <si>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</si>
  <si>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</si>
  <si>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</si>
  <si>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</si>
  <si>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</si>
  <si>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</si>
  <si>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</si>
  <si>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</si>
  <si>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</si>
  <si>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</si>
  <si>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</si>
  <si>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</si>
  <si>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</si>
  <si>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</si>
  <si>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</si>
  <si>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</si>
  <si>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</si>
  <si>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</si>
  <si>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</si>
  <si>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</si>
  <si>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</si>
  <si>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</si>
  <si>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</si>
  <si>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</si>
  <si>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</si>
  <si>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</si>
  <si>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</si>
  <si>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</si>
  <si>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</si>
  <si>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</si>
  <si>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</si>
  <si>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</si>
  <si>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</si>
  <si>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</si>
  <si>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</si>
  <si>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</si>
  <si>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</si>
  <si>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</si>
  <si>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</si>
  <si>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</si>
  <si>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</si>
  <si>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</si>
  <si>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</si>
  <si>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</si>
  <si>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</si>
  <si>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</si>
  <si>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</si>
  <si>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</si>
  <si>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</si>
  <si>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</si>
  <si>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</si>
  <si>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</si>
  <si>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</si>
  <si>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</si>
  <si>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</si>
  <si>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</si>
  <si>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</si>
  <si>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</si>
  <si>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</si>
  <si>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</si>
  <si>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</si>
  <si>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</si>
  <si>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</si>
  <si>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</si>
  <si>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</si>
  <si>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</si>
  <si>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</si>
  <si>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</si>
  <si>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</si>
  <si>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</si>
  <si>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</si>
  <si>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</si>
  <si>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</si>
  <si>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</si>
  <si>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</si>
  <si>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</si>
  <si>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</si>
  <si>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</si>
  <si>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</si>
  <si>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</si>
  <si>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</si>
  <si>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</si>
  <si>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</si>
  <si>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</si>
  <si>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</si>
  <si>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</si>
  <si>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</si>
  <si>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</si>
  <si>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</si>
  <si>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</si>
  <si>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</si>
  <si>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</si>
  <si>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</si>
  <si>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</si>
  <si>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</si>
  <si>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</si>
  <si>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</si>
  <si>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</si>
  <si>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</si>
  <si>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</si>
  <si>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</si>
  <si>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</si>
  <si>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</si>
  <si>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</si>
  <si>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</si>
  <si>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</si>
  <si>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</si>
  <si>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</si>
  <si>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</si>
  <si>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</si>
  <si>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</si>
  <si>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</si>
  <si>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</si>
  <si>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</si>
  <si>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</si>
  <si>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</si>
  <si>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</si>
  <si>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</si>
  <si>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</si>
  <si>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</si>
  <si>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</si>
  <si>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</si>
  <si>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</si>
  <si>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</si>
  <si>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</si>
  <si>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</si>
  <si>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</si>
  <si>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</si>
  <si>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</si>
  <si>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</si>
  <si>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</si>
  <si>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</si>
  <si>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</si>
  <si>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</si>
  <si>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</si>
  <si>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</si>
  <si>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</si>
  <si>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</si>
  <si>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</si>
  <si>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</si>
  <si>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</si>
  <si>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</si>
  <si>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</si>
  <si>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</si>
  <si>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</si>
  <si>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</si>
  <si>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</si>
  <si>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</si>
  <si>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</si>
  <si>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</si>
  <si>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</si>
  <si>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</si>
  <si>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</si>
  <si>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</si>
  <si>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</si>
  <si>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</si>
  <si>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</si>
  <si>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</si>
  <si>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</si>
  <si>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</si>
  <si>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</si>
  <si>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</si>
  <si>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</si>
  <si>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</si>
  <si>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</si>
  <si>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</si>
  <si>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</si>
  <si>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</si>
  <si>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</si>
  <si>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</si>
  <si>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</si>
  <si>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</si>
  <si>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</si>
  <si>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</si>
  <si>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</si>
  <si>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</si>
  <si>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</si>
  <si>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</si>
  <si>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</si>
  <si>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</si>
  <si>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</si>
  <si>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</si>
  <si>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</si>
  <si>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</si>
  <si>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</si>
  <si>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</si>
  <si>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</si>
  <si>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</si>
  <si>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</si>
  <si>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</si>
  <si>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</si>
  <si>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</si>
  <si>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</si>
  <si>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</si>
  <si>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</si>
  <si>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</si>
  <si>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</si>
  <si>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</si>
  <si>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</si>
  <si>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</si>
  <si>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</si>
  <si>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</si>
  <si>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</si>
  <si>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</si>
  <si>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</si>
  <si>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</si>
  <si>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</si>
  <si>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</si>
  <si>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</si>
  <si>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</si>
  <si>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</si>
  <si>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</si>
  <si>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</si>
  <si>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</si>
  <si>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</si>
  <si>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</si>
  <si>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</si>
  <si>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</si>
  <si>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</si>
  <si>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</si>
  <si>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</si>
  <si>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</si>
  <si>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</si>
  <si>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</si>
  <si>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</si>
  <si>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</si>
  <si>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</si>
  <si>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</si>
  <si>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</si>
  <si>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</si>
  <si>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</si>
  <si>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</si>
  <si>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</si>
  <si>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</si>
  <si>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</si>
  <si>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</si>
  <si>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</si>
  <si>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</si>
  <si>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</si>
  <si>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</si>
  <si>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</si>
  <si>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</si>
  <si>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</si>
  <si>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</si>
  <si>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</si>
  <si>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</si>
  <si>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</si>
  <si>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</si>
  <si>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</si>
  <si>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</si>
  <si>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</si>
  <si>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</si>
  <si>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</si>
  <si>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</si>
  <si>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</si>
  <si>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</si>
  <si>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</si>
  <si>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</si>
  <si>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</si>
  <si>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</si>
  <si>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</si>
  <si>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</si>
  <si>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</si>
  <si>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</si>
  <si>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</si>
  <si>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</si>
  <si>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</si>
  <si>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</si>
  <si>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</si>
  <si>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</si>
  <si>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</si>
  <si>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</si>
  <si>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</si>
  <si>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</si>
  <si>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</si>
  <si>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</si>
  <si>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</si>
  <si>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</si>
  <si>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</si>
  <si>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</si>
  <si>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</si>
  <si>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</si>
  <si>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</si>
  <si>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</si>
  <si>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</si>
  <si>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</si>
  <si>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</si>
  <si>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</si>
  <si>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</si>
  <si>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</si>
  <si>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</si>
  <si>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</si>
  <si>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</si>
  <si>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</si>
  <si>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</si>
  <si>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</si>
  <si>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</si>
  <si>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</si>
  <si>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</si>
  <si>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</si>
  <si>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</si>
  <si>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</si>
  <si>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</si>
  <si>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</si>
  <si>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</si>
  <si>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</si>
  <si>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</si>
  <si>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</si>
  <si>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</si>
  <si>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</si>
  <si>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</si>
  <si>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</si>
  <si>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</si>
  <si>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</si>
  <si>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</si>
  <si>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</si>
  <si>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</si>
  <si>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</si>
  <si>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</si>
  <si>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</si>
  <si>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</si>
  <si>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</si>
  <si>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</si>
  <si>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</si>
  <si>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</si>
  <si>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</si>
  <si>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</si>
  <si>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</si>
  <si>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</si>
  <si>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</si>
  <si>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</si>
  <si>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</si>
  <si>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</si>
  <si>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</si>
  <si>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</si>
  <si>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</si>
  <si>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</si>
  <si>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</si>
  <si>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</si>
  <si>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</si>
  <si>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</si>
  <si>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</si>
  <si>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</si>
  <si>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</si>
  <si>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</si>
  <si>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</si>
  <si>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</si>
  <si>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</si>
  <si>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</si>
  <si>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</si>
  <si>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</si>
  <si>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</si>
  <si>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</si>
  <si>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</si>
  <si>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</si>
  <si>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</si>
  <si>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</si>
  <si>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</si>
  <si>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</si>
  <si>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</si>
  <si>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</si>
  <si>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</si>
  <si>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</si>
  <si>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</si>
  <si>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</si>
  <si>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</si>
  <si>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</si>
  <si>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</si>
  <si>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</si>
  <si>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</si>
  <si>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</si>
  <si>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</si>
  <si>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</si>
  <si>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</si>
  <si>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</si>
  <si>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</si>
  <si>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</si>
  <si>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</si>
  <si>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</si>
  <si>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</si>
  <si>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</si>
  <si>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</si>
  <si>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</si>
  <si>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</si>
  <si>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</si>
  <si>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</si>
  <si>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</si>
  <si>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</si>
  <si>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</si>
  <si>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</si>
  <si>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</si>
  <si>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</si>
  <si>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</si>
  <si>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</si>
  <si>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</si>
  <si>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</si>
  <si>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</si>
  <si>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</si>
  <si>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</si>
  <si>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</si>
  <si>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</si>
  <si>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</si>
  <si>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</si>
  <si>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</si>
  <si>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</si>
  <si>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</si>
  <si>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</si>
  <si>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</si>
  <si>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</si>
  <si>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</si>
  <si>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</si>
  <si>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</si>
  <si>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</si>
  <si>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</si>
  <si>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</si>
  <si>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</si>
  <si>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</si>
  <si>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</si>
  <si>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</si>
  <si>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</si>
  <si>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</si>
  <si>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</si>
  <si>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</si>
  <si>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</si>
  <si>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</si>
  <si>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</si>
  <si>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</si>
  <si>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</si>
  <si>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</si>
  <si>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</si>
  <si>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</si>
  <si>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</si>
  <si>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</si>
  <si>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</si>
  <si>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</si>
  <si>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</si>
  <si>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</si>
  <si>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</si>
  <si>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</si>
  <si>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</si>
  <si>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</si>
  <si>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</si>
  <si>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</si>
  <si>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</si>
  <si>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</si>
  <si>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</si>
  <si>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</si>
  <si>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</si>
  <si>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</si>
  <si>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</si>
  <si>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</si>
  <si>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</si>
  <si>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</si>
  <si>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</si>
  <si>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</si>
  <si>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</si>
  <si>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</si>
  <si>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</si>
  <si>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</si>
  <si>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</si>
  <si>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</si>
  <si>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</si>
  <si>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</si>
  <si>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</si>
  <si>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</si>
  <si>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</si>
  <si>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</si>
  <si>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</si>
  <si>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</si>
  <si>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</si>
  <si>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</si>
  <si>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</si>
  <si>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</si>
  <si>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</si>
  <si>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</si>
  <si>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</si>
  <si>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</si>
  <si>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</si>
  <si>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</si>
  <si>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</si>
  <si>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</si>
  <si>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</si>
  <si>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</si>
  <si>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</si>
  <si>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</si>
  <si>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</si>
  <si>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</si>
  <si>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</si>
  <si>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</si>
  <si>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</si>
  <si>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</si>
  <si>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</si>
  <si>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</si>
  <si>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</si>
  <si>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</si>
  <si>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</si>
  <si>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</si>
  <si>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</si>
  <si>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</si>
  <si>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</si>
  <si>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</si>
  <si>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</si>
  <si>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</si>
  <si>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</si>
  <si>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</si>
  <si>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</si>
  <si>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</si>
  <si>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</si>
  <si>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</si>
  <si>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</si>
  <si>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</si>
  <si>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</si>
  <si>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</si>
  <si>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</si>
  <si>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</si>
  <si>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</si>
  <si>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</si>
  <si>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</si>
  <si>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</si>
  <si>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</si>
  <si>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</si>
  <si>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</si>
  <si>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</si>
  <si>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</si>
  <si>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</si>
  <si>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</si>
  <si>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</si>
  <si>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</si>
  <si>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</si>
  <si>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</si>
  <si>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</si>
  <si>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</si>
  <si>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</si>
  <si>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</si>
  <si>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</si>
  <si>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</si>
  <si>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</si>
  <si>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</si>
  <si>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</si>
  <si>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</si>
  <si>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</si>
  <si>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</si>
  <si>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</si>
  <si>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</si>
  <si>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</si>
  <si>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</si>
  <si>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</si>
  <si>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</si>
  <si>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</si>
  <si>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</si>
  <si>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</si>
  <si>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</si>
  <si>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</si>
  <si>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</si>
  <si>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</si>
  <si>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</si>
  <si>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</si>
  <si>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</si>
  <si>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</si>
  <si>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</si>
  <si>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</si>
  <si>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</si>
  <si>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</si>
  <si>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</si>
  <si>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</si>
  <si>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</si>
  <si>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</si>
  <si>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</si>
  <si>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</si>
  <si>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</si>
  <si>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</si>
  <si>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</si>
  <si>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</si>
  <si>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</si>
  <si>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</si>
  <si>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</si>
  <si>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</si>
  <si>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</si>
  <si>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</si>
  <si>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</si>
  <si>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</si>
  <si>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</si>
  <si>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</si>
  <si>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</si>
  <si>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</si>
  <si>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</si>
  <si>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</si>
  <si>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</si>
  <si>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</si>
  <si>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</si>
  <si>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</si>
  <si>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</si>
  <si>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</si>
  <si>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</si>
  <si>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</si>
  <si>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</si>
  <si>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</si>
  <si>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</si>
  <si>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</si>
  <si>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</si>
  <si>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</si>
  <si>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</si>
  <si>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</si>
  <si>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</si>
  <si>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</si>
  <si>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</si>
  <si>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</si>
  <si>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</si>
  <si>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</si>
  <si>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</si>
  <si>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</si>
  <si>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</si>
  <si>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</si>
  <si>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</si>
  <si>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</si>
  <si>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</si>
  <si>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</si>
  <si>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</si>
  <si>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</si>
  <si>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</si>
  <si>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</si>
  <si>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</si>
  <si>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</si>
  <si>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</si>
  <si>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</si>
  <si>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</si>
  <si>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</si>
  <si>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</si>
  <si>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</si>
  <si>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</si>
  <si>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</si>
  <si>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</si>
  <si>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</si>
  <si>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</si>
  <si>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</si>
  <si>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</si>
  <si>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</si>
  <si>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</si>
  <si>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</si>
  <si>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</si>
  <si>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</si>
  <si>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</si>
  <si>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</si>
  <si>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</si>
  <si>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</si>
  <si>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</si>
  <si>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</si>
  <si>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</si>
  <si>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</si>
  <si>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</si>
  <si>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</si>
  <si>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</si>
  <si>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</si>
  <si>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</si>
  <si>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</si>
  <si>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</si>
  <si>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</si>
  <si>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</si>
  <si>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</si>
  <si>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</si>
  <si>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</si>
  <si>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</si>
  <si>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</si>
  <si>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</si>
  <si>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</si>
  <si>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</si>
  <si>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</si>
  <si>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</si>
  <si>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</si>
  <si>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</si>
  <si>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</si>
  <si>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</si>
  <si>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</si>
  <si>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</si>
  <si>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</si>
  <si>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</si>
  <si>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</si>
  <si>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</si>
  <si>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</si>
  <si>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</si>
  <si>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</si>
  <si>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</si>
  <si>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</si>
  <si>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</si>
  <si>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</si>
  <si>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</si>
  <si>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</si>
  <si>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</si>
  <si>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</si>
  <si>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</si>
  <si>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</si>
  <si>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</si>
  <si>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</si>
  <si>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</si>
  <si>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</si>
  <si>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</si>
  <si>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</si>
  <si>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</si>
  <si>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</si>
  <si>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</si>
  <si>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</si>
  <si>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</si>
  <si>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</si>
  <si>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</si>
  <si>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</si>
  <si>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</si>
  <si>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</si>
  <si>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</si>
  <si>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</si>
  <si>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</si>
  <si>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</si>
  <si>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</si>
  <si>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</si>
  <si>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</si>
  <si>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</si>
  <si>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</si>
  <si>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</si>
  <si>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</si>
  <si>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</si>
  <si>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</si>
  <si>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</si>
  <si>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</si>
  <si>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</si>
  <si>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</si>
  <si>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</si>
  <si>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</si>
  <si>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</si>
  <si>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</si>
  <si>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</si>
  <si>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</si>
  <si>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</si>
  <si>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</si>
  <si>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</si>
  <si>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</si>
  <si>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</si>
  <si>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</si>
  <si>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</si>
  <si>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</si>
  <si>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</si>
  <si>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</si>
  <si>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</si>
  <si>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</si>
  <si>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</si>
  <si>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</si>
  <si>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</si>
  <si>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</si>
  <si>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</si>
  <si>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</si>
  <si>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</si>
  <si>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</si>
  <si>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</si>
  <si>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</si>
  <si>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</si>
  <si>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</si>
  <si>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</si>
  <si>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</si>
  <si>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</si>
  <si>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</si>
  <si>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</si>
  <si>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</si>
  <si>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</si>
  <si>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</si>
  <si>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</si>
  <si>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</si>
  <si>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</si>
  <si>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</si>
  <si>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</si>
  <si>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</si>
  <si>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</si>
  <si>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</si>
  <si>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</si>
  <si>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</si>
  <si>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</si>
  <si>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</si>
  <si>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</si>
  <si>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</si>
  <si>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</si>
  <si>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</si>
  <si>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</si>
  <si>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</si>
  <si>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</si>
  <si>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</si>
  <si>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</si>
  <si>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</si>
  <si>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</si>
  <si>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</si>
  <si>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</si>
  <si>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</si>
  <si>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</si>
  <si>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</si>
  <si>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</si>
  <si>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</si>
  <si>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</si>
  <si>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</si>
  <si>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</si>
  <si>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</si>
  <si>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</si>
  <si>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</si>
  <si>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</si>
  <si>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</si>
  <si>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</si>
  <si>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</si>
  <si>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</si>
  <si>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</si>
  <si>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</si>
  <si>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</si>
  <si>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</si>
  <si>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</si>
  <si>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</si>
  <si>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</si>
  <si>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</si>
  <si>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</si>
  <si>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</si>
  <si>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</si>
  <si>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</si>
  <si>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</si>
  <si>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</si>
  <si>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</si>
  <si>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</si>
  <si>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</si>
  <si>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</si>
  <si>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</si>
  <si>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</si>
  <si>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</si>
  <si>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</si>
  <si>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</si>
  <si>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</si>
  <si>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</si>
  <si>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</si>
  <si>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</si>
  <si>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</si>
  <si>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</si>
  <si>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</si>
  <si>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</si>
  <si>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</si>
  <si>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</si>
  <si>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</si>
  <si>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</si>
  <si>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</si>
  <si>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</si>
  <si>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</si>
  <si>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</si>
  <si>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</si>
  <si>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</si>
  <si>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</si>
  <si>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</si>
  <si>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</si>
  <si>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</si>
  <si>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</si>
  <si>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</si>
  <si>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</si>
  <si>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</si>
  <si>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</si>
  <si>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</si>
  <si>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</si>
  <si>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</si>
  <si>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</si>
  <si>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</si>
  <si>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</si>
  <si>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</si>
  <si>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</si>
  <si>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</si>
  <si>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</si>
  <si>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</si>
  <si>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</si>
  <si>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</si>
  <si>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</si>
  <si>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</si>
  <si>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</si>
  <si>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</si>
  <si>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</si>
  <si>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</si>
  <si>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</si>
  <si>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</si>
  <si>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</si>
  <si>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</si>
  <si>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</si>
  <si>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</si>
  <si>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</si>
  <si>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</si>
  <si>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</si>
  <si>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</si>
  <si>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</si>
  <si>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</si>
  <si>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</si>
  <si>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</si>
  <si>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</si>
  <si>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</si>
  <si>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</si>
  <si>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</si>
  <si>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</si>
  <si>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</si>
  <si>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</si>
  <si>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</si>
  <si>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</si>
  <si>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</si>
  <si>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</si>
  <si>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</si>
  <si>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</si>
  <si>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</si>
  <si>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</si>
  <si>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</si>
  <si>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</si>
  <si>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</si>
  <si>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</si>
  <si>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</si>
  <si>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</si>
  <si>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</si>
  <si>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</si>
  <si>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</si>
  <si>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</si>
  <si>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</si>
  <si>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</si>
  <si>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</si>
  <si>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</si>
  <si>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</si>
  <si>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</si>
  <si>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</si>
  <si>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</si>
  <si>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</si>
  <si>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</si>
  <si>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</si>
  <si>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</si>
  <si>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</si>
  <si>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</si>
  <si>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</si>
  <si>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</si>
  <si>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</si>
  <si>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</si>
  <si>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</si>
  <si>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</si>
  <si>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</si>
  <si>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</si>
  <si>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</si>
  <si>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</si>
  <si>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</si>
  <si>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</si>
  <si>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</si>
  <si>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</si>
  <si>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</si>
  <si>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</si>
  <si>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</si>
  <si>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</si>
  <si>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</si>
  <si>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</si>
  <si>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</si>
  <si>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</si>
  <si>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</si>
  <si>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</si>
  <si>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</si>
  <si>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</si>
  <si>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</si>
  <si>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</si>
  <si>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</si>
  <si>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</si>
  <si>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</si>
  <si>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</si>
  <si>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</si>
  <si>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</si>
  <si>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</si>
  <si>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</si>
  <si>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</si>
  <si>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</si>
  <si>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</si>
  <si>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</si>
  <si>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</si>
  <si>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</si>
  <si>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</si>
  <si>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</si>
  <si>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</si>
  <si>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</si>
  <si>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</si>
  <si>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</si>
  <si>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</si>
  <si>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</si>
  <si>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</si>
  <si>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</si>
  <si>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</si>
  <si>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</si>
  <si>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</si>
  <si>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</si>
  <si>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</si>
  <si>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</si>
  <si>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</si>
  <si>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</si>
  <si>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</si>
  <si>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</si>
  <si>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</si>
  <si>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</si>
  <si>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</si>
  <si>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</si>
  <si>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</si>
  <si>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</si>
  <si>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</si>
  <si>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</si>
  <si>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</si>
  <si>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</si>
  <si>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</si>
  <si>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</si>
  <si>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</si>
  <si>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</si>
  <si>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</si>
  <si>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</si>
  <si>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</si>
  <si>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</si>
  <si>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</si>
  <si>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</si>
  <si>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</si>
  <si>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</si>
  <si>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</si>
  <si>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</si>
  <si>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</si>
  <si>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</si>
  <si>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</si>
  <si>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</si>
  <si>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</si>
  <si>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</si>
  <si>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</si>
  <si>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</si>
  <si>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</si>
  <si>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</si>
  <si>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</si>
  <si>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</si>
  <si>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</si>
  <si>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</si>
  <si>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</si>
  <si>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</si>
  <si>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</si>
  <si>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</si>
  <si>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</si>
  <si>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</si>
  <si>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</si>
  <si>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</si>
  <si>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</si>
  <si>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</si>
  <si>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</si>
  <si>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</si>
  <si>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</si>
  <si>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</si>
  <si>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</si>
  <si>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</si>
  <si>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</si>
  <si>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</si>
  <si>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</si>
  <si>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</si>
  <si>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</si>
  <si>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</si>
  <si>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</si>
  <si>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</si>
  <si>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</si>
  <si>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</si>
  <si>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</si>
  <si>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</si>
  <si>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</si>
  <si>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</si>
  <si>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</si>
  <si>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</si>
  <si>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</si>
  <si>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</si>
  <si>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</si>
  <si>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</si>
  <si>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</si>
  <si>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</si>
  <si>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</si>
  <si>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</si>
  <si>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</si>
  <si>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</si>
  <si>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</si>
  <si>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</si>
  <si>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</si>
  <si>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</si>
  <si>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</si>
  <si>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</si>
  <si>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</si>
  <si>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</si>
  <si>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</si>
  <si>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</si>
  <si>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</si>
  <si>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</si>
  <si>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</si>
  <si>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</si>
  <si>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</si>
  <si>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</si>
  <si>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</si>
  <si>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</si>
  <si>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</si>
  <si>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</si>
  <si>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</si>
  <si>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</si>
  <si>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</si>
  <si>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</si>
  <si>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</si>
  <si>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</si>
  <si>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</si>
  <si>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</si>
  <si>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</si>
  <si>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</si>
  <si>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</si>
  <si>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</si>
  <si>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</si>
  <si>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</si>
  <si>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</si>
  <si>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</si>
  <si>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</si>
  <si>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</si>
  <si>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</si>
  <si>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</si>
  <si>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</si>
  <si>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</si>
  <si>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</si>
  <si>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</si>
  <si>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</si>
  <si>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</si>
  <si>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</si>
  <si>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</si>
  <si>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</si>
  <si>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</si>
  <si>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</si>
  <si>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</si>
  <si>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</si>
  <si>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</si>
  <si>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</si>
  <si>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</si>
  <si>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</si>
  <si>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</si>
  <si>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</si>
  <si>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</si>
  <si>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</si>
  <si>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</si>
  <si>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</si>
  <si>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</si>
  <si>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</si>
  <si>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</si>
  <si>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</si>
  <si>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</si>
  <si>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</si>
  <si>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</si>
  <si>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</si>
  <si>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</si>
  <si>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</si>
  <si>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</si>
  <si>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</si>
  <si>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</si>
  <si>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</si>
  <si>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</si>
  <si>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</si>
  <si>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</si>
  <si>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</si>
  <si>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</si>
  <si>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</si>
  <si>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</si>
  <si>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</si>
  <si>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</si>
  <si>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</si>
  <si>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</si>
  <si>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</si>
  <si>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</si>
  <si>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</si>
  <si>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</si>
  <si>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</si>
  <si>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</si>
  <si>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</si>
  <si>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</si>
  <si>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</si>
  <si>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</si>
  <si>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</si>
  <si>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</si>
  <si>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</si>
  <si>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</si>
  <si>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</si>
  <si>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</si>
  <si>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</si>
  <si>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</si>
  <si>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</si>
  <si>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</si>
  <si>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</si>
  <si>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</si>
  <si>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</si>
  <si>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</si>
  <si>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</si>
  <si>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</si>
  <si>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</si>
  <si>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</si>
  <si>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</si>
  <si>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</si>
  <si>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</si>
  <si>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</si>
  <si>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</si>
  <si>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</si>
  <si>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</si>
  <si>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</si>
  <si>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</si>
  <si>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</si>
  <si>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</si>
  <si>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</si>
  <si>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</si>
  <si>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</si>
  <si>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</si>
  <si>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</si>
  <si>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</si>
  <si>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</si>
  <si>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</si>
  <si>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</si>
  <si>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</si>
  <si>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</si>
  <si>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</si>
  <si>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</si>
  <si>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</si>
  <si>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</si>
  <si>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</si>
  <si>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</si>
  <si>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</si>
  <si>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</si>
  <si>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</si>
  <si>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</si>
  <si>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</si>
  <si>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</si>
  <si>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</si>
  <si>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</si>
  <si>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</si>
  <si>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</si>
  <si>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</si>
  <si>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</si>
  <si>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</si>
  <si>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</si>
  <si>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</si>
  <si>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</si>
  <si>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</si>
  <si>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</si>
  <si>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</si>
  <si>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</si>
  <si>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</si>
  <si>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</si>
  <si>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</si>
  <si>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</si>
  <si>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</si>
  <si>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</si>
  <si>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</si>
  <si>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</si>
  <si>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</si>
  <si>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</si>
  <si>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</si>
  <si>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</si>
  <si>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</si>
  <si>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</si>
  <si>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</si>
  <si>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</si>
  <si>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</si>
  <si>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</si>
  <si>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</si>
  <si>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</si>
  <si>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</si>
  <si>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</si>
  <si>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</si>
  <si>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</si>
  <si>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</si>
  <si>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</si>
  <si>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</si>
  <si>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</si>
  <si>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</si>
  <si>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</si>
  <si>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</si>
  <si>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</si>
  <si>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</si>
  <si>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</si>
  <si>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</si>
  <si>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</si>
  <si>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</si>
  <si>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</si>
  <si>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</si>
  <si>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</si>
  <si>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</si>
  <si>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</si>
  <si>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</si>
  <si>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</si>
  <si>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</si>
  <si>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</si>
  <si>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</si>
  <si>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</si>
  <si>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</si>
  <si>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</si>
  <si>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</si>
  <si>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</si>
  <si>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</si>
  <si>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</si>
  <si>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</si>
  <si>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</si>
  <si>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</si>
  <si>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</si>
  <si>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</si>
  <si>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</si>
  <si>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</si>
  <si>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</si>
  <si>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</si>
  <si>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</si>
  <si>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</si>
  <si>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</si>
  <si>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</si>
  <si>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</si>
  <si>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</si>
  <si>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</si>
  <si>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</si>
  <si>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</si>
  <si>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</si>
  <si>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</si>
  <si>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</si>
  <si>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</si>
  <si>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</si>
  <si>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</si>
  <si>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</si>
  <si>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</si>
  <si>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</si>
  <si>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</si>
  <si>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</si>
  <si>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</si>
  <si>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</si>
  <si>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</si>
  <si>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</si>
  <si>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</si>
  <si>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</si>
  <si>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</si>
  <si>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</si>
  <si>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</si>
  <si>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</si>
  <si>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</si>
  <si>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</si>
  <si>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</si>
  <si>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</si>
  <si>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</si>
  <si>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</si>
  <si>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</si>
  <si>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</si>
  <si>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</si>
  <si>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</si>
  <si>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</si>
  <si>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</si>
  <si>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</si>
  <si>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</si>
  <si>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</si>
  <si>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</si>
  <si>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</si>
  <si>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</si>
  <si>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</si>
  <si>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</si>
  <si>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</si>
  <si>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</si>
  <si>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</si>
  <si>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</si>
  <si>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</si>
  <si>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</si>
  <si>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</si>
  <si>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</si>
  <si>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</si>
  <si>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</si>
  <si>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</si>
  <si>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</si>
  <si>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</si>
  <si>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</si>
  <si>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</si>
  <si>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</si>
  <si>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</si>
  <si>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</si>
  <si>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</si>
  <si>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</si>
  <si>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</si>
  <si>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</si>
  <si>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</si>
  <si>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</si>
  <si>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</si>
  <si>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</si>
  <si>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</si>
  <si>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</si>
  <si>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</si>
  <si>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</si>
  <si>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</si>
  <si>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</si>
  <si>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</si>
  <si>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</si>
  <si>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</si>
  <si>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</si>
  <si>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</si>
  <si>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</si>
  <si>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</si>
  <si>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</si>
  <si>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</si>
  <si>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</si>
  <si>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</si>
  <si>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</si>
  <si>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</si>
  <si>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</si>
  <si>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</si>
  <si>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</si>
  <si>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</si>
  <si>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</si>
  <si>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</si>
  <si>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</si>
  <si>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</si>
  <si>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</si>
  <si>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</si>
  <si>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</si>
  <si>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</si>
  <si>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</si>
  <si>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</si>
  <si>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</si>
  <si>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</si>
  <si>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</si>
  <si>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</si>
  <si>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</si>
  <si>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</si>
  <si>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</si>
  <si>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</si>
  <si>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</si>
  <si>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</si>
  <si>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</si>
  <si>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</si>
  <si>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</si>
  <si>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</si>
  <si>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</si>
  <si>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</si>
  <si>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</si>
  <si>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</si>
  <si>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</si>
  <si>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</si>
  <si>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</si>
  <si>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</si>
  <si>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</si>
  <si>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</si>
  <si>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</si>
  <si>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</si>
  <si>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</si>
  <si>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</si>
  <si>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</si>
  <si>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</si>
  <si>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</si>
  <si>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</si>
  <si>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</si>
  <si>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</si>
  <si>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</si>
  <si>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</si>
  <si>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</si>
  <si>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</si>
  <si>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</si>
  <si>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</si>
  <si>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</si>
  <si>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</si>
  <si>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</si>
  <si>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</si>
  <si>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</si>
  <si>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</si>
  <si>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</si>
  <si>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</si>
  <si>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</si>
  <si>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</si>
  <si>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</si>
  <si>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</si>
  <si>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</si>
  <si>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</si>
  <si>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</si>
  <si>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</si>
  <si>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</si>
  <si>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</si>
  <si>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</si>
  <si>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</si>
  <si>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</si>
  <si>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</si>
  <si>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</si>
  <si>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</si>
  <si>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</si>
  <si>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</si>
  <si>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</si>
  <si>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</si>
  <si>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</si>
  <si>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</si>
  <si>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</si>
  <si>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</si>
  <si>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</si>
  <si>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</si>
  <si>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</si>
  <si>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</si>
  <si>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</si>
  <si>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</si>
  <si>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</si>
  <si>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</si>
  <si>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</si>
  <si>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</si>
  <si>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</si>
  <si>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</si>
  <si>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</si>
  <si>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</si>
  <si>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</si>
  <si>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</si>
  <si>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</si>
  <si>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</si>
  <si>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</si>
  <si>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</si>
  <si>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</si>
  <si>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</si>
  <si>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</si>
  <si>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</si>
  <si>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</si>
  <si>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</si>
  <si>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</si>
  <si>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</si>
  <si>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</si>
  <si>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</si>
  <si>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</si>
  <si>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</si>
  <si>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</si>
  <si>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</si>
  <si>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</si>
  <si>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</si>
  <si>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</si>
  <si>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</si>
  <si>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</si>
  <si>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</si>
  <si>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</si>
  <si>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</si>
  <si>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</si>
  <si>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</si>
  <si>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</si>
  <si>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</si>
  <si>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</si>
  <si>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</si>
  <si>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</si>
  <si>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</si>
  <si>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</si>
  <si>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</si>
  <si>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</si>
  <si>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</si>
  <si>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</si>
  <si>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</si>
  <si>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</si>
  <si>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</si>
  <si>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</si>
  <si>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</si>
  <si>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</si>
  <si>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</si>
  <si>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</si>
  <si>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</si>
  <si>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</si>
  <si>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</si>
  <si>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</si>
  <si>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</si>
  <si>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</si>
  <si>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</si>
  <si>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</si>
  <si>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</si>
  <si>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</si>
  <si>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</si>
  <si>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</si>
  <si>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</si>
  <si>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</si>
  <si>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</si>
  <si>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</si>
  <si>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</si>
  <si>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</si>
  <si>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</si>
  <si>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</si>
  <si>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</si>
  <si>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</si>
  <si>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</si>
  <si>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</si>
  <si>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</si>
  <si>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</si>
  <si>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</si>
  <si>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</si>
  <si>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</si>
  <si>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</si>
  <si>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</si>
  <si>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</si>
  <si>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</si>
  <si>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</si>
  <si>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</si>
  <si>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</si>
  <si>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</si>
  <si>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</si>
  <si>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</si>
  <si>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</si>
  <si>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</si>
  <si>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</si>
  <si>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</si>
  <si>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</si>
  <si>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</si>
  <si>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</si>
  <si>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</si>
  <si>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</si>
  <si>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</si>
  <si>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</si>
  <si>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</si>
  <si>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</si>
  <si>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</si>
  <si>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</si>
  <si>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</si>
  <si>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</si>
  <si>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</si>
  <si>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</si>
  <si>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</si>
  <si>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</si>
  <si>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</si>
  <si>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</si>
  <si>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</si>
  <si>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</si>
  <si>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</si>
  <si>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</si>
  <si>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</si>
  <si>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</si>
  <si>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</si>
  <si>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</si>
  <si>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</si>
  <si>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</si>
  <si>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</si>
  <si>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</si>
  <si>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</si>
  <si>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</si>
  <si>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</si>
  <si>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</si>
  <si>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</si>
  <si>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</si>
  <si>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</si>
  <si>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</si>
  <si>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</si>
  <si>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</si>
  <si>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</si>
  <si>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</si>
  <si>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</si>
  <si>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</si>
  <si>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</si>
  <si>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</si>
  <si>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</si>
  <si>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</si>
  <si>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</si>
  <si>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</si>
  <si>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</si>
  <si>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</si>
  <si>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</si>
  <si>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</si>
  <si>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</si>
  <si>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</si>
  <si>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</si>
  <si>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</si>
  <si>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</si>
  <si>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</si>
  <si>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</si>
  <si>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</si>
  <si>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</si>
  <si>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</si>
  <si>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</si>
  <si>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</si>
  <si>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</si>
  <si>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</si>
  <si>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</si>
  <si>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</si>
  <si>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</si>
  <si>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</si>
  <si>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</si>
  <si>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</si>
  <si>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</si>
  <si>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</si>
  <si>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</si>
  <si>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</si>
  <si>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</si>
  <si>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</si>
  <si>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</si>
  <si>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</si>
  <si>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</si>
  <si>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</si>
  <si>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</si>
  <si>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</si>
  <si>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</si>
  <si>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</si>
  <si>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</si>
  <si>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</si>
  <si>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</si>
  <si>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</si>
  <si>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</si>
  <si>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</si>
  <si>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</si>
  <si>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</si>
  <si>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</si>
  <si>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</si>
  <si>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</si>
  <si>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</si>
  <si>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</si>
  <si>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</si>
  <si>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</si>
  <si>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</si>
  <si>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</si>
  <si>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</si>
  <si>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</si>
  <si>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</si>
  <si>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</si>
  <si>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</si>
  <si>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</si>
  <si>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</si>
  <si>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</si>
  <si>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</si>
  <si>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</si>
  <si>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</si>
  <si>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</si>
  <si>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</si>
  <si>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</si>
  <si>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</si>
  <si>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</si>
  <si>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</si>
  <si>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</si>
  <si>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</si>
  <si>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</si>
  <si>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</si>
  <si>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</si>
  <si>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</si>
  <si>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</si>
  <si>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</si>
  <si>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</si>
  <si>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</si>
  <si>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</si>
  <si>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</si>
  <si>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</si>
  <si>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</si>
  <si>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</si>
  <si>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</si>
  <si>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</si>
  <si>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</si>
  <si>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</si>
  <si>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</si>
  <si>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</si>
  <si>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</si>
  <si>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</si>
  <si>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</si>
  <si>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</si>
  <si>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</si>
  <si>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</si>
  <si>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</si>
  <si>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</si>
  <si>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</si>
  <si>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</si>
  <si>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</si>
  <si>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</si>
  <si>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</si>
  <si>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</si>
  <si>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</si>
  <si>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</si>
  <si>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</si>
  <si>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</si>
  <si>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</si>
  <si>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</si>
  <si>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</si>
  <si>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</si>
  <si>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</si>
  <si>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</si>
  <si>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</si>
  <si>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</si>
  <si>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</si>
  <si>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</si>
  <si>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</si>
  <si>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</si>
  <si>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</si>
  <si>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</si>
  <si>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</si>
  <si>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</si>
  <si>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</si>
  <si>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</si>
  <si>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</si>
  <si>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</si>
  <si>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</si>
  <si>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</si>
  <si>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</si>
  <si>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</si>
  <si>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</si>
  <si>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</si>
  <si>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</si>
  <si>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</si>
  <si>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</si>
  <si>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</si>
  <si>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</si>
  <si>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</si>
  <si>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</si>
  <si>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</si>
  <si>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</si>
  <si>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</si>
  <si>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</si>
  <si>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</si>
  <si>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</si>
  <si>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</si>
  <si>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</si>
  <si>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</si>
  <si>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</si>
  <si>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</si>
  <si>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</si>
  <si>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</si>
  <si>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</si>
  <si>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</si>
  <si>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</si>
  <si>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</si>
  <si>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</si>
  <si>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</si>
  <si>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</si>
  <si>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</si>
  <si>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</si>
  <si>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</si>
  <si>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</si>
  <si>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</si>
  <si>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</si>
  <si>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</si>
  <si>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</si>
  <si>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</si>
  <si>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</si>
  <si>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</si>
  <si>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</si>
  <si>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</si>
  <si>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</si>
  <si>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</si>
  <si>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</si>
  <si>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</si>
  <si>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</si>
  <si>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</si>
  <si>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</si>
  <si>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</si>
  <si>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</si>
  <si>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</si>
  <si>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</si>
  <si>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</si>
  <si>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</si>
  <si>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</si>
  <si>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</si>
  <si>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</si>
  <si>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</si>
  <si>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</si>
  <si>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</si>
  <si>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</si>
  <si>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</si>
  <si>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</si>
  <si>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</si>
  <si>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</si>
  <si>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</si>
  <si>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</si>
  <si>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</si>
  <si>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</si>
  <si>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</si>
  <si>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</si>
  <si>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</si>
  <si>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</si>
  <si>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</si>
  <si>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</si>
  <si>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</si>
  <si>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</si>
  <si>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</si>
  <si>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</si>
  <si>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</si>
  <si>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</si>
  <si>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</si>
  <si>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</si>
  <si>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</si>
  <si>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</si>
  <si>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</si>
  <si>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</si>
  <si>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</si>
  <si>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</si>
  <si>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</si>
  <si>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</si>
  <si>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</si>
  <si>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</si>
  <si>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</si>
  <si>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</si>
  <si>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</si>
  <si>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</si>
  <si>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</si>
  <si>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</si>
  <si>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</si>
  <si>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</si>
  <si>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</si>
  <si>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</si>
  <si>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</si>
  <si>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</si>
  <si>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</si>
  <si>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</si>
  <si>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</si>
  <si>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</si>
  <si>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</si>
  <si>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</si>
  <si>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</si>
  <si>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</si>
  <si>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</si>
  <si>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</si>
  <si>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</si>
  <si>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</si>
  <si>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</si>
  <si>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</si>
  <si>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</si>
  <si>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</si>
  <si>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</si>
  <si>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</si>
  <si>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</si>
  <si>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</si>
  <si>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</si>
  <si>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</si>
  <si>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</si>
  <si>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</si>
  <si>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</si>
  <si>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</si>
  <si>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</si>
  <si>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</si>
  <si>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</si>
  <si>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</si>
  <si>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</si>
  <si>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</si>
  <si>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</si>
  <si>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</si>
  <si>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</si>
  <si>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</si>
  <si>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</si>
  <si>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</si>
  <si>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</si>
  <si>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</si>
  <si>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</si>
  <si>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</si>
  <si>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</si>
  <si>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</si>
  <si>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</si>
  <si>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</si>
  <si>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</si>
  <si>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</si>
  <si>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</si>
  <si>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</si>
  <si>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</si>
  <si>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</si>
  <si>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</si>
  <si>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</si>
  <si>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</si>
  <si>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</si>
  <si>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</si>
  <si>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</si>
  <si>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</si>
  <si>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</si>
  <si>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</si>
  <si>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</si>
  <si>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</si>
  <si>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</si>
  <si>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</si>
  <si>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</si>
  <si>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</si>
  <si>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</si>
  <si>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</si>
  <si>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</si>
  <si>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</si>
  <si>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</si>
  <si>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</si>
  <si>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</si>
  <si>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</si>
  <si>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</si>
  <si>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</si>
  <si>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</si>
  <si>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</si>
  <si>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</si>
  <si>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</si>
  <si>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</si>
  <si>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</si>
  <si>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</si>
  <si>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</si>
  <si>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</si>
  <si>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</si>
  <si>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</si>
  <si>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</si>
  <si>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</si>
  <si>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</si>
  <si>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</si>
  <si>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</si>
  <si>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</si>
  <si>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</si>
  <si>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</si>
  <si>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</si>
  <si>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</si>
  <si>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</si>
  <si>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</si>
  <si>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</si>
  <si>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</si>
  <si>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</si>
  <si>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</si>
  <si>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</si>
  <si>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</si>
  <si>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</si>
  <si>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</si>
  <si>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</si>
  <si>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</si>
  <si>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</si>
  <si>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</si>
  <si>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</si>
  <si>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</si>
  <si>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</si>
  <si>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</si>
  <si>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</si>
  <si>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</si>
  <si>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</si>
  <si>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</si>
  <si>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</si>
  <si>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</si>
  <si>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</si>
  <si>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</si>
  <si>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</si>
  <si>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</si>
  <si>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</si>
  <si>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</si>
  <si>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</si>
  <si>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</si>
  <si>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</si>
  <si>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</si>
  <si>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</si>
  <si>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</si>
  <si>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</si>
  <si>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</si>
  <si>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</si>
  <si>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</si>
  <si>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</si>
  <si>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</si>
  <si>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</si>
  <si>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</si>
  <si>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</si>
  <si>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</si>
  <si>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</si>
  <si>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</si>
  <si>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</si>
  <si>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</si>
  <si>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</si>
  <si>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</si>
  <si>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</si>
  <si>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</si>
  <si>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</si>
  <si>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</si>
  <si>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</si>
  <si>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</si>
  <si>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</si>
  <si>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</si>
  <si>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</si>
  <si>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</si>
  <si>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</si>
  <si>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</si>
  <si>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</si>
  <si>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</si>
  <si>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</si>
  <si>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</si>
  <si>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</si>
  <si>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</si>
  <si>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</si>
  <si>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</si>
  <si>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</si>
  <si>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</si>
  <si>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</si>
  <si>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</si>
  <si>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</si>
  <si>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</si>
  <si>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</si>
  <si>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</si>
  <si>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</si>
  <si>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</si>
  <si>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</si>
  <si>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</si>
  <si>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</si>
  <si>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</si>
  <si>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</si>
  <si>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</si>
  <si>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</si>
  <si>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</si>
  <si>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</si>
  <si>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</si>
  <si>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</si>
  <si>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</si>
  <si>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</si>
  <si>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</si>
  <si>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</si>
  <si>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</si>
  <si>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</si>
  <si>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</si>
  <si>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</si>
  <si>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</si>
  <si>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</si>
  <si>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</si>
  <si>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</si>
  <si>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</si>
  <si>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</si>
  <si>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</si>
  <si>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</si>
  <si>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</si>
  <si>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</si>
  <si>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</si>
  <si>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</si>
  <si>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</si>
  <si>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</si>
  <si>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</si>
  <si>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</si>
  <si>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</si>
  <si>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</si>
  <si>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</si>
  <si>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</si>
  <si>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</si>
  <si>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</si>
  <si>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</si>
  <si>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</si>
  <si>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</si>
  <si>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</si>
  <si>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</si>
  <si>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</si>
  <si>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</si>
  <si>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</si>
  <si>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</si>
  <si>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</si>
  <si>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</si>
  <si>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</si>
  <si>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</si>
  <si>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</si>
  <si>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</si>
  <si>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</si>
  <si>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</si>
  <si>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</si>
  <si>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</si>
  <si>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</si>
  <si>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</si>
  <si>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</si>
  <si>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</si>
  <si>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</si>
  <si>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</si>
  <si>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</si>
  <si>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</si>
  <si>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</si>
  <si>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</si>
  <si>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</si>
  <si>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</si>
  <si>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</si>
  <si>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</si>
  <si>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</si>
  <si>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</si>
  <si>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</si>
  <si>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</si>
  <si>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</si>
  <si>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</si>
  <si>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</si>
  <si>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</si>
  <si>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</si>
  <si>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</si>
  <si>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</si>
  <si>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</si>
  <si>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</si>
  <si>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</si>
  <si>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</si>
  <si>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</si>
  <si>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</si>
  <si>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</si>
  <si>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</si>
  <si>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</si>
  <si>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</si>
  <si>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</si>
  <si>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</si>
  <si>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</si>
  <si>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</si>
  <si>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</si>
  <si>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</si>
  <si>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</si>
  <si>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</si>
  <si>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</si>
  <si>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</si>
  <si>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</si>
  <si>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</si>
  <si>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</si>
  <si>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</si>
  <si>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</si>
  <si>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</si>
  <si>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</si>
  <si>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</si>
  <si>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</si>
  <si>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</si>
  <si>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</si>
  <si>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</si>
  <si>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</si>
  <si>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</si>
  <si>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</si>
  <si>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</si>
  <si>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</si>
  <si>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</si>
  <si>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</si>
  <si>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</si>
  <si>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</si>
  <si>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</si>
  <si>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</si>
  <si>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</si>
  <si>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</si>
  <si>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</si>
  <si>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</si>
  <si>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</si>
  <si>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</si>
  <si>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</si>
  <si>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</si>
  <si>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</si>
  <si>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</si>
  <si>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</si>
  <si>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</si>
  <si>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</si>
  <si>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</si>
  <si>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</si>
  <si>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</si>
  <si>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</si>
  <si>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</si>
  <si>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</si>
  <si>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</si>
  <si>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</si>
  <si>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</si>
  <si>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</si>
  <si>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</si>
  <si>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</si>
  <si>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</si>
  <si>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</si>
  <si>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</si>
  <si>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</si>
  <si>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</si>
  <si>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</si>
  <si>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</si>
  <si>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</si>
  <si>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</si>
  <si>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</si>
  <si>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</si>
  <si>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</si>
  <si>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</si>
  <si>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</si>
  <si>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</si>
  <si>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</si>
  <si>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</si>
  <si>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</si>
  <si>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</si>
  <si>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</si>
  <si>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</si>
  <si>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</si>
  <si>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</si>
  <si>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</si>
  <si>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</si>
  <si>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</si>
  <si>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</si>
  <si>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</si>
  <si>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</si>
  <si>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</si>
  <si>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</si>
  <si>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</si>
  <si>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</si>
  <si>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</si>
  <si>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</si>
  <si>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</si>
  <si>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</si>
  <si>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</si>
  <si>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</si>
  <si>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</si>
  <si>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</si>
  <si>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</si>
  <si>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</si>
  <si>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</si>
  <si>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</si>
  <si>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</si>
  <si>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</si>
  <si>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</si>
  <si>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</si>
  <si>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</si>
  <si>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</si>
  <si>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</si>
  <si>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</si>
  <si>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</si>
  <si>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</si>
  <si>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</si>
  <si>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</si>
  <si>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</si>
  <si>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</si>
  <si>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</si>
  <si>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</si>
  <si>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</si>
  <si>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</si>
  <si>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</si>
  <si>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</si>
  <si>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</si>
  <si>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</si>
  <si>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</si>
  <si>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</si>
  <si>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</si>
  <si>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</si>
  <si>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</si>
  <si>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</si>
  <si>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</si>
  <si>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</si>
  <si>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</si>
  <si>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</si>
  <si>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</si>
  <si>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</si>
  <si>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</si>
  <si>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</si>
  <si>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</si>
  <si>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</si>
  <si>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</si>
  <si>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</si>
  <si>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</si>
  <si>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</si>
  <si>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</si>
  <si>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</si>
  <si>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</si>
  <si>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</si>
  <si>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</si>
  <si>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</si>
  <si>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</si>
  <si>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</si>
  <si>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</si>
  <si>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</si>
  <si>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</si>
  <si>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</si>
  <si>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</si>
  <si>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</si>
  <si>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</si>
  <si>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</si>
  <si>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</si>
  <si>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</si>
  <si>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</si>
  <si>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</si>
  <si>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</si>
  <si>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</si>
  <si>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</si>
  <si>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</si>
  <si>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</si>
  <si>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</si>
  <si>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</si>
  <si>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</si>
  <si>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</si>
  <si>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</si>
  <si>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</si>
  <si>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</si>
  <si>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</si>
  <si>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</si>
  <si>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</si>
  <si>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</si>
  <si>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</si>
  <si>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</si>
  <si>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</si>
  <si>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</si>
  <si>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</si>
  <si>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</si>
  <si>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</si>
  <si>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</si>
  <si>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</si>
  <si>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</si>
  <si>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</si>
  <si>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</si>
  <si>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</si>
  <si>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</si>
  <si>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</si>
  <si>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</si>
  <si>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</si>
  <si>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</si>
  <si>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</si>
  <si>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</si>
  <si>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</si>
  <si>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</si>
  <si>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</si>
  <si>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</si>
  <si>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</si>
  <si>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</si>
  <si>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</si>
  <si>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</si>
  <si>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</si>
  <si>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</si>
  <si>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</si>
  <si>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</si>
  <si>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</si>
  <si>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</si>
  <si>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</si>
  <si>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</si>
  <si>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</si>
  <si>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</si>
  <si>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</si>
  <si>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</si>
  <si>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</si>
  <si>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</si>
  <si>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</si>
  <si>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</si>
  <si>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</si>
  <si>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</si>
  <si>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</si>
  <si>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</si>
  <si>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</si>
  <si>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</si>
  <si>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</si>
  <si>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</si>
  <si>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</si>
  <si>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</si>
  <si>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</si>
  <si>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</si>
  <si>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</si>
  <si>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</si>
  <si>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</si>
  <si>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</si>
  <si>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</si>
  <si>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</si>
  <si>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</si>
  <si>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</si>
  <si>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</si>
  <si>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</si>
  <si>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</si>
  <si>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</si>
  <si>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</si>
  <si>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</si>
  <si>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</si>
  <si>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</si>
  <si>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</si>
  <si>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</si>
  <si>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</si>
  <si>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</si>
  <si>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</si>
  <si>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</si>
  <si>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</si>
  <si>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</si>
  <si>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</si>
  <si>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</si>
  <si>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</si>
  <si>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</si>
  <si>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</si>
  <si>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</si>
  <si>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</si>
  <si>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</si>
  <si>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</si>
  <si>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</si>
  <si>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</si>
  <si>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</si>
  <si>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</si>
  <si>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</si>
  <si>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</si>
  <si>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</si>
  <si>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</si>
  <si>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</si>
  <si>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</si>
  <si>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</si>
  <si>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</si>
  <si>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</si>
  <si>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</si>
  <si>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</si>
  <si>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</si>
  <si>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</si>
  <si>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</si>
  <si>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</si>
  <si>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</si>
  <si>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</si>
  <si>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</si>
  <si>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</si>
  <si>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</si>
  <si>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</si>
  <si>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</si>
  <si>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</si>
  <si>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</si>
  <si>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</si>
  <si>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</si>
  <si>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</si>
  <si>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</si>
  <si>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</si>
  <si>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</si>
  <si>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</si>
  <si>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</si>
  <si>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</si>
  <si>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</si>
  <si>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</si>
  <si>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</si>
  <si>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</si>
  <si>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</si>
  <si>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</si>
  <si>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</si>
  <si>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</si>
  <si>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</si>
  <si>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</si>
  <si>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</si>
  <si>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</si>
  <si>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</si>
  <si>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</si>
  <si>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</si>
  <si>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</si>
  <si>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</si>
  <si>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</si>
  <si>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</si>
  <si>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</si>
  <si>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</si>
  <si>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</si>
  <si>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</si>
  <si>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</si>
  <si>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</si>
  <si>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</si>
  <si>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</si>
  <si>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</si>
  <si>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</si>
  <si>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</si>
  <si>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</si>
  <si>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</si>
  <si>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</si>
  <si>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</si>
  <si>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</si>
  <si>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</si>
  <si>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</si>
  <si>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</si>
  <si>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</si>
  <si>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</si>
  <si>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</si>
  <si>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</si>
  <si>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</si>
  <si>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</si>
  <si>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</si>
  <si>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</si>
  <si>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</si>
  <si>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</si>
  <si>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</si>
  <si>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</si>
  <si>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</si>
  <si>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</si>
  <si>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</si>
  <si>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</si>
  <si>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</si>
  <si>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</si>
  <si>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</si>
  <si>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</si>
  <si>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</si>
  <si>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</si>
  <si>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</si>
  <si>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</si>
  <si>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</si>
  <si>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</si>
  <si>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</si>
  <si>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</si>
  <si>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</si>
  <si>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</si>
  <si>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</si>
  <si>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</si>
  <si>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</si>
  <si>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</si>
  <si>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</si>
  <si>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</si>
  <si>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</si>
  <si>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</si>
  <si>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</si>
  <si>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</si>
  <si>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</si>
  <si>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</si>
  <si>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</si>
  <si>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</si>
  <si>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</si>
  <si>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</si>
  <si>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</si>
  <si>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</si>
  <si>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</si>
  <si>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</si>
  <si>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</si>
  <si>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</si>
  <si>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</si>
  <si>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</si>
  <si>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</si>
  <si>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</si>
  <si>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</si>
  <si>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</si>
  <si>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</si>
  <si>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</si>
  <si>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</si>
  <si>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</si>
  <si>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</si>
  <si>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</si>
  <si>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</si>
  <si>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</si>
  <si>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</si>
  <si>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</si>
  <si>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</si>
  <si>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</si>
  <si>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</si>
  <si>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</si>
  <si>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</si>
  <si>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</si>
  <si>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</si>
  <si>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</si>
  <si>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</si>
  <si>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</si>
  <si>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</si>
  <si>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</si>
  <si>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</si>
  <si>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</si>
  <si>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</si>
  <si>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</si>
  <si>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</si>
  <si>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</si>
  <si>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</si>
  <si>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</si>
  <si>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</si>
  <si>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</si>
  <si>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</si>
  <si>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</si>
  <si>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</si>
  <si>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</si>
  <si>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</si>
  <si>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</si>
  <si>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</si>
  <si>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</si>
  <si>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</si>
  <si>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</si>
  <si>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</si>
  <si>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</si>
  <si>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</si>
  <si>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</si>
  <si>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</si>
  <si>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</si>
  <si>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</si>
  <si>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</si>
  <si>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</si>
  <si>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</si>
  <si>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</si>
  <si>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</si>
  <si>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</si>
  <si>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</si>
  <si>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</si>
  <si>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</si>
  <si>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</si>
  <si>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</si>
  <si>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</si>
  <si>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</si>
  <si>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</si>
  <si>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</si>
  <si>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</si>
  <si>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</si>
  <si>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</si>
  <si>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</si>
  <si>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</si>
  <si>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</si>
  <si>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</si>
  <si>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</si>
  <si>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</si>
  <si>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</si>
  <si>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</si>
  <si>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</si>
  <si>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</si>
  <si>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</si>
  <si>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</si>
  <si>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</si>
  <si>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</si>
  <si>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</si>
  <si>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</si>
  <si>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</si>
  <si>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</si>
  <si>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</si>
  <si>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</si>
  <si>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</si>
  <si>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</si>
  <si>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</si>
  <si>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</si>
  <si>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</si>
  <si>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</si>
  <si>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</si>
  <si>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</si>
  <si>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</si>
  <si>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</si>
  <si>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</si>
  <si>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</si>
  <si>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</si>
  <si>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</si>
  <si>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</si>
  <si>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</si>
  <si>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</si>
  <si>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</si>
  <si>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</si>
  <si>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</si>
  <si>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</si>
  <si>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</si>
  <si>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</si>
  <si>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</si>
  <si>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</si>
  <si>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</si>
  <si>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</si>
  <si>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</si>
  <si>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</si>
  <si>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</si>
  <si>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</si>
  <si>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</si>
  <si>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</si>
  <si>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</si>
  <si>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</si>
  <si>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</si>
  <si>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</si>
  <si>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</si>
  <si>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</si>
  <si>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</si>
  <si>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</si>
  <si>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</si>
  <si>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</si>
  <si>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</si>
  <si>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</si>
  <si>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</si>
  <si>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</si>
  <si>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</si>
  <si>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</si>
  <si>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</si>
  <si>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</si>
  <si>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</si>
  <si>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</si>
  <si>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</si>
  <si>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</si>
  <si>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</si>
  <si>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</si>
  <si>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</si>
  <si>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</si>
  <si>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</si>
  <si>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</si>
  <si>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</si>
  <si>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</si>
  <si>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</si>
  <si>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</si>
  <si>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</si>
  <si>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</si>
  <si>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</si>
  <si>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</si>
  <si>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</si>
  <si>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</si>
  <si>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</si>
  <si>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</si>
  <si>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</si>
  <si>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</si>
  <si>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</si>
  <si>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</si>
  <si>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</si>
  <si>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</si>
  <si>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</si>
  <si>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</si>
  <si>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</si>
  <si>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</si>
  <si>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</si>
  <si>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</si>
  <si>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</si>
  <si>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</si>
  <si>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</si>
  <si>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</si>
  <si>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</si>
  <si>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</si>
  <si>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</si>
  <si>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</si>
  <si>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</si>
  <si>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</si>
  <si>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</si>
  <si>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</si>
  <si>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</si>
  <si>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</si>
  <si>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</si>
  <si>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</si>
  <si>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</si>
  <si>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</si>
  <si>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</si>
  <si>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</si>
  <si>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</si>
  <si>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</si>
  <si>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</si>
  <si>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</si>
  <si>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</si>
  <si>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</si>
  <si>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</si>
  <si>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</si>
  <si>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</si>
  <si>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</si>
  <si>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</si>
  <si>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</si>
  <si>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</si>
  <si>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</si>
  <si>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</si>
  <si>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</si>
  <si>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</si>
  <si>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</si>
  <si>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</si>
  <si>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</si>
  <si>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</si>
  <si>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</si>
  <si>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</si>
  <si>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</si>
  <si>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</si>
  <si>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</si>
  <si>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</si>
  <si>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</si>
  <si>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</si>
  <si>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</si>
  <si>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</si>
  <si>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</si>
  <si>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</si>
  <si>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</si>
  <si>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</si>
  <si>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</si>
  <si>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</si>
  <si>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</si>
  <si>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</si>
  <si>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</si>
  <si>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</si>
  <si>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</si>
  <si>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</si>
  <si>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</si>
  <si>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</si>
  <si>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</si>
  <si>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</si>
  <si>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</si>
  <si>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</si>
  <si>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</si>
  <si>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</si>
  <si>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</si>
  <si>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</si>
  <si>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</si>
  <si>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</si>
  <si>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</si>
  <si>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</si>
  <si>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</si>
  <si>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</si>
  <si>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</si>
  <si>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</si>
  <si>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</si>
  <si>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</si>
  <si>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</si>
  <si>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</si>
  <si>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</si>
  <si>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</si>
  <si>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</si>
  <si>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</si>
  <si>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</si>
  <si>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</si>
  <si>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</si>
  <si>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</si>
  <si>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</si>
  <si>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</si>
  <si>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</si>
  <si>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</si>
  <si>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</si>
  <si>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</si>
  <si>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</si>
  <si>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</si>
  <si>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</si>
  <si>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</si>
  <si>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</si>
  <si>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</si>
  <si>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</si>
  <si>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</si>
  <si>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</si>
  <si>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</si>
  <si>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</si>
  <si>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</si>
  <si>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</si>
  <si>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</si>
  <si>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</si>
  <si>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</si>
  <si>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</si>
  <si>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</si>
  <si>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</si>
  <si>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</si>
  <si>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</si>
  <si>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</si>
  <si>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</si>
  <si>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</si>
  <si>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</si>
  <si>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</si>
  <si>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</si>
  <si>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</si>
  <si>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</si>
  <si>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</si>
  <si>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</si>
  <si>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</si>
  <si>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</si>
  <si>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</si>
  <si>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</si>
  <si>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</si>
  <si>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</si>
  <si>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</si>
  <si>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</si>
  <si>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</si>
  <si>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</si>
  <si>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</si>
  <si>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</si>
  <si>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</si>
  <si>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</si>
  <si>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</si>
  <si>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</si>
  <si>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</si>
  <si>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</si>
  <si>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</si>
  <si>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</si>
  <si>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</si>
  <si>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</si>
  <si>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</si>
  <si>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</si>
  <si>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</si>
  <si>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</si>
  <si>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</si>
  <si>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</si>
  <si>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</si>
  <si>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</si>
  <si>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</si>
  <si>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</si>
  <si>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</si>
  <si>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</si>
  <si>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</si>
  <si>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</si>
  <si>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</si>
  <si>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</si>
  <si>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</si>
  <si>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</si>
  <si>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</si>
  <si>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</si>
  <si>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</si>
  <si>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</si>
  <si>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</si>
  <si>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</si>
  <si>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</si>
  <si>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</si>
  <si>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</si>
  <si>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</si>
  <si>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</si>
  <si>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</si>
  <si>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</si>
  <si>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</si>
  <si>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</si>
  <si>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</si>
  <si>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</si>
  <si>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</si>
  <si>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</si>
  <si>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</si>
  <si>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</si>
  <si>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</si>
  <si>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</si>
  <si>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</si>
  <si>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</si>
  <si>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</si>
  <si>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</si>
  <si>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</si>
  <si>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</si>
  <si>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</si>
  <si>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</si>
  <si>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</si>
  <si>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</si>
  <si>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</si>
  <si>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</si>
  <si>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</si>
  <si>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</si>
  <si>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</si>
  <si>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</si>
  <si>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</si>
  <si>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</si>
  <si>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</si>
  <si>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</si>
  <si>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</si>
  <si>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</si>
  <si>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</si>
  <si>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</si>
  <si>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</si>
  <si>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</si>
  <si>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</si>
  <si>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</si>
  <si>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</si>
  <si>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</si>
  <si>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</si>
  <si>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</si>
  <si>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</si>
  <si>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</si>
  <si>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</si>
  <si>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</si>
  <si>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</si>
  <si>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</si>
  <si>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</si>
  <si>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</si>
  <si>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</si>
  <si>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</si>
  <si>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</si>
  <si>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</si>
  <si>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</si>
  <si>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</si>
  <si>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</si>
  <si>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</si>
  <si>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</si>
  <si>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</si>
  <si>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</si>
  <si>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</si>
  <si>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</si>
  <si>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</si>
  <si>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</si>
  <si>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</si>
  <si>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</si>
  <si>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</si>
  <si>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</si>
  <si>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</si>
  <si>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</si>
  <si>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</si>
  <si>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</si>
  <si>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</si>
  <si>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</si>
  <si>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</si>
  <si>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</si>
  <si>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</si>
  <si>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</si>
  <si>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</si>
  <si>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</si>
  <si>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</si>
  <si>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</si>
  <si>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</si>
  <si>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</si>
  <si>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</si>
  <si>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</si>
  <si>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</si>
  <si>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</si>
  <si>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</si>
  <si>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</si>
  <si>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</si>
  <si>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</si>
  <si>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</si>
  <si>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</si>
  <si>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</si>
  <si>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</si>
  <si>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</si>
  <si>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</si>
  <si>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</si>
  <si>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</si>
  <si>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</si>
  <si>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</si>
  <si>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</si>
  <si>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</si>
  <si>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</si>
  <si>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</si>
  <si>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</si>
  <si>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</si>
  <si>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</si>
  <si>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</si>
  <si>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</si>
  <si>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</si>
  <si>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</si>
  <si>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</si>
  <si>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</si>
  <si>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</si>
  <si>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</si>
  <si>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</si>
  <si>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</si>
  <si>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</si>
  <si>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</si>
  <si>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</si>
  <si>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</si>
  <si>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</si>
  <si>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</si>
  <si>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</si>
  <si>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</si>
  <si>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</si>
  <si>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</si>
  <si>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</si>
  <si>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</si>
  <si>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</si>
  <si>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</si>
  <si>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</si>
  <si>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</si>
  <si>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</si>
  <si>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</si>
  <si>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</si>
  <si>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</si>
  <si>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</si>
  <si>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</si>
  <si>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</si>
  <si>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</si>
  <si>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</si>
  <si>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</si>
  <si>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</si>
  <si>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</si>
  <si>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</si>
  <si>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</si>
  <si>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</si>
  <si>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</si>
  <si>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</si>
  <si>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</si>
  <si>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</si>
  <si>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</si>
  <si>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</si>
  <si>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</si>
  <si>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</si>
  <si>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</si>
  <si>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</si>
  <si>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</si>
  <si>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</si>
  <si>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</si>
  <si>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</si>
  <si>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</si>
  <si>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</si>
  <si>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</si>
  <si>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</si>
  <si>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</si>
  <si>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</si>
  <si>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</si>
  <si>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</si>
  <si>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</si>
  <si>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</si>
  <si>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</si>
  <si>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</si>
  <si>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</si>
  <si>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</si>
  <si>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</si>
  <si>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</si>
  <si>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</si>
  <si>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</si>
  <si>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</si>
  <si>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</si>
  <si>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</si>
  <si>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</si>
  <si>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</si>
  <si>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</si>
  <si>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</si>
  <si>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</si>
  <si>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</si>
  <si>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</si>
  <si>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</si>
  <si>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</si>
  <si>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</si>
  <si>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</si>
  <si>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</si>
  <si>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</si>
  <si>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</si>
  <si>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</si>
  <si>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</si>
  <si>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</si>
  <si>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</si>
  <si>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</si>
  <si>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</si>
  <si>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</si>
  <si>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</si>
  <si>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</si>
  <si>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</si>
  <si>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</si>
  <si>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</si>
  <si>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</si>
  <si>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</si>
  <si>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</si>
  <si>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</si>
  <si>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</si>
  <si>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</si>
  <si>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</si>
  <si>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</si>
  <si>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</si>
  <si>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</si>
  <si>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</si>
  <si>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</si>
  <si>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</si>
  <si>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</si>
  <si>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</si>
  <si>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</si>
  <si>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</si>
  <si>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</si>
  <si>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</si>
  <si>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</si>
  <si>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</si>
  <si>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</si>
  <si>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</si>
  <si>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</si>
  <si>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</si>
  <si>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</si>
  <si>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</si>
  <si>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</si>
  <si>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</si>
  <si>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</si>
  <si>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</si>
  <si>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</si>
  <si>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</si>
  <si>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</si>
  <si>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</si>
  <si>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</si>
  <si>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</si>
  <si>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</si>
  <si>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</si>
  <si>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</si>
  <si>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</si>
  <si>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</si>
  <si>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</si>
  <si>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</si>
  <si>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</si>
  <si>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</si>
  <si>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</si>
  <si>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</si>
  <si>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</si>
  <si>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</si>
  <si>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</si>
  <si>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</si>
  <si>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</si>
  <si>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</si>
  <si>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</si>
  <si>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</si>
  <si>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</si>
  <si>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</si>
  <si>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</si>
  <si>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</si>
  <si>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</si>
  <si>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</si>
  <si>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</si>
  <si>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</si>
  <si>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</si>
  <si>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</si>
  <si>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</si>
  <si>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</si>
  <si>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</si>
  <si>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</si>
  <si>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</si>
  <si>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</si>
  <si>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</si>
  <si>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</si>
  <si>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</si>
  <si>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</si>
  <si>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</si>
  <si>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</si>
  <si>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</si>
  <si>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</si>
  <si>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</si>
  <si>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</si>
  <si>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</si>
  <si>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</si>
  <si>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</si>
  <si>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</si>
  <si>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</si>
  <si>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</si>
  <si>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</si>
  <si>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</si>
  <si>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</si>
  <si>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</si>
  <si>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</si>
  <si>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</si>
  <si>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</si>
  <si>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</si>
  <si>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</si>
  <si>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</si>
  <si>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</si>
  <si>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</si>
  <si>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</si>
  <si>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</si>
  <si>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</si>
  <si>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</si>
  <si>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</si>
  <si>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</si>
  <si>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</si>
  <si>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</si>
  <si>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</si>
  <si>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</si>
  <si>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</si>
  <si>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</si>
  <si>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</si>
  <si>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</si>
  <si>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</si>
  <si>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</si>
  <si>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</si>
  <si>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</si>
  <si>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</si>
  <si>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</si>
  <si>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</si>
  <si>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</si>
  <si>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</si>
  <si>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</si>
  <si>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</si>
  <si>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</si>
  <si>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</si>
  <si>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</si>
  <si>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</si>
  <si>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</si>
  <si>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</si>
  <si>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</si>
  <si>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</si>
  <si>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</si>
  <si>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</si>
  <si>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</si>
  <si>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</si>
  <si>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</si>
  <si>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</si>
  <si>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</si>
  <si>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</si>
  <si>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</si>
  <si>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</si>
  <si>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</si>
  <si>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</si>
  <si>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</si>
  <si>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</si>
  <si>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</si>
  <si>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</si>
  <si>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</si>
  <si>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</si>
  <si>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</si>
  <si>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</si>
  <si>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</si>
  <si>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</si>
  <si>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</si>
  <si>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</si>
  <si>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</si>
  <si>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</si>
  <si>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</si>
  <si>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</si>
  <si>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</si>
  <si>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</si>
  <si>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</si>
  <si>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</si>
  <si>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</si>
  <si>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</si>
  <si>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</si>
  <si>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</si>
  <si>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</si>
  <si>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</si>
  <si>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</si>
  <si>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</si>
  <si>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</si>
  <si>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</si>
  <si>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</si>
  <si>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</si>
  <si>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</si>
  <si>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</si>
  <si>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</si>
  <si>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</si>
  <si>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</si>
  <si>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</si>
  <si>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</si>
  <si>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</si>
  <si>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</si>
  <si>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</si>
  <si>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</si>
  <si>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</si>
  <si>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</si>
  <si>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</si>
  <si>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</si>
  <si>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</si>
  <si>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</si>
  <si>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</si>
  <si>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</si>
  <si>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</si>
  <si>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</si>
  <si>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</si>
  <si>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</si>
  <si>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</si>
  <si>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</si>
  <si>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</si>
  <si>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</si>
  <si>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</si>
  <si>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</si>
  <si>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</si>
  <si>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</si>
  <si>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</si>
  <si>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</si>
  <si>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</si>
  <si>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</si>
  <si>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</si>
  <si>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</si>
  <si>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</si>
  <si>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</si>
  <si>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</si>
  <si>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</si>
  <si>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</si>
  <si>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</si>
  <si>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</si>
  <si>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</si>
  <si>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</si>
  <si>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</si>
  <si>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</si>
  <si>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</si>
  <si>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</si>
  <si>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</si>
  <si>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</si>
  <si>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</si>
  <si>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</si>
  <si>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</si>
  <si>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</si>
  <si>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</si>
  <si>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</si>
  <si>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</si>
  <si>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</si>
  <si>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</si>
  <si>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</si>
  <si>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</si>
  <si>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</si>
  <si>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</si>
  <si>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</si>
  <si>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</si>
  <si>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</si>
  <si>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</si>
  <si>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</si>
  <si>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</si>
  <si>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</si>
  <si>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</si>
  <si>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</si>
  <si>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</si>
  <si>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</si>
  <si>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</si>
  <si>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</si>
  <si>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</si>
  <si>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</si>
  <si>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</si>
  <si>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</si>
  <si>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</si>
  <si>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</si>
  <si>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</si>
  <si>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</si>
  <si>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</si>
  <si>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</si>
  <si>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</si>
  <si>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</si>
  <si>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</si>
  <si>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</si>
  <si>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</si>
  <si>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</si>
  <si>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</si>
  <si>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</si>
  <si>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</si>
  <si>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</si>
  <si>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</si>
  <si>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</si>
  <si>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</si>
  <si>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</si>
  <si>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</si>
  <si>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</si>
  <si>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</si>
  <si>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</si>
  <si>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</si>
  <si>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</si>
  <si>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</si>
  <si>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</si>
  <si>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</si>
  <si>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</si>
  <si>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</si>
  <si>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</si>
  <si>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</si>
  <si>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</si>
  <si>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</si>
  <si>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</si>
  <si>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</si>
  <si>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</si>
  <si>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</si>
  <si>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</si>
  <si>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</si>
  <si>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</si>
  <si>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</si>
  <si>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</si>
  <si>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</si>
  <si>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</si>
  <si>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</si>
  <si>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</si>
  <si>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</si>
  <si>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</si>
  <si>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</si>
  <si>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</si>
  <si>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</si>
  <si>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</si>
  <si>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</si>
  <si>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</si>
  <si>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</si>
  <si>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</si>
  <si>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</si>
  <si>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</si>
  <si>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</si>
  <si>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</si>
  <si>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</si>
  <si>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</si>
  <si>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</si>
  <si>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</si>
  <si>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</si>
  <si>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</si>
  <si>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</si>
  <si>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</si>
  <si>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</si>
  <si>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</si>
  <si>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</si>
  <si>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</si>
  <si>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</si>
  <si>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</si>
  <si>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</si>
  <si>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</si>
  <si>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</si>
  <si>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</si>
  <si>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</si>
  <si>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</si>
  <si>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</si>
  <si>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</si>
  <si>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</si>
  <si>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</si>
  <si>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</si>
  <si>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</si>
  <si>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</si>
  <si>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</si>
  <si>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</si>
  <si>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</si>
  <si>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</si>
  <si>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</si>
  <si>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</si>
  <si>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</si>
  <si>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</si>
  <si>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</si>
  <si>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</si>
  <si>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</si>
  <si>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</si>
  <si>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</si>
  <si>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</si>
  <si>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</si>
  <si>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</si>
  <si>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</si>
  <si>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</si>
  <si>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</si>
  <si>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</si>
  <si>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</si>
  <si>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</si>
  <si>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</si>
  <si>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</si>
  <si>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</si>
  <si>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</si>
  <si>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</si>
  <si>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</si>
  <si>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</si>
  <si>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</si>
  <si>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</si>
  <si>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</si>
  <si>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</si>
  <si>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</si>
  <si>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</si>
  <si>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</si>
  <si>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</si>
  <si>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</si>
  <si>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</si>
  <si>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</si>
  <si>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</si>
  <si>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</si>
  <si>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</si>
  <si>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</si>
  <si>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</si>
  <si>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</si>
  <si>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</si>
  <si>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</si>
  <si>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</si>
  <si>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</si>
  <si>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</si>
  <si>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</si>
  <si>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</si>
  <si>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</si>
  <si>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</si>
  <si>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</si>
  <si>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</si>
  <si>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</si>
  <si>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</si>
  <si>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</si>
  <si>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</si>
  <si>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</si>
  <si>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</si>
  <si>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</si>
  <si>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</si>
  <si>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</si>
  <si>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</si>
  <si>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</si>
  <si>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</si>
  <si>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</si>
  <si>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</si>
  <si>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</si>
  <si>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</si>
  <si>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</si>
  <si>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</si>
  <si>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</si>
  <si>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</si>
  <si>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</si>
  <si>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</si>
  <si>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</si>
  <si>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</si>
  <si>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</si>
  <si>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</si>
  <si>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</si>
  <si>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</si>
  <si>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</si>
  <si>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</si>
  <si>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</si>
  <si>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</si>
  <si>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</si>
  <si>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</si>
  <si>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</si>
  <si>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</si>
  <si>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</si>
  <si>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</si>
  <si>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</si>
  <si>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</si>
  <si>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</si>
  <si>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</si>
  <si>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</si>
  <si>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</si>
  <si>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</si>
  <si>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</si>
  <si>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</si>
  <si>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</si>
  <si>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</si>
  <si>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</si>
  <si>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</si>
  <si>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</si>
  <si>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</si>
  <si>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</si>
  <si>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</si>
  <si>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</si>
  <si>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</si>
  <si>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</si>
  <si>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</si>
  <si>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</si>
  <si>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</si>
  <si>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</si>
  <si>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</si>
  <si>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</si>
  <si>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</si>
  <si>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</si>
  <si>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</si>
  <si>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</si>
  <si>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</si>
  <si>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</si>
  <si>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</si>
  <si>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</si>
  <si>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</si>
  <si>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</si>
  <si>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</si>
  <si>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</si>
  <si>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</si>
  <si>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</si>
  <si>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</si>
  <si>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</si>
  <si>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</si>
  <si>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</si>
  <si>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</si>
  <si>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</si>
  <si>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</si>
  <si>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</si>
  <si>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</si>
  <si>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</si>
  <si>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</si>
  <si>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</si>
  <si>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</si>
  <si>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</si>
  <si>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</si>
  <si>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</si>
  <si>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</si>
  <si>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</si>
  <si>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</si>
  <si>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</si>
  <si>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</si>
  <si>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</si>
  <si>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</si>
  <si>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</si>
  <si>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</si>
  <si>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</si>
  <si>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</si>
  <si>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</si>
  <si>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</si>
  <si>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</si>
  <si>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</si>
  <si>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</si>
  <si>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</si>
  <si>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</si>
  <si>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</si>
  <si>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</si>
  <si>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</si>
  <si>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</si>
  <si>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</si>
  <si>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</si>
  <si>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</si>
  <si>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</si>
  <si>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</si>
  <si>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</si>
  <si>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</si>
  <si>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</si>
  <si>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</si>
  <si>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</si>
  <si>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</si>
  <si>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</si>
  <si>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</si>
  <si>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</si>
  <si>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</si>
  <si>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</si>
  <si>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</si>
  <si>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</si>
  <si>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</si>
  <si>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</si>
  <si>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</si>
  <si>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</si>
  <si>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</si>
  <si>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</si>
  <si>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</si>
  <si>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</si>
  <si>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</si>
  <si>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</si>
  <si>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</si>
  <si>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</si>
  <si>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</si>
  <si>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</si>
  <si>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</si>
  <si>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</si>
  <si>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</si>
  <si>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</si>
  <si>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</si>
  <si>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</si>
  <si>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</si>
  <si>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</si>
  <si>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</si>
  <si>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</si>
  <si>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</si>
  <si>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</si>
  <si>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</si>
  <si>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</si>
  <si>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</si>
  <si>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</si>
  <si>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</si>
  <si>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</si>
  <si>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</si>
  <si>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</si>
  <si>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</si>
  <si>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</si>
  <si>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</si>
  <si>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</si>
  <si>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</si>
  <si>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</si>
  <si>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</si>
  <si>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</si>
  <si>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</si>
  <si>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</si>
  <si>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</si>
  <si>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</si>
  <si>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</si>
  <si>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</si>
  <si>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</si>
  <si>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</si>
  <si>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</si>
  <si>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</si>
  <si>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</si>
  <si>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</si>
  <si>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</si>
  <si>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</si>
  <si>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</si>
  <si>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</si>
  <si>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</si>
  <si>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</si>
  <si>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</si>
  <si>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</si>
  <si>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</si>
  <si>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</si>
  <si>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</si>
  <si>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</si>
  <si>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</si>
  <si>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</si>
  <si>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</si>
  <si>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</si>
  <si>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</si>
  <si>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</si>
  <si>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</si>
  <si>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</si>
  <si>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</si>
  <si>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</si>
  <si>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</si>
  <si>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</si>
  <si>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</si>
  <si>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</si>
  <si>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</si>
  <si>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</si>
  <si>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</si>
  <si>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</si>
  <si>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</si>
  <si>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</si>
  <si>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</si>
  <si>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</si>
  <si>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</si>
  <si>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</si>
  <si>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</si>
  <si>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</si>
  <si>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</si>
  <si>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</si>
  <si>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</si>
  <si>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</si>
  <si>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</si>
  <si>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</si>
  <si>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</si>
  <si>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</si>
  <si>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</si>
  <si>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</si>
  <si>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</si>
  <si>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</si>
  <si>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</si>
  <si>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</si>
  <si>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</si>
  <si>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</si>
  <si>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</si>
  <si>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</si>
  <si>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</si>
  <si>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</si>
  <si>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</si>
  <si>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</si>
  <si>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</si>
  <si>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</si>
  <si>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</si>
  <si>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</si>
  <si>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</si>
  <si>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</si>
  <si>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</si>
  <si>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</si>
  <si>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</si>
  <si>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</si>
  <si>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</si>
  <si>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</si>
  <si>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</si>
  <si>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</si>
  <si>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</si>
  <si>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</si>
  <si>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</si>
  <si>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</si>
  <si>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</si>
  <si>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</si>
  <si>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</si>
  <si>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</si>
  <si>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</si>
  <si>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</si>
  <si>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</si>
  <si>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</si>
  <si>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</si>
  <si>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</si>
  <si>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</si>
  <si>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</si>
  <si>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</si>
  <si>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</si>
  <si>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</si>
  <si>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</si>
  <si>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</si>
  <si>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</si>
  <si>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</si>
  <si>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</si>
  <si>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</si>
  <si>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</si>
  <si>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</si>
  <si>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</si>
  <si>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</si>
  <si>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</si>
  <si>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</si>
  <si>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</si>
  <si>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</si>
  <si>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</si>
  <si>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</si>
  <si>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</si>
  <si>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</si>
  <si>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</si>
  <si>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</si>
  <si>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</si>
  <si>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</si>
  <si>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</si>
  <si>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</si>
  <si>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</si>
  <si>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</si>
  <si>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</si>
  <si>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</si>
  <si>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</si>
  <si>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</si>
  <si>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</si>
  <si>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</si>
  <si>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</si>
  <si>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</si>
  <si>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</si>
  <si>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</si>
  <si>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</si>
  <si>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</si>
  <si>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</si>
  <si>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</si>
  <si>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</si>
  <si>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</si>
  <si>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</si>
  <si>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</si>
  <si>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</si>
  <si>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</si>
  <si>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</si>
  <si>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</si>
  <si>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</si>
  <si>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</si>
  <si>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</si>
  <si>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</si>
  <si>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</si>
  <si>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</si>
  <si>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</si>
  <si>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</si>
  <si>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</si>
  <si>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</si>
  <si>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</si>
  <si>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</si>
  <si>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</si>
  <si>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</si>
  <si>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</si>
  <si>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</si>
  <si>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</si>
  <si>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</si>
  <si>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</si>
  <si>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</si>
  <si>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</si>
  <si>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</si>
  <si>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</si>
  <si>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</si>
  <si>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</si>
  <si>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</si>
  <si>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</si>
  <si>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</si>
  <si>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</si>
  <si>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</si>
  <si>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</si>
  <si>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</si>
  <si>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</si>
  <si>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</si>
  <si>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</si>
  <si>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</si>
  <si>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</si>
  <si>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</si>
  <si>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</si>
  <si>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</si>
  <si>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</si>
  <si>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</si>
  <si>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</si>
  <si>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</si>
  <si>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</si>
  <si>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</si>
  <si>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</si>
  <si>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</si>
  <si>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</si>
  <si>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</si>
  <si>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</si>
  <si>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</si>
  <si>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</si>
  <si>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</si>
  <si>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</si>
  <si>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</si>
  <si>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</si>
  <si>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</si>
  <si>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</si>
  <si>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</si>
  <si>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</si>
  <si>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</si>
  <si>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</si>
  <si>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</si>
  <si>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</si>
  <si>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</si>
  <si>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</si>
  <si>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</si>
  <si>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</si>
  <si>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</si>
  <si>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</si>
  <si>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</si>
  <si>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</si>
  <si>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</si>
  <si>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</si>
  <si>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</si>
  <si>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</si>
  <si>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</si>
  <si>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</si>
  <si>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</si>
  <si>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</si>
  <si>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</si>
  <si>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</si>
  <si>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</si>
  <si>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</si>
  <si>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</si>
  <si>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</si>
  <si>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</si>
  <si>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</si>
  <si>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</si>
  <si>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</si>
  <si>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</si>
  <si>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</si>
  <si>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</si>
  <si>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</si>
  <si>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</si>
  <si>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</si>
  <si>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</si>
  <si>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</si>
  <si>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</si>
  <si>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</si>
  <si>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</si>
  <si>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</si>
  <si>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</si>
  <si>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</si>
  <si>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</si>
  <si>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</si>
  <si>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</si>
  <si>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</si>
  <si>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</si>
  <si>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</si>
  <si>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</si>
  <si>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</si>
  <si>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</si>
  <si>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</si>
  <si>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</si>
  <si>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</si>
  <si>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</si>
  <si>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</si>
  <si>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</si>
  <si>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</si>
  <si>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</si>
  <si>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</si>
  <si>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</si>
  <si>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</si>
  <si>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</si>
  <si>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</si>
  <si>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</si>
  <si>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</si>
  <si>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</si>
  <si>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</si>
  <si>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</si>
  <si>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</si>
  <si>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</si>
  <si>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</si>
  <si>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</si>
  <si>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</si>
  <si>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</si>
  <si>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</si>
  <si>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</si>
  <si>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</si>
  <si>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</si>
  <si>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</si>
  <si>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</si>
  <si>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</si>
  <si>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</si>
  <si>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</si>
  <si>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</si>
  <si>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</si>
  <si>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</si>
  <si>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</si>
  <si>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</si>
  <si>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</si>
  <si>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</si>
  <si>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</si>
  <si>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</si>
  <si>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</si>
  <si>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</si>
  <si>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</si>
  <si>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</si>
  <si>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</si>
  <si>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</si>
  <si>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</si>
  <si>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</si>
  <si>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</si>
  <si>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</si>
  <si>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</si>
  <si>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</si>
  <si>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</si>
  <si>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</si>
  <si>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</si>
  <si>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</si>
  <si>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</si>
  <si>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</si>
  <si>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</si>
  <si>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</si>
  <si>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</si>
  <si>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</si>
  <si>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</si>
  <si>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</si>
  <si>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</si>
  <si>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</si>
  <si>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</si>
  <si>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</si>
  <si>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</si>
  <si>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</si>
  <si>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</si>
  <si>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</si>
  <si>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</si>
  <si>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</si>
  <si>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</si>
  <si>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</si>
  <si>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</si>
  <si>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</si>
  <si>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</si>
  <si>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</si>
  <si>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</si>
  <si>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</si>
  <si>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</si>
  <si>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</si>
  <si>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</si>
  <si>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</si>
  <si>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</si>
  <si>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</si>
  <si>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</si>
  <si>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</si>
  <si>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</si>
  <si>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</si>
  <si>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</si>
  <si>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</si>
  <si>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</si>
  <si>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</si>
  <si>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</si>
  <si>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</si>
  <si>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</si>
  <si>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</si>
  <si>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</si>
  <si>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</si>
  <si>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</si>
  <si>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</si>
  <si>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</si>
  <si>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</si>
  <si>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</si>
  <si>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</si>
  <si>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</si>
  <si>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</si>
  <si>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</si>
  <si>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</si>
  <si>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</si>
  <si>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</si>
  <si>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</si>
  <si>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</si>
  <si>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</si>
  <si>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</si>
  <si>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</si>
  <si>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</si>
  <si>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</si>
  <si>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</si>
  <si>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</si>
  <si>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</si>
  <si>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</si>
  <si>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</si>
  <si>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</si>
  <si>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</si>
  <si>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</si>
  <si>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</si>
  <si>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</si>
  <si>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</si>
  <si>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</si>
  <si>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</si>
  <si>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</si>
  <si>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</si>
  <si>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</si>
  <si>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</si>
  <si>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</si>
  <si>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</si>
  <si>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</si>
  <si>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</si>
  <si>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</si>
  <si>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</si>
  <si>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</si>
  <si>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</si>
  <si>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</si>
  <si>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</si>
  <si>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</si>
  <si>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</si>
  <si>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</si>
  <si>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</si>
  <si>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</si>
  <si>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</si>
  <si>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</si>
  <si>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</si>
  <si>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</si>
  <si>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</si>
  <si>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</si>
  <si>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</si>
  <si>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</si>
  <si>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</si>
  <si>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</si>
  <si>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</si>
  <si>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</si>
  <si>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</si>
  <si>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</si>
  <si>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</si>
  <si>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</si>
  <si>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</si>
  <si>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</si>
  <si>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</si>
  <si>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</si>
  <si>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</si>
  <si>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</si>
  <si>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</si>
  <si>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</si>
  <si>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</si>
  <si>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</si>
  <si>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</si>
  <si>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</si>
  <si>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</si>
  <si>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</si>
  <si>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</si>
  <si>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</si>
  <si>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</si>
  <si>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</si>
  <si>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</si>
  <si>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</si>
  <si>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</si>
  <si>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</si>
  <si>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</si>
  <si>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</si>
  <si>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</si>
  <si>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</si>
  <si>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</si>
  <si>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</si>
  <si>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</si>
  <si>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</si>
  <si>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</si>
  <si>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</si>
  <si>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</si>
  <si>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</si>
  <si>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</si>
  <si>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</si>
  <si>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</si>
  <si>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</si>
  <si>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</si>
  <si>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</si>
  <si>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</si>
  <si>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</si>
  <si>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</si>
  <si>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</si>
  <si>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</si>
  <si>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</si>
  <si>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</si>
  <si>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</si>
  <si>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</si>
  <si>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</si>
  <si>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</si>
  <si>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</si>
  <si>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</si>
  <si>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</si>
  <si>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</si>
  <si>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</si>
  <si>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</si>
  <si>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</si>
  <si>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</si>
  <si>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</si>
  <si>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</si>
  <si>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</si>
  <si>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</si>
  <si>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</si>
  <si>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</si>
  <si>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</si>
  <si>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</si>
  <si>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</si>
  <si>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</si>
  <si>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</si>
  <si>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</si>
  <si>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</si>
  <si>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</si>
  <si>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</si>
  <si>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</si>
  <si>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</si>
  <si>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</si>
  <si>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</si>
  <si>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</si>
  <si>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</si>
  <si>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</si>
  <si>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</si>
  <si>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</si>
  <si>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</si>
  <si>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</si>
  <si>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</si>
  <si>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</si>
  <si>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</si>
  <si>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</si>
  <si>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</si>
  <si>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</si>
  <si>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</si>
  <si>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</si>
  <si>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</si>
  <si>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</si>
  <si>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</si>
  <si>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</si>
  <si>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</si>
  <si>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</si>
  <si>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</si>
  <si>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</si>
  <si>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</si>
  <si>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</si>
  <si>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</si>
  <si>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</si>
  <si>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</si>
  <si>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</si>
  <si>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</si>
  <si>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</si>
  <si>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</si>
  <si>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</si>
  <si>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</si>
  <si>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</si>
  <si>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</si>
  <si>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</si>
  <si>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</si>
  <si>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</si>
  <si>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</si>
  <si>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</si>
  <si>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</si>
  <si>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</si>
  <si>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</si>
  <si>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</si>
  <si>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</si>
  <si>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</si>
  <si>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</si>
  <si>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</si>
  <si>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</si>
  <si>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</si>
  <si>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</si>
  <si>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</si>
  <si>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</si>
  <si>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</si>
  <si>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</si>
  <si>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</si>
  <si>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</si>
  <si>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</si>
  <si>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</si>
  <si>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</si>
  <si>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</si>
  <si>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</si>
  <si>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</si>
  <si>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</si>
  <si>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</si>
  <si>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</si>
  <si>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</si>
  <si>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</si>
  <si>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</si>
  <si>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</si>
  <si>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</si>
  <si>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</si>
  <si>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</si>
  <si>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</si>
  <si>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</si>
  <si>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</si>
  <si>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</si>
  <si>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</si>
  <si>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</si>
  <si>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</si>
  <si>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</si>
  <si>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</si>
  <si>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</si>
  <si>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</si>
  <si>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</si>
  <si>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</si>
  <si>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</si>
  <si>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</si>
  <si>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</si>
  <si>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</si>
  <si>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</si>
  <si>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</si>
  <si>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</si>
  <si>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</si>
  <si>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</si>
  <si>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</si>
  <si>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</si>
  <si>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</si>
  <si>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</si>
  <si>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</si>
  <si>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</si>
  <si>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</si>
  <si>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</si>
  <si>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</si>
  <si>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</si>
  <si>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</si>
  <si>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</si>
  <si>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</si>
  <si>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</si>
  <si>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</si>
  <si>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</si>
  <si>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</si>
  <si>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</si>
  <si>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</si>
  <si>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</si>
  <si>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</si>
  <si>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</si>
  <si>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</si>
  <si>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</si>
  <si>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</si>
  <si>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</si>
  <si>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</si>
  <si>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</si>
  <si>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</si>
  <si>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</si>
  <si>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</si>
  <si>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</si>
  <si>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</si>
  <si>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</si>
  <si>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</si>
  <si>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</si>
  <si>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</si>
  <si>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</si>
  <si>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</si>
  <si>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</si>
  <si>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</si>
  <si>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</si>
  <si>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</si>
  <si>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</si>
  <si>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</si>
  <si>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</si>
  <si>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</si>
  <si>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</si>
  <si>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</si>
  <si>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</si>
  <si>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</si>
  <si>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</si>
  <si>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</si>
  <si>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</si>
  <si>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</si>
  <si>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</si>
  <si>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</si>
  <si>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</si>
  <si>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</si>
  <si>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</si>
  <si>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</si>
  <si>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</si>
  <si>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</si>
  <si>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</si>
  <si>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</si>
  <si>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</si>
  <si>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</si>
  <si>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</si>
  <si>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</si>
  <si>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</si>
  <si>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</si>
  <si>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</si>
  <si>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</si>
  <si>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</si>
  <si>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</si>
  <si>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</si>
  <si>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</si>
  <si>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</si>
  <si>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</si>
  <si>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</si>
  <si>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</si>
  <si>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</si>
  <si>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</si>
  <si>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</si>
  <si>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</si>
  <si>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</si>
  <si>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</si>
  <si>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</si>
  <si>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</si>
  <si>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</si>
  <si>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</si>
  <si>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</si>
  <si>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</si>
  <si>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</si>
  <si>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</si>
  <si>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</si>
  <si>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</si>
  <si>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</si>
  <si>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</si>
  <si>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</si>
  <si>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</si>
  <si>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</si>
  <si>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</si>
  <si>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</si>
  <si>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</si>
  <si>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</si>
  <si>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</si>
  <si>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</si>
  <si>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</si>
  <si>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</si>
  <si>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</si>
  <si>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</si>
  <si>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</si>
  <si>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</si>
  <si>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</si>
  <si>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</si>
  <si>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</si>
  <si>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</si>
  <si>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</si>
  <si>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</si>
  <si>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</si>
  <si>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</si>
  <si>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</si>
  <si>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</si>
  <si>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</si>
  <si>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</si>
  <si>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</si>
  <si>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</si>
  <si>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</si>
  <si>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</si>
  <si>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</si>
  <si>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</si>
  <si>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</si>
  <si>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</si>
  <si>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</si>
  <si>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</si>
  <si>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</si>
  <si>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</si>
  <si>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</si>
  <si>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</si>
  <si>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</si>
  <si>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</si>
  <si>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</si>
  <si>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</si>
  <si>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</si>
  <si>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</si>
  <si>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</si>
  <si>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</si>
  <si>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</si>
  <si>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</si>
  <si>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</si>
  <si>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</si>
  <si>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</si>
  <si>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</si>
  <si>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</si>
  <si>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</si>
  <si>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</si>
  <si>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</si>
  <si>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</si>
  <si>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</si>
  <si>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</si>
  <si>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</si>
  <si>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</si>
  <si>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</si>
  <si>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</si>
  <si>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</si>
  <si>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</si>
  <si>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</si>
  <si>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</si>
  <si>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</si>
  <si>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</si>
  <si>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</si>
  <si>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</si>
  <si>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</si>
  <si>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</si>
  <si>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</si>
  <si>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</si>
  <si>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</si>
  <si>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</si>
  <si>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</si>
  <si>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</si>
  <si>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</si>
  <si>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</si>
  <si>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</si>
  <si>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</si>
  <si>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</si>
  <si>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</si>
  <si>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</si>
  <si>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</si>
  <si>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</si>
  <si>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</si>
  <si>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</si>
  <si>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</si>
  <si>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</si>
  <si>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</si>
  <si>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</si>
  <si>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</si>
  <si>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</si>
  <si>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</si>
  <si>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</si>
  <si>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</si>
  <si>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</si>
  <si>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</si>
  <si>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</si>
  <si>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</si>
  <si>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</si>
  <si>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</si>
  <si>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</si>
  <si>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</si>
  <si>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</si>
  <si>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</si>
  <si>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</si>
  <si>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</si>
  <si>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</si>
  <si>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</si>
  <si>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</si>
  <si>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</si>
  <si>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</si>
  <si>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</si>
  <si>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</si>
  <si>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</si>
  <si>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</si>
  <si>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</si>
  <si>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</si>
  <si>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</si>
  <si>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</si>
  <si>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</si>
  <si>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</si>
  <si>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</si>
  <si>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</si>
  <si>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</si>
  <si>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</si>
  <si>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</si>
  <si>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</si>
  <si>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</si>
  <si>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</si>
  <si>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</si>
  <si>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</si>
  <si>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</si>
  <si>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</si>
  <si>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</si>
  <si>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</si>
  <si>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</si>
  <si>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</si>
  <si>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</si>
  <si>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</si>
  <si>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</si>
  <si>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</si>
  <si>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</si>
  <si>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</si>
  <si>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</si>
  <si>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</si>
  <si>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</si>
  <si>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</si>
  <si>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</si>
  <si>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</si>
  <si>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</si>
  <si>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</si>
  <si>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</si>
  <si>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</si>
  <si>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</si>
  <si>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</si>
  <si>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</si>
  <si>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</si>
  <si>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</si>
  <si>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</si>
  <si>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</si>
  <si>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</si>
  <si>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</si>
  <si>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</si>
  <si>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</si>
  <si>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</si>
  <si>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</si>
  <si>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</si>
  <si>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</si>
  <si>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</si>
  <si>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</si>
  <si>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</si>
  <si>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</si>
  <si>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</si>
  <si>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</si>
  <si>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</si>
  <si>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</si>
  <si>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</si>
  <si>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</si>
  <si>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</si>
  <si>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</si>
  <si>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</si>
  <si>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</si>
  <si>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</si>
  <si>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</si>
  <si>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</si>
  <si>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</si>
  <si>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</si>
  <si>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</si>
  <si>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</si>
  <si>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</si>
  <si>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</si>
  <si>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</si>
  <si>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</si>
  <si>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</si>
  <si>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</si>
  <si>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</si>
  <si>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</si>
  <si>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</si>
  <si>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</si>
  <si>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</si>
  <si>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</si>
  <si>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</si>
  <si>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</si>
  <si>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</si>
  <si>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</si>
  <si>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</si>
  <si>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</si>
  <si>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</si>
  <si>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</si>
  <si>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</si>
  <si>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</si>
  <si>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</si>
  <si>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</si>
  <si>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</si>
  <si>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</si>
  <si>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</si>
  <si>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</si>
  <si>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</si>
  <si>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</si>
  <si>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</si>
  <si>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</si>
  <si>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</si>
  <si>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</si>
  <si>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</si>
  <si>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</si>
  <si>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</si>
  <si>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</si>
  <si>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</si>
  <si>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</si>
  <si>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</si>
  <si>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</si>
  <si>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</si>
  <si>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</si>
  <si>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</si>
  <si>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</si>
  <si>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</si>
  <si>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</si>
  <si>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</si>
  <si>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</si>
  <si>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</si>
  <si>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</si>
  <si>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</si>
  <si>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</si>
  <si>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</si>
  <si>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</si>
  <si>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</si>
  <si>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</si>
  <si>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</si>
  <si>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</si>
  <si>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</si>
  <si>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</si>
  <si>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</si>
  <si>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</si>
  <si>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</si>
  <si>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</si>
  <si>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</si>
  <si>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</si>
  <si>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</si>
  <si>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</si>
  <si>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</si>
  <si>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</si>
  <si>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</si>
  <si>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</si>
  <si>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</si>
  <si>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</si>
  <si>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</si>
  <si>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</si>
  <si>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</si>
  <si>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</si>
  <si>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</si>
  <si>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</si>
  <si>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</si>
  <si>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</si>
  <si>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</si>
  <si>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</si>
  <si>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</si>
  <si>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</si>
  <si>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</si>
  <si>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</si>
  <si>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</si>
  <si>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</si>
  <si>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</si>
  <si>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</si>
  <si>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</si>
  <si>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</si>
  <si>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</si>
  <si>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</si>
  <si>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</si>
  <si>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</si>
  <si>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</si>
  <si>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</si>
  <si>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</si>
  <si>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</si>
  <si>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</si>
  <si>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</si>
  <si>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</si>
  <si>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</si>
  <si>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</si>
  <si>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</si>
  <si>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</si>
  <si>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</si>
  <si>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</si>
  <si>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</si>
  <si>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</si>
  <si>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</si>
  <si>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</si>
  <si>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</si>
  <si>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</si>
  <si>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</si>
  <si>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</si>
  <si>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</si>
  <si>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</si>
  <si>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</si>
  <si>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</si>
  <si>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</si>
  <si>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</si>
  <si>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</si>
  <si>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</si>
  <si>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</si>
  <si>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</si>
  <si>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</si>
  <si>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</si>
  <si>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</si>
  <si>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</si>
  <si>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</si>
  <si>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</si>
  <si>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</si>
  <si>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</si>
  <si>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</si>
  <si>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</si>
  <si>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</si>
  <si>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</si>
  <si>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</si>
  <si>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</si>
  <si>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</si>
  <si>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</si>
  <si>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</si>
  <si>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</si>
  <si>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</si>
  <si>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</si>
  <si>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</si>
  <si>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</si>
  <si>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</si>
  <si>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</si>
  <si>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</si>
  <si>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</si>
  <si>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</si>
  <si>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</si>
  <si>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</si>
  <si>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</si>
  <si>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</si>
  <si>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</si>
  <si>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</si>
  <si>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</si>
  <si>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</si>
  <si>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</si>
  <si>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</si>
  <si>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</si>
  <si>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</si>
  <si>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</si>
  <si>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</si>
  <si>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</si>
  <si>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</si>
  <si>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</si>
  <si>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</si>
  <si>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</si>
  <si>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</si>
  <si>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</si>
  <si>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</si>
  <si>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</si>
  <si>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</si>
  <si>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</si>
  <si>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</si>
  <si>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</si>
  <si>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</si>
  <si>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</si>
  <si>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</si>
  <si>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</si>
  <si>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</si>
  <si>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</si>
  <si>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</si>
  <si>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</si>
  <si>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</si>
  <si>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</si>
  <si>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</si>
  <si>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</si>
  <si>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</si>
  <si>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</si>
  <si>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</si>
  <si>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</si>
  <si>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</si>
  <si>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</si>
  <si>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</si>
  <si>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</si>
  <si>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</si>
  <si>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</si>
  <si>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</si>
  <si>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</si>
  <si>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</si>
  <si>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</si>
  <si>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</si>
  <si>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</si>
  <si>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</si>
  <si>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</si>
  <si>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</si>
  <si>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</si>
  <si>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</si>
  <si>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</si>
  <si>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</si>
  <si>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</si>
  <si>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</si>
  <si>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</si>
  <si>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</si>
  <si>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</si>
  <si>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</si>
  <si>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</si>
  <si>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</si>
  <si>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</si>
  <si>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</si>
  <si>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</si>
  <si>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</si>
  <si>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</si>
  <si>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</si>
  <si>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</si>
  <si>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</si>
  <si>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</si>
  <si>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</si>
  <si>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</si>
  <si>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</si>
  <si>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</si>
  <si>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</si>
  <si>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</si>
  <si>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</si>
  <si>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</si>
  <si>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</si>
  <si>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</si>
  <si>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</si>
  <si>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</si>
  <si>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</si>
  <si>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</si>
  <si>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</si>
  <si>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</si>
  <si>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</si>
  <si>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</si>
  <si>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</si>
  <si>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</si>
  <si>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</si>
  <si>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</si>
  <si>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</si>
  <si>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</si>
  <si>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</si>
  <si>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</si>
  <si>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</si>
  <si>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</si>
  <si>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</si>
  <si>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</si>
  <si>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</si>
  <si>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</si>
  <si>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</si>
  <si>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</si>
  <si>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</si>
  <si>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</si>
  <si>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</si>
  <si>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</si>
  <si>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</si>
  <si>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</si>
  <si>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</si>
  <si>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</si>
  <si>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</si>
  <si>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</si>
  <si>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</si>
  <si>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</si>
  <si>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</si>
  <si>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</si>
  <si>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</si>
  <si>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</si>
  <si>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</si>
  <si>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</si>
  <si>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</si>
  <si>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</si>
  <si>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</si>
  <si>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</si>
  <si>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</si>
  <si>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</si>
  <si>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</si>
  <si>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</si>
  <si>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</si>
  <si>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</si>
  <si>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</si>
  <si>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</si>
  <si>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</si>
  <si>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</si>
  <si>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</si>
  <si>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</si>
  <si>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</si>
  <si>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</si>
  <si>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</si>
  <si>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</si>
  <si>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</si>
  <si>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</si>
  <si>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</si>
  <si>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</si>
  <si>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</si>
  <si>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</si>
  <si>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</si>
  <si>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</si>
  <si>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</si>
  <si>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</si>
  <si>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</si>
  <si>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</si>
  <si>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</si>
  <si>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</si>
  <si>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</si>
  <si>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</si>
  <si>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</si>
  <si>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</si>
  <si>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</si>
  <si>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</si>
  <si>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</si>
  <si>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</si>
  <si>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</si>
  <si>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</si>
  <si>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</si>
  <si>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</si>
  <si>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</si>
  <si>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</si>
  <si>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</si>
  <si>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</si>
  <si>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</si>
  <si>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</si>
  <si>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</si>
  <si>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</si>
  <si>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</si>
  <si>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</si>
  <si>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</si>
  <si>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</si>
  <si>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</si>
  <si>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</si>
  <si>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</si>
  <si>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</si>
  <si>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</si>
  <si>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</si>
  <si>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</si>
  <si>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</si>
  <si>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</si>
  <si>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</si>
  <si>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</si>
  <si>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</si>
  <si>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</si>
  <si>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</si>
  <si>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</si>
  <si>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</si>
  <si>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</si>
  <si>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</si>
  <si>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</si>
  <si>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</si>
  <si>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</si>
  <si>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</si>
  <si>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</si>
  <si>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</si>
  <si>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</si>
  <si>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</si>
  <si>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</si>
  <si>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</si>
  <si>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</si>
  <si>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</si>
  <si>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</si>
  <si>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</si>
  <si>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</si>
  <si>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</si>
  <si>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</si>
  <si>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</si>
  <si>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</si>
  <si>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</si>
  <si>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</si>
  <si>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</si>
  <si>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</si>
  <si>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</si>
  <si>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</si>
  <si>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</si>
  <si>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</si>
  <si>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</si>
  <si>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</si>
  <si>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</si>
  <si>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</si>
  <si>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</si>
  <si>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</si>
  <si>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</si>
  <si>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</si>
  <si>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</si>
  <si>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</si>
  <si>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</si>
  <si>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</si>
  <si>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</si>
  <si>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</si>
  <si>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</si>
  <si>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</si>
  <si>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</si>
  <si>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</si>
  <si>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</si>
  <si>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</si>
  <si>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</si>
  <si>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</si>
  <si>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</si>
  <si>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</si>
  <si>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</si>
  <si>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</si>
  <si>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</si>
  <si>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</si>
  <si>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</si>
  <si>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</si>
  <si>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</si>
  <si>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</si>
  <si>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</si>
  <si>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</si>
  <si>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</si>
  <si>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</si>
  <si>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</si>
  <si>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</si>
  <si>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</si>
  <si>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</si>
  <si>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</si>
  <si>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</si>
  <si>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</si>
  <si>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</si>
  <si>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</si>
  <si>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</si>
  <si>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</si>
  <si>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</si>
  <si>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</si>
  <si>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</si>
  <si>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</si>
  <si>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</si>
  <si>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</si>
  <si>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</si>
  <si>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</si>
  <si>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</si>
  <si>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</si>
  <si>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</si>
  <si>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</si>
  <si>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</si>
  <si>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</si>
  <si>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</si>
  <si>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</si>
  <si>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</si>
  <si>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</si>
  <si>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</si>
  <si>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</si>
  <si>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</si>
  <si>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</si>
  <si>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</si>
  <si>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</si>
  <si>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</si>
  <si>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</si>
  <si>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</si>
  <si>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</si>
  <si>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</si>
  <si>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</si>
  <si>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</si>
  <si>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</si>
  <si>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</si>
  <si>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</si>
  <si>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</si>
  <si>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</si>
  <si>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</si>
  <si>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</si>
  <si>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</si>
  <si>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</si>
  <si>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</si>
  <si>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</si>
  <si>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</si>
  <si>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</si>
  <si>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</si>
  <si>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</si>
  <si>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</si>
  <si>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</si>
  <si>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</si>
  <si>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</si>
  <si>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</si>
  <si>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</si>
  <si>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</si>
  <si>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</si>
  <si>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</si>
  <si>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</si>
  <si>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</si>
  <si>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</si>
  <si>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</si>
  <si>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</si>
  <si>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</si>
  <si>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</si>
  <si>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</si>
  <si>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</si>
  <si>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</si>
  <si>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</si>
  <si>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</si>
  <si>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</si>
  <si>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</si>
  <si>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</si>
  <si>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</si>
  <si>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</si>
  <si>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</si>
  <si>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</si>
  <si>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</si>
  <si>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</si>
  <si>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</si>
  <si>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</si>
  <si>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</si>
  <si>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</si>
  <si>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</si>
  <si>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</si>
  <si>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</si>
  <si>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</si>
  <si>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</si>
  <si>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</si>
  <si>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</si>
  <si>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</si>
  <si>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</si>
  <si>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</si>
  <si>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</si>
  <si>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</si>
  <si>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</si>
  <si>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</si>
  <si>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</si>
  <si>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</si>
  <si>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</si>
  <si>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</si>
  <si>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</si>
  <si>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</si>
  <si>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</si>
  <si>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</si>
  <si>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</si>
  <si>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</si>
  <si>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</si>
  <si>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</si>
  <si>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</si>
  <si>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</si>
  <si>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</si>
  <si>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</si>
  <si>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</si>
  <si>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</si>
  <si>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</si>
  <si>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</si>
  <si>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</si>
  <si>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</si>
  <si>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</si>
  <si>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</si>
  <si>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</si>
  <si>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</si>
  <si>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</si>
  <si>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</si>
  <si>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</si>
  <si>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</si>
  <si>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</si>
  <si>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</si>
  <si>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</si>
  <si>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</si>
  <si>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</si>
  <si>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</si>
  <si>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</si>
  <si>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</si>
  <si>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</si>
  <si>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</si>
  <si>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</si>
  <si>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</si>
  <si>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</si>
  <si>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</si>
  <si>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</si>
  <si>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</si>
  <si>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</si>
  <si>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</si>
  <si>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</si>
  <si>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</si>
  <si>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</si>
  <si>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</si>
  <si>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</si>
  <si>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</si>
  <si>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</si>
  <si>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</si>
  <si>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</si>
  <si>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</si>
  <si>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</si>
  <si>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</si>
  <si>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</si>
  <si>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</si>
  <si>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</si>
  <si>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</si>
  <si>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</si>
  <si>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</si>
  <si>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</si>
  <si>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</si>
  <si>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</si>
  <si>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</si>
  <si>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</si>
  <si>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</si>
  <si>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</si>
  <si>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</si>
  <si>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</si>
  <si>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</si>
  <si>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</si>
  <si>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</si>
  <si>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</si>
  <si>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</si>
  <si>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</si>
  <si>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</si>
  <si>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</si>
  <si>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</si>
  <si>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</si>
  <si>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</si>
  <si>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</si>
  <si>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</si>
  <si>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</si>
  <si>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</si>
  <si>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</si>
  <si>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</si>
  <si>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</si>
  <si>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</si>
  <si>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</si>
  <si>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</si>
  <si>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</si>
  <si>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</si>
  <si>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</si>
  <si>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</si>
  <si>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</si>
  <si>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</si>
  <si>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</si>
  <si>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</si>
  <si>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</si>
  <si>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</si>
  <si>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</si>
  <si>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</si>
  <si>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</si>
  <si>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</si>
  <si>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</si>
  <si>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</si>
  <si>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</si>
  <si>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</si>
  <si>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</si>
  <si>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</si>
  <si>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</si>
  <si>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</si>
  <si>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</si>
  <si>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</si>
  <si>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</si>
  <si>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</si>
  <si>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</si>
  <si>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</si>
  <si>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</si>
  <si>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</si>
  <si>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</si>
  <si>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</si>
  <si>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</si>
  <si>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</si>
  <si>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</si>
  <si>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</si>
  <si>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</si>
  <si>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</si>
  <si>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</si>
  <si>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</si>
  <si>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</si>
  <si>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</si>
  <si>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</si>
  <si>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</si>
  <si>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</si>
  <si>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</si>
  <si>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</si>
  <si>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</si>
  <si>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</si>
  <si>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</si>
  <si>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</si>
  <si>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</si>
  <si>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</si>
  <si>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</si>
  <si>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</si>
  <si>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</si>
  <si>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</si>
  <si>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</si>
  <si>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</si>
  <si>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</si>
  <si>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</si>
  <si>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</si>
  <si>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</si>
  <si>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</si>
  <si>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</si>
  <si>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</si>
  <si>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</si>
  <si>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</si>
  <si>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</si>
  <si>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</si>
  <si>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</si>
  <si>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</si>
  <si>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</si>
  <si>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</si>
  <si>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</si>
  <si>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</si>
  <si>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</si>
  <si>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</si>
  <si>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</si>
  <si>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</si>
  <si>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</si>
  <si>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</si>
  <si>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</si>
  <si>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</si>
  <si>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</si>
  <si>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</si>
  <si>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</si>
  <si>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</si>
  <si>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</si>
  <si>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</si>
  <si>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</si>
  <si>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</si>
  <si>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</si>
  <si>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</si>
  <si>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</si>
  <si>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</si>
  <si>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</si>
  <si>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</si>
  <si>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</si>
  <si>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</si>
  <si>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</si>
  <si>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</si>
  <si>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</si>
  <si>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</si>
  <si>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</si>
  <si>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</si>
  <si>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</si>
  <si>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</si>
  <si>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</si>
  <si>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</si>
  <si>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</si>
  <si>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</si>
  <si>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</si>
  <si>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</si>
  <si>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</si>
  <si>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</si>
  <si>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</si>
  <si>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</si>
  <si>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</si>
  <si>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</si>
  <si>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</si>
  <si>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</si>
  <si>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</si>
  <si>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</si>
  <si>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</si>
  <si>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</si>
  <si>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</si>
  <si>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</si>
  <si>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</si>
  <si>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</si>
  <si>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</si>
  <si>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</si>
  <si>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</si>
  <si>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</si>
  <si>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</si>
  <si>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</si>
  <si>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</si>
  <si>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</si>
  <si>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</si>
  <si>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</si>
  <si>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</si>
  <si>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</si>
  <si>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</si>
  <si>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</si>
  <si>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</si>
  <si>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</si>
  <si>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</si>
  <si>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</si>
  <si>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</si>
  <si>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</si>
  <si>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</si>
  <si>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</si>
  <si>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</si>
  <si>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</si>
  <si>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</si>
  <si>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</si>
  <si>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</si>
  <si>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</si>
  <si>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</si>
  <si>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</si>
  <si>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</si>
  <si>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</si>
  <si>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</si>
  <si>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</si>
  <si>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</si>
  <si>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</si>
  <si>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</si>
  <si>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</si>
  <si>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</si>
  <si>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</si>
  <si>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</si>
  <si>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</si>
  <si>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</si>
  <si>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</si>
  <si>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</si>
  <si>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</si>
  <si>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</si>
  <si>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</si>
  <si>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</si>
  <si>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</si>
  <si>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</si>
  <si>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</si>
  <si>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</si>
  <si>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</si>
  <si>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</si>
  <si>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</si>
  <si>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</si>
  <si>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</si>
  <si>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</si>
  <si>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</si>
  <si>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</si>
  <si>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</si>
  <si>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</si>
  <si>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</si>
  <si>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</si>
  <si>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</si>
  <si>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</si>
  <si>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</si>
  <si>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</si>
  <si>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</si>
  <si>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</si>
  <si>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</si>
  <si>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</si>
  <si>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</si>
  <si>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</si>
  <si>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</si>
  <si>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</si>
  <si>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</si>
  <si>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</si>
  <si>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</si>
  <si>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</si>
  <si>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</si>
  <si>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</si>
  <si>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</si>
  <si>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</si>
  <si>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</si>
  <si>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</si>
  <si>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</si>
  <si>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</si>
  <si>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</si>
  <si>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</si>
  <si>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</si>
  <si>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</si>
  <si>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</si>
  <si>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</si>
  <si>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</si>
  <si>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</si>
  <si>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</si>
  <si>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</si>
  <si>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</si>
  <si>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</si>
  <si>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</si>
  <si>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</si>
  <si>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</si>
  <si>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</si>
  <si>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</si>
  <si>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</si>
  <si>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</si>
  <si>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</si>
  <si>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</si>
  <si>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</si>
  <si>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</si>
  <si>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</si>
  <si>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</si>
  <si>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</si>
  <si>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</si>
  <si>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</si>
  <si>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</si>
  <si>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</si>
  <si>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</si>
  <si>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</si>
  <si>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</si>
  <si>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</si>
  <si>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</si>
  <si>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</si>
  <si>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</si>
  <si>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</si>
  <si>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</si>
  <si>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</si>
  <si>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</si>
  <si>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</si>
  <si>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</si>
  <si>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</si>
  <si>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</si>
  <si>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</si>
  <si>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</si>
  <si>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</si>
  <si>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</si>
  <si>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</si>
  <si>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</si>
  <si>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</si>
  <si>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</si>
  <si>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</si>
  <si>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</si>
  <si>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</si>
  <si>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</si>
  <si>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</si>
  <si>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</si>
  <si>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</si>
  <si>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</si>
  <si>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</si>
  <si>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</si>
  <si>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</si>
  <si>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</si>
  <si>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</si>
  <si>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</si>
  <si>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</si>
  <si>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</si>
  <si>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</si>
  <si>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</si>
  <si>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</si>
  <si>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</si>
  <si>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</si>
  <si>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</si>
  <si>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</si>
  <si>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</si>
  <si>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</si>
  <si>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</si>
  <si>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</si>
  <si>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</si>
  <si>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</si>
  <si>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</si>
  <si>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</si>
  <si>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</si>
  <si>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</si>
  <si>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</si>
  <si>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</si>
  <si>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</si>
  <si>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</si>
  <si>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</si>
  <si>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</si>
  <si>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</si>
  <si>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</si>
  <si>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</si>
  <si>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</si>
  <si>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</si>
  <si>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</si>
  <si>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</si>
  <si>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</si>
  <si>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</si>
  <si>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</si>
  <si>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</si>
  <si>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</si>
  <si>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</si>
  <si>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</si>
  <si>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</si>
  <si>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</si>
  <si>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</si>
  <si>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</si>
  <si>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</si>
  <si>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</si>
  <si>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</si>
  <si>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</si>
  <si>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</si>
  <si>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</si>
  <si>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</si>
  <si>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</si>
  <si>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</si>
  <si>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</si>
  <si>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</si>
  <si>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</si>
  <si>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</si>
  <si>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</si>
  <si>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</si>
  <si>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</si>
  <si>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</si>
  <si>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</si>
  <si>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</si>
  <si>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</si>
  <si>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</si>
  <si>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</si>
  <si>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</si>
  <si>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</si>
  <si>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</si>
  <si>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</si>
  <si>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</si>
  <si>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</si>
  <si>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</si>
  <si>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</si>
  <si>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</si>
  <si>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</si>
  <si>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</si>
  <si>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</si>
  <si>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</si>
  <si>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</si>
  <si>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</si>
  <si>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</si>
  <si>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</si>
  <si>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</si>
  <si>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</si>
  <si>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</si>
  <si>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</si>
  <si>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</si>
  <si>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</si>
  <si>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</si>
  <si>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</si>
  <si>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</si>
  <si>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</si>
  <si>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</si>
  <si>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</si>
  <si>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</si>
  <si>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</si>
  <si>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</si>
  <si>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</si>
  <si>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</si>
  <si>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</si>
  <si>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</si>
  <si>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</si>
  <si>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</si>
  <si>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</si>
  <si>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</si>
  <si>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</si>
  <si>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</si>
  <si>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</si>
  <si>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</si>
  <si>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</si>
  <si>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</si>
  <si>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</si>
  <si>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</si>
  <si>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</si>
  <si>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</si>
  <si>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</si>
  <si>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</si>
  <si>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</si>
  <si>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</si>
  <si>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</si>
  <si>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</si>
  <si>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</si>
  <si>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</si>
  <si>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</si>
  <si>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</si>
  <si>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</si>
  <si>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</si>
  <si>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</si>
  <si>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</si>
  <si>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</si>
  <si>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</si>
  <si>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</si>
  <si>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</si>
  <si>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</si>
  <si>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</si>
  <si>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</si>
  <si>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</si>
  <si>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</si>
  <si>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</si>
  <si>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</si>
  <si>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</si>
  <si>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</si>
  <si>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</si>
  <si>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</si>
  <si>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</si>
  <si>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</si>
  <si>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</si>
  <si>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</si>
  <si>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</si>
  <si>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</si>
  <si>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</si>
  <si>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</si>
  <si>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</si>
  <si>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</si>
  <si>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</si>
  <si>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</si>
  <si>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</si>
  <si>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</si>
  <si>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</si>
  <si>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</si>
  <si>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</si>
  <si>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</si>
  <si>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</si>
  <si>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</si>
  <si>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</si>
  <si>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</si>
  <si>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</si>
  <si>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</si>
  <si>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</si>
  <si>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</si>
  <si>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</si>
  <si>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</si>
  <si>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</si>
  <si>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</si>
  <si>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</si>
  <si>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</si>
  <si>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</si>
  <si>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</si>
  <si>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</si>
  <si>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</si>
  <si>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</si>
  <si>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</si>
  <si>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</si>
  <si>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</si>
  <si>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</si>
  <si>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</si>
  <si>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</si>
  <si>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</si>
  <si>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</si>
  <si>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</si>
  <si>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</si>
  <si>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</si>
  <si>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</si>
  <si>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</si>
  <si>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</si>
  <si>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</si>
  <si>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</si>
  <si>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</si>
  <si>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</si>
  <si>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</si>
  <si>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</si>
  <si>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</si>
  <si>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</si>
  <si>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</si>
  <si>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</si>
  <si>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</si>
  <si>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</si>
  <si>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</si>
  <si>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</si>
  <si>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</si>
  <si>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</si>
  <si>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</si>
  <si>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</si>
  <si>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</si>
  <si>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</si>
  <si>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</si>
  <si>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</si>
  <si>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</si>
  <si>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</si>
  <si>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</si>
  <si>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</si>
  <si>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</si>
  <si>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</si>
  <si>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</si>
  <si>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</si>
  <si>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</si>
  <si>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</si>
  <si>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</si>
  <si>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</si>
  <si>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</si>
  <si>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</si>
  <si>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</si>
  <si>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</si>
  <si>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</si>
  <si>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</si>
  <si>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</si>
  <si>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</si>
  <si>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</si>
  <si>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</si>
  <si>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</si>
  <si>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</si>
  <si>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</si>
  <si>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</si>
  <si>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</si>
  <si>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</si>
  <si>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</si>
  <si>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</si>
  <si>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</si>
  <si>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</si>
  <si>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</si>
  <si>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</si>
  <si>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</si>
  <si>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</si>
  <si>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</si>
  <si>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</si>
  <si>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</si>
  <si>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</si>
  <si>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</si>
  <si>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</si>
  <si>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</si>
  <si>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</si>
  <si>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</si>
  <si>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</si>
  <si>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</si>
  <si>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</si>
  <si>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</si>
  <si>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</si>
  <si>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</si>
  <si>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</si>
  <si>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</si>
  <si>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</si>
  <si>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</si>
  <si>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</si>
  <si>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</si>
  <si>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</si>
  <si>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</si>
  <si>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</si>
  <si>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</si>
  <si>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</si>
  <si>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</si>
  <si>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</si>
  <si>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</si>
  <si>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</si>
  <si>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</si>
  <si>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</si>
  <si>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</si>
  <si>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</si>
  <si>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</si>
  <si>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</si>
  <si>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</si>
  <si>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</si>
  <si>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</si>
  <si>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</si>
  <si>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</si>
  <si>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</si>
  <si>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</si>
  <si>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</si>
  <si>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</si>
  <si>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</si>
  <si>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</si>
  <si>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</si>
  <si>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</si>
  <si>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</si>
  <si>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</si>
  <si>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</si>
  <si>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</si>
  <si>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</si>
  <si>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</si>
  <si>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</si>
  <si>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</si>
  <si>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</si>
  <si>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</si>
  <si>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</si>
  <si>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</si>
  <si>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</si>
  <si>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</si>
  <si>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</si>
  <si>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</si>
  <si>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</si>
  <si>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</si>
  <si>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</si>
  <si>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</si>
  <si>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</si>
  <si>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</si>
  <si>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</si>
  <si>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</si>
  <si>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</si>
  <si>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</si>
  <si>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</si>
  <si>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</si>
  <si>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</si>
  <si>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</si>
  <si>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</si>
  <si>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</si>
  <si>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</si>
  <si>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</si>
  <si>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</si>
  <si>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</si>
  <si>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</si>
  <si>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</si>
  <si>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</si>
  <si>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</si>
  <si>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</si>
  <si>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</si>
  <si>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</si>
  <si>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</si>
  <si>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</si>
  <si>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</si>
  <si>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</si>
  <si>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</si>
  <si>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</si>
  <si>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</si>
  <si>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</si>
  <si>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</si>
  <si>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</si>
  <si>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</si>
  <si>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</si>
  <si>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</si>
  <si>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</si>
  <si>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</si>
  <si>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</si>
  <si>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</si>
  <si>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</si>
  <si>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</si>
  <si>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</si>
  <si>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</si>
  <si>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</si>
  <si>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</si>
  <si>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</si>
  <si>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</si>
  <si>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</si>
  <si>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</si>
  <si>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</si>
  <si>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</si>
  <si>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</si>
  <si>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</si>
  <si>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</si>
  <si>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</si>
  <si>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</si>
  <si>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</si>
  <si>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</si>
  <si>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</si>
  <si>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</si>
  <si>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</si>
  <si>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</si>
  <si>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</si>
  <si>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</si>
  <si>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</si>
  <si>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</si>
  <si>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</si>
  <si>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</si>
  <si>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</si>
  <si>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</si>
  <si>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</si>
  <si>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</si>
  <si>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</si>
  <si>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</si>
  <si>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</si>
  <si>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</si>
  <si>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</si>
  <si>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</si>
  <si>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</si>
  <si>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</si>
  <si>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</si>
  <si>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</si>
  <si>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</si>
  <si>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</si>
  <si>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</si>
  <si>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</si>
  <si>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</si>
  <si>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</si>
  <si>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</si>
  <si>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</si>
  <si>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</si>
  <si>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</si>
  <si>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</si>
  <si>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</si>
  <si>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</si>
  <si>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</si>
  <si>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</si>
  <si>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</si>
  <si>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</si>
  <si>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</si>
  <si>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</si>
  <si>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</si>
  <si>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</si>
  <si>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</si>
  <si>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</si>
  <si>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</si>
  <si>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</si>
  <si>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</si>
  <si>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</si>
  <si>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</si>
  <si>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</si>
  <si>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</si>
  <si>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</si>
  <si>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</si>
  <si>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</si>
  <si>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</si>
  <si>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</si>
  <si>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</si>
  <si>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</si>
  <si>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</si>
  <si>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</si>
  <si>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</si>
  <si>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</si>
  <si>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</si>
  <si>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</si>
  <si>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</si>
  <si>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</si>
  <si>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</si>
  <si>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</si>
  <si>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</si>
  <si>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</si>
  <si>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</si>
  <si>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</si>
  <si>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</si>
  <si>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</si>
  <si>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</si>
  <si>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</si>
  <si>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</si>
  <si>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</si>
  <si>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</si>
  <si>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</si>
  <si>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</si>
  <si>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</si>
  <si>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</si>
  <si>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</si>
  <si>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</si>
  <si>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</si>
  <si>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</si>
  <si>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</si>
  <si>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</si>
  <si>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</si>
  <si>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</si>
  <si>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</si>
  <si>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</si>
  <si>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</si>
  <si>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</si>
  <si>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</si>
  <si>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</si>
  <si>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</si>
  <si>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</si>
  <si>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</si>
  <si>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</si>
  <si>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</si>
  <si>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</si>
  <si>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</si>
  <si>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</si>
  <si>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</si>
  <si>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</si>
  <si>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</si>
  <si>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</si>
  <si>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</si>
  <si>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</si>
  <si>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</si>
  <si>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</si>
  <si>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</si>
  <si>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</si>
  <si>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</si>
  <si>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</si>
  <si>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</si>
  <si>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</si>
  <si>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</si>
  <si>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</si>
  <si>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</si>
  <si>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</si>
  <si>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</si>
  <si>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</si>
  <si>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</si>
  <si>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</si>
  <si>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</si>
  <si>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</si>
  <si>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</si>
  <si>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</si>
  <si>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</si>
  <si>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</si>
  <si>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</si>
  <si>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</si>
  <si>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</si>
  <si>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</si>
  <si>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</si>
  <si>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</si>
  <si>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</si>
  <si>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</si>
  <si>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</si>
  <si>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</si>
  <si>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</si>
  <si>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</si>
  <si>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</si>
  <si>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</si>
  <si>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</si>
  <si>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</si>
  <si>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</si>
  <si>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</si>
  <si>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</si>
  <si>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</si>
  <si>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</si>
  <si>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</si>
  <si>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</si>
  <si>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</si>
  <si>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</si>
  <si>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</si>
  <si>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</si>
  <si>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</si>
  <si>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</si>
  <si>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</si>
  <si>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</si>
  <si>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</si>
  <si>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</si>
  <si>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</si>
  <si>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</si>
  <si>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</si>
  <si>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</si>
  <si>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</si>
  <si>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</si>
  <si>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</si>
  <si>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</si>
  <si>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</si>
  <si>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</si>
  <si>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</si>
  <si>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</si>
  <si>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</si>
  <si>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</si>
  <si>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</si>
  <si>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</si>
  <si>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</si>
  <si>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</si>
  <si>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</si>
  <si>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</si>
  <si>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</si>
  <si>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</si>
  <si>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</si>
  <si>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</si>
  <si>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</si>
  <si>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</si>
  <si>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</si>
  <si>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</si>
  <si>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</si>
  <si>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</si>
  <si>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</si>
  <si>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</si>
  <si>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</si>
  <si>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</si>
  <si>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</si>
  <si>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</si>
  <si>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</si>
  <si>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</si>
  <si>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</si>
  <si>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</si>
  <si>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</si>
  <si>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</si>
  <si>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</si>
  <si>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</si>
  <si>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</si>
  <si>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</si>
  <si>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</si>
  <si>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</si>
  <si>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</si>
  <si>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</si>
  <si>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</si>
  <si>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</si>
  <si>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</si>
  <si>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</si>
  <si>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</si>
  <si>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</si>
  <si>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</si>
  <si>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</si>
  <si>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</si>
  <si>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</si>
  <si>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</si>
  <si>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</si>
  <si>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</si>
  <si>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</si>
  <si>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</si>
  <si>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</si>
  <si>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</si>
  <si>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</si>
  <si>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</si>
  <si>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</si>
  <si>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</si>
  <si>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</si>
  <si>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</si>
  <si>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</si>
  <si>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</si>
  <si>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</si>
  <si>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</si>
  <si>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</si>
  <si>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</si>
  <si>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</si>
  <si>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</si>
  <si>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</si>
  <si>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</si>
  <si>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</si>
  <si>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</si>
  <si>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</si>
  <si>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</si>
  <si>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</si>
  <si>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</si>
  <si>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</si>
  <si>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</si>
  <si>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</si>
  <si>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</si>
  <si>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</si>
  <si>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</si>
  <si>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</si>
  <si>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</si>
  <si>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</si>
  <si>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</si>
  <si>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</si>
  <si>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</si>
  <si>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</si>
  <si>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</si>
  <si>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</si>
  <si>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</si>
  <si>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</si>
  <si>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</si>
  <si>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</si>
  <si>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</si>
  <si>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</si>
  <si>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</si>
  <si>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</si>
  <si>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</si>
  <si>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</si>
  <si>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</si>
  <si>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</si>
  <si>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</si>
  <si>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</si>
  <si>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</si>
  <si>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</si>
  <si>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</si>
  <si>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</si>
  <si>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</si>
  <si>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</si>
  <si>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</si>
  <si>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</si>
  <si>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</si>
  <si>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</si>
  <si>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</si>
  <si>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</si>
  <si>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</si>
  <si>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</si>
  <si>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</si>
  <si>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</si>
  <si>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</si>
  <si>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</si>
  <si>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</si>
  <si>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</si>
  <si>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</si>
  <si>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</si>
  <si>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</si>
  <si>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</si>
  <si>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</si>
  <si>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</si>
  <si>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</si>
  <si>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</si>
  <si>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</si>
  <si>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</si>
  <si>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</si>
  <si>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</si>
  <si>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</si>
  <si>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</si>
  <si>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</si>
  <si>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</si>
  <si>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</si>
  <si>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</si>
  <si>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</si>
  <si>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</si>
  <si>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</si>
  <si>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</si>
  <si>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</si>
  <si>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</si>
  <si>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</si>
  <si>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</si>
  <si>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</si>
  <si>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</si>
  <si>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</si>
  <si>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</si>
  <si>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</si>
  <si>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</si>
  <si>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</si>
  <si>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</si>
  <si>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</si>
  <si>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</si>
  <si>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</si>
  <si>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</si>
  <si>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</si>
  <si>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</si>
  <si>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</si>
  <si>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</si>
  <si>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</si>
  <si>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</si>
  <si>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</si>
  <si>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</si>
  <si>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</si>
  <si>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</si>
  <si>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</si>
  <si>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</si>
  <si>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</si>
  <si>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</si>
  <si>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</si>
  <si>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</si>
  <si>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</si>
  <si>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</si>
  <si>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</si>
  <si>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</si>
  <si>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</si>
  <si>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</si>
  <si>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</si>
  <si>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</si>
  <si>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</si>
  <si>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</si>
  <si>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</si>
  <si>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</si>
  <si>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</si>
  <si>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</si>
  <si>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</si>
  <si>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</si>
  <si>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</si>
  <si>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</si>
  <si>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</si>
  <si>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</si>
  <si>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</si>
  <si>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</si>
  <si>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</si>
  <si>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</si>
  <si>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</si>
  <si>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</si>
  <si>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</si>
  <si>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</si>
  <si>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</si>
  <si>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</si>
  <si>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</si>
  <si>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</si>
  <si>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</si>
  <si>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</si>
  <si>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</si>
  <si>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</si>
  <si>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</si>
  <si>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</si>
  <si>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</si>
  <si>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</si>
  <si>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</si>
  <si>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</si>
  <si>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</si>
  <si>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</si>
  <si>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</si>
  <si>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</si>
  <si>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</si>
  <si>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</si>
  <si>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</si>
  <si>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</si>
  <si>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</si>
  <si>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</si>
  <si>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</si>
  <si>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</si>
  <si>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</si>
  <si>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</si>
  <si>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</si>
  <si>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</si>
  <si>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</si>
  <si>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</si>
  <si>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</si>
  <si>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</si>
  <si>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</si>
  <si>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</si>
  <si>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</si>
  <si>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</si>
  <si>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</si>
  <si>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</si>
  <si>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</si>
  <si>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</si>
  <si>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</si>
  <si>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</si>
  <si>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</si>
  <si>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</si>
  <si>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</si>
  <si>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</si>
  <si>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</si>
  <si>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</si>
  <si>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</si>
  <si>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</si>
  <si>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</si>
  <si>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</si>
  <si>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</si>
  <si>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</si>
  <si>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</si>
  <si>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</si>
  <si>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</si>
  <si>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</si>
  <si>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</si>
  <si>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</si>
  <si>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</si>
  <si>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</si>
  <si>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</si>
  <si>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</si>
  <si>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</si>
  <si>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</si>
  <si>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</si>
  <si>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</si>
  <si>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</si>
  <si>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</si>
  <si>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</si>
  <si>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</si>
  <si>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</si>
  <si>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</si>
  <si>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</si>
  <si>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</si>
  <si>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</si>
  <si>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</si>
  <si>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</si>
  <si>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</si>
  <si>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</si>
  <si>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</si>
  <si>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</si>
  <si>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</si>
  <si>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</si>
  <si>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</si>
  <si>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</si>
  <si>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</si>
  <si>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</si>
  <si>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</si>
  <si>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</si>
  <si>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</si>
  <si>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</si>
  <si>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</si>
  <si>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</si>
  <si>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</si>
  <si>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</si>
  <si>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</si>
  <si>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</si>
  <si>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</si>
  <si>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</si>
  <si>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</si>
  <si>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</si>
  <si>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</si>
  <si>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</si>
  <si>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</si>
  <si>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</si>
  <si>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</si>
  <si>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</si>
  <si>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</si>
  <si>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</si>
  <si>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</si>
  <si>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</si>
  <si>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</si>
  <si>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</si>
  <si>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</si>
  <si>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</si>
  <si>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</si>
  <si>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</si>
  <si>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</si>
  <si>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</si>
  <si>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</si>
  <si>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</si>
  <si>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</si>
  <si>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</si>
  <si>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</si>
  <si>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</si>
  <si>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</si>
  <si>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</si>
  <si>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</si>
  <si>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</si>
  <si>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</si>
  <si>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</si>
  <si>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</si>
  <si>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</si>
  <si>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</si>
  <si>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</si>
  <si>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</si>
  <si>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</si>
  <si>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</si>
  <si>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</si>
  <si>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</si>
  <si>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</si>
  <si>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</si>
  <si>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</si>
  <si>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</si>
  <si>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</si>
  <si>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</si>
  <si>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</si>
  <si>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</si>
  <si>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</si>
  <si>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</si>
  <si>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</si>
  <si>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</si>
  <si>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</si>
  <si>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</si>
  <si>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</si>
  <si>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</si>
  <si>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</si>
  <si>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</si>
  <si>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</si>
  <si>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</si>
  <si>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</si>
  <si>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</si>
  <si>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</si>
  <si>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</si>
  <si>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</si>
  <si>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</si>
  <si>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</si>
  <si>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</si>
  <si>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</si>
  <si>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</si>
  <si>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</si>
  <si>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</si>
  <si>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</si>
  <si>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</si>
  <si>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</si>
  <si>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</si>
  <si>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</si>
  <si>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</si>
  <si>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</si>
  <si>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</si>
  <si>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</si>
  <si>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</si>
  <si>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</si>
  <si>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</si>
  <si>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</si>
  <si>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</si>
  <si>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</si>
  <si>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</si>
  <si>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</si>
  <si>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</si>
  <si>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</si>
  <si>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</si>
  <si>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</si>
  <si>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</si>
  <si>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</si>
  <si>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</si>
  <si>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</si>
  <si>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</si>
  <si>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</si>
  <si>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</si>
  <si>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</si>
  <si>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</si>
  <si>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</si>
  <si>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</si>
  <si>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</si>
  <si>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</si>
  <si>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</si>
  <si>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</si>
  <si>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</si>
  <si>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</si>
  <si>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</si>
  <si>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</si>
  <si>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</si>
  <si>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</si>
  <si>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</si>
  <si>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</si>
  <si>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</si>
  <si>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</si>
  <si>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</si>
  <si>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</si>
  <si>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</si>
  <si>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</si>
  <si>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</si>
  <si>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</si>
  <si>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</si>
  <si>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</si>
  <si>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</si>
  <si>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</si>
  <si>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</si>
  <si>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</si>
  <si>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</si>
  <si>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</si>
  <si>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</si>
  <si>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</si>
  <si>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</si>
  <si>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</si>
  <si>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</si>
  <si>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</si>
  <si>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</si>
  <si>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</si>
  <si>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</si>
  <si>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</si>
  <si>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</si>
  <si>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</si>
  <si>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</si>
  <si>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</si>
  <si>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</si>
  <si>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</si>
  <si>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</si>
  <si>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</si>
  <si>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</si>
  <si>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</si>
  <si>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</si>
  <si>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</si>
  <si>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</si>
  <si>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</si>
  <si>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</si>
  <si>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</si>
  <si>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</si>
  <si>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</si>
  <si>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</si>
  <si>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</si>
  <si>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</si>
  <si>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</si>
  <si>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</si>
  <si>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</si>
  <si>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</si>
  <si>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</si>
  <si>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</si>
  <si>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</si>
  <si>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</si>
  <si>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</si>
  <si>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</si>
  <si>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</si>
  <si>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</si>
  <si>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</si>
  <si>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</si>
  <si>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</si>
  <si>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</si>
  <si>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</si>
  <si>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</si>
  <si>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</si>
  <si>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</si>
  <si>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</si>
  <si>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</si>
  <si>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</si>
  <si>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</si>
  <si>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</si>
  <si>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</si>
  <si>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</si>
  <si>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</si>
  <si>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</si>
  <si>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</si>
  <si>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</si>
  <si>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</si>
  <si>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</si>
  <si>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</si>
  <si>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</si>
  <si>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</si>
  <si>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</si>
  <si>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</si>
  <si>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</si>
  <si>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</si>
  <si>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</si>
  <si>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</si>
  <si>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</si>
  <si>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</si>
  <si>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</si>
  <si>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</si>
  <si>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</si>
  <si>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</si>
  <si>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</si>
  <si>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</si>
  <si>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</si>
  <si>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</si>
  <si>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</si>
  <si>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</si>
  <si>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</si>
  <si>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</si>
  <si>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</si>
  <si>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</si>
  <si>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</si>
  <si>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</si>
  <si>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</si>
  <si>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</si>
  <si>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</si>
  <si>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</si>
  <si>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</si>
  <si>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</si>
  <si>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</si>
  <si>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</si>
  <si>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</si>
  <si>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</si>
  <si>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</si>
  <si>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</si>
  <si>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</si>
  <si>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</si>
  <si>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</si>
  <si>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</si>
  <si>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</si>
  <si>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</si>
  <si>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</si>
  <si>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</si>
  <si>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</si>
  <si>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</si>
  <si>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</si>
  <si>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</si>
  <si>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</si>
  <si>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</si>
  <si>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</si>
  <si>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</si>
  <si>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</si>
  <si>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</si>
  <si>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</si>
  <si>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</si>
  <si>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</si>
  <si>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</si>
  <si>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</si>
  <si>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</si>
  <si>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</si>
  <si>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</si>
  <si>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</si>
  <si>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</si>
  <si>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</si>
  <si>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</si>
  <si>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</si>
  <si>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</si>
  <si>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</si>
  <si>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</si>
  <si>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</si>
  <si>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</si>
  <si>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</si>
  <si>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</si>
  <si>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</si>
  <si>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</si>
  <si>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</si>
  <si>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</si>
  <si>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</si>
  <si>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</si>
  <si>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</si>
  <si>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</si>
  <si>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</si>
  <si>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</si>
  <si>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</si>
  <si>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</si>
  <si>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</si>
  <si>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</si>
  <si>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</si>
  <si>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</si>
  <si>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</si>
  <si>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</si>
  <si>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</si>
  <si>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</si>
  <si>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</si>
  <si>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</si>
  <si>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</si>
  <si>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</si>
  <si>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</si>
  <si>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</si>
  <si>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</si>
  <si>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</si>
  <si>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</si>
  <si>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</si>
  <si>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</si>
  <si>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</si>
  <si>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</si>
  <si>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</si>
  <si>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</si>
  <si>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</si>
  <si>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</si>
  <si>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</si>
  <si>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</si>
  <si>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</si>
  <si>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</si>
  <si>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</si>
  <si>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</si>
  <si>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</si>
  <si>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</si>
  <si>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</si>
  <si>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</si>
  <si>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</si>
  <si>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</si>
  <si>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</si>
  <si>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</si>
  <si>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</si>
  <si>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</si>
  <si>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</si>
  <si>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</si>
  <si>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</si>
  <si>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</si>
  <si>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</si>
  <si>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</si>
  <si>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</si>
  <si>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</si>
  <si>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</si>
  <si>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</si>
  <si>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</si>
  <si>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</si>
  <si>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</si>
  <si>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</si>
  <si>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</si>
  <si>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</si>
  <si>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</si>
  <si>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</si>
  <si>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</si>
  <si>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</si>
  <si>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</si>
  <si>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</si>
  <si>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</si>
  <si>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</si>
  <si>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</si>
  <si>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</si>
  <si>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</si>
  <si>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</si>
  <si>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</si>
  <si>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</si>
  <si>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</si>
  <si>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</si>
  <si>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</si>
  <si>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</si>
  <si>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</si>
  <si>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</si>
  <si>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</si>
  <si>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</si>
  <si>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</si>
  <si>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</si>
  <si>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</si>
  <si>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</si>
  <si>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</si>
  <si>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</si>
  <si>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</si>
  <si>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</si>
  <si>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</si>
  <si>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</si>
  <si>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</si>
  <si>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</si>
  <si>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</si>
  <si>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</si>
  <si>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</si>
  <si>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</si>
  <si>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</si>
  <si>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</si>
  <si>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</si>
  <si>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</si>
  <si>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</si>
  <si>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</si>
  <si>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</si>
  <si>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</si>
  <si>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</si>
  <si>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</si>
  <si>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</si>
  <si>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</si>
  <si>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</si>
  <si>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</si>
  <si>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</si>
  <si>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</si>
  <si>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</si>
  <si>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</si>
  <si>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</si>
  <si>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</si>
  <si>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</si>
  <si>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</si>
  <si>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</si>
  <si>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</si>
  <si>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</si>
  <si>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</si>
  <si>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</si>
  <si>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</si>
  <si>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</si>
  <si>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</si>
  <si>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</si>
  <si>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</si>
  <si>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</si>
  <si>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</si>
  <si>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</si>
  <si>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</si>
  <si>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</si>
  <si>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</si>
  <si>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</si>
  <si>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</si>
  <si>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</si>
  <si>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</si>
  <si>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</si>
  <si>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</si>
  <si>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</si>
  <si>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</si>
  <si>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</si>
  <si>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</si>
  <si>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</si>
  <si>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</si>
  <si>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</si>
  <si>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</si>
  <si>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</si>
  <si>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</si>
  <si>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</si>
  <si>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</si>
  <si>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</si>
  <si>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</si>
  <si>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</si>
  <si>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</si>
  <si>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</si>
  <si>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</si>
  <si>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</si>
  <si>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</si>
  <si>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</si>
  <si>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</si>
  <si>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</si>
  <si>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</si>
  <si>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</si>
  <si>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</si>
  <si>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</si>
  <si>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</si>
  <si>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</si>
  <si>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</si>
  <si>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</si>
  <si>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</si>
  <si>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</si>
  <si>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</si>
  <si>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</si>
  <si>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</si>
  <si>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</si>
  <si>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</si>
  <si>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</si>
  <si>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</si>
  <si>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</si>
  <si>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</si>
  <si>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</si>
  <si>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</si>
  <si>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</si>
  <si>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</si>
  <si>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</si>
  <si>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</si>
  <si>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</si>
  <si>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</si>
  <si>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</si>
  <si>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</si>
  <si>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</si>
  <si>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</si>
  <si>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</si>
  <si>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</si>
  <si>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</si>
  <si>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</si>
  <si>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</si>
  <si>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</si>
  <si>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</si>
  <si>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</si>
  <si>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</si>
  <si>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</si>
  <si>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</si>
  <si>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</si>
  <si>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</si>
  <si>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</si>
  <si>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</si>
  <si>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</si>
  <si>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</si>
  <si>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</si>
  <si>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</si>
  <si>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</si>
  <si>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</si>
  <si>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</si>
  <si>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</si>
  <si>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</si>
  <si>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</si>
  <si>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</si>
  <si>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</si>
  <si>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</si>
  <si>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</si>
  <si>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</si>
  <si>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</si>
  <si>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</si>
  <si>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</si>
  <si>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</si>
  <si>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</si>
  <si>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</si>
  <si>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</si>
  <si>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</si>
  <si>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</si>
  <si>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</si>
  <si>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</si>
  <si>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</si>
  <si>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</si>
  <si>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</si>
  <si>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</si>
  <si>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</si>
  <si>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</si>
  <si>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</si>
  <si>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</si>
  <si>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</si>
  <si>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</si>
  <si>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</si>
  <si>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</si>
  <si>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</si>
  <si>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</si>
  <si>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</si>
  <si>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</si>
  <si>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</si>
  <si>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</si>
  <si>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</si>
  <si>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</si>
  <si>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</si>
  <si>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</si>
  <si>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</si>
  <si>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</si>
  <si>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</si>
  <si>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</si>
  <si>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</si>
  <si>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</si>
  <si>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</si>
  <si>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</si>
  <si>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</si>
  <si>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</si>
  <si>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</si>
  <si>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</si>
  <si>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</si>
  <si>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</si>
  <si>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</si>
  <si>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</si>
  <si>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</si>
  <si>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</si>
  <si>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</si>
  <si>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</si>
  <si>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</si>
  <si>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</si>
  <si>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</si>
  <si>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</si>
  <si>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</si>
  <si>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</si>
  <si>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</si>
  <si>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</si>
  <si>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</si>
  <si>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</si>
  <si>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</si>
  <si>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</si>
  <si>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</si>
  <si>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</si>
  <si>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</si>
  <si>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</si>
  <si>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</si>
  <si>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</si>
  <si>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</si>
  <si>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</si>
  <si>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</si>
  <si>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</si>
  <si>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</si>
  <si>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</si>
  <si>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</si>
  <si>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</si>
  <si>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</si>
  <si>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</si>
  <si>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</si>
  <si>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</si>
  <si>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</si>
  <si>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</si>
  <si>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</si>
  <si>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</si>
  <si>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</si>
  <si>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</si>
  <si>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</si>
  <si>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</si>
  <si>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</si>
  <si>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</si>
  <si>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</si>
  <si>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</si>
  <si>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</si>
  <si>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</si>
  <si>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</si>
  <si>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</si>
  <si>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</si>
  <si>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</si>
  <si>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</si>
  <si>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</si>
  <si>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</si>
  <si>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</si>
  <si>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</si>
  <si>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</si>
  <si>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</si>
  <si>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</si>
  <si>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</si>
  <si>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</si>
  <si>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</si>
  <si>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</si>
  <si>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</si>
  <si>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</si>
  <si>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</si>
  <si>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</si>
  <si>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</si>
  <si>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</si>
  <si>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</si>
  <si>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</si>
  <si>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</si>
  <si>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</si>
  <si>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</si>
  <si>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</si>
  <si>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</si>
  <si>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</si>
  <si>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</si>
  <si>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</si>
  <si>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</si>
  <si>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</si>
  <si>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</si>
  <si>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</si>
  <si>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</si>
  <si>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</si>
  <si>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</si>
  <si>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</si>
  <si>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</si>
  <si>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</si>
  <si>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</si>
  <si>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</si>
  <si>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</si>
  <si>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</si>
  <si>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</si>
  <si>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</si>
  <si>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</si>
  <si>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</si>
  <si>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</si>
  <si>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</si>
  <si>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</si>
  <si>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</si>
  <si>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</si>
  <si>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</si>
  <si>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</si>
  <si>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</si>
  <si>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</si>
  <si>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</si>
  <si>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</si>
  <si>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</si>
  <si>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</si>
  <si>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</si>
  <si>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</si>
  <si>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</si>
  <si>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</si>
  <si>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</si>
  <si>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</si>
  <si>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</si>
  <si>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</si>
  <si>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</si>
  <si>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</si>
  <si>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</si>
  <si>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</si>
  <si>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</si>
  <si>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</si>
  <si>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</si>
  <si>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</si>
  <si>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</si>
  <si>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</si>
  <si>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</si>
  <si>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</si>
  <si>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</si>
  <si>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</si>
  <si>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</si>
  <si>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</si>
  <si>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</si>
  <si>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</si>
  <si>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</si>
  <si>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</si>
  <si>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</si>
  <si>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</si>
  <si>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</si>
  <si>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</si>
  <si>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</si>
  <si>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</si>
  <si>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</si>
  <si>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</si>
  <si>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</si>
  <si>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</si>
  <si>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</si>
  <si>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</si>
  <si>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</si>
  <si>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</si>
  <si>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</si>
  <si>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</si>
  <si>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</si>
  <si>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</si>
  <si>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</si>
  <si>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</si>
  <si>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</si>
  <si>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</si>
  <si>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</si>
  <si>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</si>
  <si>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</si>
  <si>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</si>
  <si>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</si>
  <si>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</si>
  <si>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</si>
  <si>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</si>
  <si>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</si>
  <si>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</si>
  <si>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</si>
  <si>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</si>
  <si>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</si>
  <si>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</si>
  <si>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</si>
  <si>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</si>
  <si>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</si>
  <si>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</si>
  <si>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</si>
  <si>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</si>
  <si>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</si>
  <si>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</si>
  <si>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</si>
  <si>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</si>
  <si>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</si>
  <si>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</si>
  <si>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</si>
  <si>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</si>
  <si>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</si>
  <si>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</si>
  <si>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</si>
  <si>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</si>
  <si>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</si>
  <si>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</si>
  <si>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</si>
  <si>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</si>
  <si>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</si>
  <si>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</si>
  <si>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</si>
  <si>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</si>
  <si>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</si>
  <si>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</si>
  <si>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</si>
  <si>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</si>
  <si>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</si>
  <si>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</si>
  <si>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</si>
  <si>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</si>
  <si>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</si>
  <si>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</si>
  <si>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</si>
  <si>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</si>
  <si>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</si>
  <si>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</si>
  <si>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</si>
  <si>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</si>
  <si>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</si>
  <si>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</si>
  <si>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</si>
  <si>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</si>
  <si>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</si>
  <si>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</si>
  <si>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</si>
  <si>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</si>
  <si>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</si>
  <si>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</si>
  <si>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</si>
  <si>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</si>
  <si>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</si>
  <si>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</si>
  <si>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</si>
  <si>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</si>
  <si>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</si>
  <si>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</si>
  <si>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</si>
  <si>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</si>
  <si>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</si>
  <si>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</si>
  <si>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</si>
  <si>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</si>
  <si>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</si>
  <si>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</si>
  <si>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</si>
  <si>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</si>
  <si>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</si>
  <si>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</si>
  <si>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</si>
  <si>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</si>
  <si>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</si>
  <si>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</si>
  <si>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</si>
  <si>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</si>
  <si>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</si>
  <si>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</si>
  <si>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</si>
  <si>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</si>
  <si>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</si>
  <si>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</si>
  <si>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</si>
  <si>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</si>
  <si>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</si>
  <si>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</si>
  <si>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</si>
  <si>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</si>
  <si>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</si>
  <si>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</si>
  <si>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</si>
  <si>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</si>
  <si>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</si>
  <si>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</si>
  <si>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</si>
  <si>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</si>
  <si>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</si>
  <si>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</si>
  <si>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</si>
  <si>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</si>
  <si>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</si>
  <si>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</si>
  <si>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</si>
  <si>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</si>
  <si>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</si>
  <si>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</si>
  <si>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</si>
  <si>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</si>
  <si>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</si>
  <si>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</si>
  <si>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</si>
  <si>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</si>
  <si>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</si>
  <si>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</si>
  <si>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</si>
  <si>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</si>
  <si>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</si>
  <si>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</si>
  <si>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</si>
  <si>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</si>
  <si>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</si>
  <si>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</si>
  <si>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</si>
  <si>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</si>
  <si>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</si>
  <si>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</si>
  <si>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</si>
  <si>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</si>
  <si>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</si>
  <si>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</si>
  <si>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</si>
  <si>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</si>
  <si>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</si>
  <si>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</si>
  <si>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</si>
  <si>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</si>
  <si>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</si>
  <si>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</si>
  <si>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</si>
  <si>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</si>
  <si>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</si>
  <si>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</si>
  <si>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</si>
  <si>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</si>
  <si>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</si>
  <si>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</si>
  <si>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</si>
  <si>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</si>
  <si>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</si>
  <si>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</si>
  <si>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</si>
  <si>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</si>
  <si>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</si>
  <si>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</si>
  <si>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</si>
  <si>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</si>
  <si>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</si>
  <si>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</si>
  <si>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</si>
  <si>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</si>
  <si>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</si>
  <si>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</si>
  <si>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</si>
  <si>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</si>
  <si>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</si>
  <si>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</si>
  <si>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</si>
  <si>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</si>
  <si>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</si>
  <si>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</si>
  <si>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</si>
  <si>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</si>
  <si>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</si>
  <si>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</si>
  <si>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</si>
  <si>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</si>
  <si>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</si>
  <si>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</si>
  <si>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</si>
  <si>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</si>
  <si>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</si>
  <si>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</si>
  <si>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</si>
  <si>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</si>
  <si>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</si>
  <si>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</si>
  <si>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</si>
  <si>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</si>
  <si>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</si>
  <si>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</si>
  <si>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</si>
  <si>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</si>
  <si>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</si>
  <si>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</si>
  <si>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</si>
  <si>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</si>
  <si>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</si>
  <si>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</si>
  <si>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</si>
  <si>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</si>
  <si>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</si>
  <si>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</si>
  <si>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</si>
  <si>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</si>
  <si>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</si>
  <si>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</si>
  <si>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</si>
  <si>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</si>
  <si>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</si>
  <si>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</si>
  <si>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</si>
  <si>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</si>
  <si>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</si>
  <si>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</si>
  <si>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</si>
  <si>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</si>
  <si>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</si>
  <si>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</si>
  <si>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</si>
  <si>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</si>
  <si>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</si>
  <si>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</si>
  <si>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</si>
  <si>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</si>
  <si>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</si>
  <si>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</si>
  <si>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</si>
  <si>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</si>
  <si>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</si>
  <si>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</si>
  <si>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</si>
  <si>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</si>
  <si>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</si>
  <si>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</si>
  <si>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</si>
  <si>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</si>
  <si>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</si>
  <si>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</si>
  <si>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</si>
  <si>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</si>
  <si>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</si>
  <si>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</si>
  <si>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</si>
  <si>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</si>
  <si>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</si>
  <si>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</si>
  <si>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</si>
  <si>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</si>
  <si>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</si>
  <si>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</si>
  <si>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</si>
  <si>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</si>
  <si>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</si>
  <si>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</si>
  <si>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</si>
  <si>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</si>
  <si>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</si>
  <si>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</si>
  <si>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</si>
  <si>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</si>
  <si>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</si>
  <si>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</si>
  <si>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</si>
  <si>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</si>
  <si>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</si>
  <si>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</si>
  <si>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</si>
  <si>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</si>
  <si>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</si>
  <si>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</si>
  <si>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</si>
  <si>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</si>
  <si>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</si>
  <si>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</si>
  <si>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</si>
  <si>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</si>
  <si>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</si>
  <si>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</si>
  <si>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</si>
  <si>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</si>
  <si>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</si>
  <si>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</si>
  <si>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</si>
  <si>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</si>
  <si>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</si>
  <si>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</si>
  <si>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</si>
  <si>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</si>
  <si>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</si>
  <si>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</si>
  <si>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</si>
  <si>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</si>
  <si>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</si>
  <si>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</si>
  <si>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</si>
  <si>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</si>
  <si>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</si>
  <si>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</si>
  <si>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</si>
  <si>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</si>
  <si>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</si>
  <si>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</si>
  <si>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</si>
  <si>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</si>
  <si>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</si>
  <si>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</si>
  <si>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</si>
  <si>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</si>
  <si>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</si>
  <si>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</si>
  <si>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</si>
  <si>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</si>
  <si>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</si>
  <si>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</si>
  <si>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</si>
  <si>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</si>
  <si>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</si>
  <si>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</si>
  <si>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</si>
  <si>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</si>
  <si>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</si>
  <si>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</si>
  <si>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</si>
  <si>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</si>
  <si>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</si>
  <si>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</si>
  <si>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</si>
  <si>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</si>
  <si>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</si>
  <si>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</si>
  <si>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</si>
  <si>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</si>
  <si>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</si>
  <si>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</si>
  <si>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</si>
  <si>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</si>
  <si>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</si>
  <si>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</si>
  <si>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</si>
  <si>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</si>
  <si>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</si>
  <si>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</si>
  <si>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</si>
  <si>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</si>
  <si>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</si>
  <si>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</si>
  <si>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</si>
  <si>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</si>
  <si>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</si>
  <si>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</si>
  <si>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</si>
  <si>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</si>
  <si>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</si>
  <si>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</si>
  <si>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</si>
  <si>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</si>
  <si>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</si>
  <si>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</si>
  <si>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</si>
  <si>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</si>
  <si>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</si>
  <si>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</si>
  <si>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</si>
  <si>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</si>
  <si>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</si>
  <si>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</si>
  <si>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</si>
  <si>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</si>
  <si>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</si>
  <si>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</si>
  <si>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</si>
  <si>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</si>
  <si>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</si>
  <si>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</si>
  <si>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</si>
  <si>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</si>
  <si>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</si>
  <si>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</si>
  <si>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</si>
  <si>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</si>
  <si>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</si>
  <si>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</si>
  <si>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</si>
  <si>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</si>
  <si>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</si>
  <si>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</si>
  <si>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</si>
  <si>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</si>
  <si>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</si>
  <si>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</si>
  <si>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</si>
  <si>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</si>
  <si>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</si>
  <si>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</si>
  <si>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</si>
  <si>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</si>
  <si>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</si>
  <si>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</si>
  <si>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</si>
  <si>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</si>
  <si>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</si>
  <si>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</si>
  <si>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</si>
  <si>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</si>
  <si>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</si>
  <si>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</si>
  <si>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</si>
  <si>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</si>
  <si>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</si>
  <si>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</si>
  <si>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</si>
  <si>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</si>
  <si>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</si>
  <si>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</si>
  <si>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</si>
  <si>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</si>
  <si>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</si>
  <si>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</si>
  <si>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</si>
  <si>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</si>
  <si>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</si>
  <si>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</si>
  <si>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</si>
  <si>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</si>
  <si>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</si>
  <si>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</si>
  <si>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</si>
  <si>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</si>
  <si>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</si>
  <si>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</si>
  <si>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</si>
  <si>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</si>
  <si>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</si>
  <si>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</si>
  <si>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</si>
  <si>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</si>
  <si>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</si>
  <si>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</si>
  <si>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</si>
  <si>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</si>
  <si>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</si>
  <si>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</si>
  <si>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</si>
  <si>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</si>
  <si>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</si>
  <si>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</si>
  <si>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</si>
  <si>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</si>
  <si>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</si>
  <si>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</si>
  <si>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</si>
  <si>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</si>
  <si>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</si>
  <si>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</si>
  <si>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</si>
  <si>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</si>
  <si>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</si>
  <si>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</si>
  <si>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</si>
  <si>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</si>
  <si>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</si>
  <si>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</si>
  <si>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</si>
  <si>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</si>
  <si>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</si>
  <si>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</si>
  <si>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</si>
  <si>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</si>
  <si>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</si>
  <si>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</si>
  <si>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</si>
  <si>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</si>
  <si>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</si>
  <si>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</si>
  <si>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</si>
  <si>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</si>
  <si>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</si>
  <si>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</si>
  <si>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</si>
  <si>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</si>
  <si>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</si>
  <si>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</si>
  <si>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</si>
  <si>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</si>
  <si>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</si>
  <si>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</si>
  <si>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</si>
  <si>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</si>
  <si>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</si>
  <si>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</si>
  <si>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</si>
  <si>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</si>
  <si>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</si>
  <si>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</si>
  <si>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</si>
  <si>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</si>
  <si>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</si>
  <si>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</si>
  <si>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</si>
  <si>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</si>
  <si>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</si>
  <si>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</si>
  <si>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</si>
  <si>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</si>
  <si>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</si>
  <si>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</si>
  <si>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</si>
  <si>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</si>
  <si>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</si>
  <si>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</si>
  <si>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</si>
  <si>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</si>
  <si>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</si>
  <si>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</si>
  <si>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</si>
  <si>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</si>
  <si>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</si>
  <si>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</si>
  <si>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</si>
  <si>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</si>
  <si>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</si>
  <si>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</si>
  <si>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</si>
  <si>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</si>
  <si>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</si>
  <si>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</si>
  <si>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</si>
  <si>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</si>
  <si>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</si>
  <si>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</si>
  <si>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</si>
  <si>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</si>
  <si>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</si>
  <si>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</si>
  <si>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</si>
  <si>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</si>
  <si>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</si>
  <si>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</si>
  <si>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</si>
  <si>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</si>
  <si>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</si>
  <si>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</si>
  <si>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</si>
  <si>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</si>
  <si>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</si>
  <si>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</si>
  <si>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</si>
  <si>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</si>
  <si>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</si>
  <si>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</si>
  <si>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</si>
  <si>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</si>
  <si>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</si>
  <si>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</si>
  <si>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</si>
  <si>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</si>
  <si>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</si>
  <si>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</si>
  <si>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</si>
  <si>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</si>
  <si>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</si>
  <si>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</si>
  <si>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</si>
  <si>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</si>
  <si>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</si>
  <si>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</si>
  <si>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</si>
  <si>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</si>
  <si>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</si>
  <si>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</si>
  <si>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</si>
  <si>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</si>
  <si>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</si>
  <si>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</si>
  <si>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</si>
  <si>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</si>
  <si>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</si>
  <si>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</si>
  <si>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</si>
  <si>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</si>
  <si>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</si>
  <si>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</si>
  <si>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</si>
  <si>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</si>
  <si>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</si>
  <si>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</si>
  <si>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</si>
  <si>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</si>
  <si>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</si>
  <si>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</si>
  <si>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</si>
  <si>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</si>
  <si>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</si>
  <si>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</si>
  <si>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</si>
  <si>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</si>
  <si>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</si>
  <si>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</si>
  <si>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</si>
  <si>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</si>
  <si>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</si>
  <si>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</si>
  <si>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</si>
  <si>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</si>
  <si>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</si>
  <si>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</si>
  <si>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</si>
  <si>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</si>
  <si>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</si>
  <si>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</si>
  <si>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</si>
  <si>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</si>
  <si>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</si>
  <si>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</si>
  <si>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</si>
  <si>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</si>
  <si>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</si>
  <si>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</si>
  <si>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</si>
  <si>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</si>
  <si>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</si>
  <si>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</si>
  <si>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</si>
  <si>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</si>
  <si>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</si>
  <si>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</si>
  <si>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</si>
  <si>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</si>
  <si>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</si>
  <si>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</si>
  <si>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</si>
  <si>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</si>
  <si>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</si>
  <si>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</si>
  <si>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</si>
  <si>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</si>
  <si>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</si>
  <si>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</si>
  <si>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</si>
  <si>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</si>
  <si>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</si>
  <si>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</si>
  <si>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</si>
  <si>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</si>
  <si>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</si>
  <si>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</si>
  <si>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</si>
  <si>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</si>
  <si>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</si>
  <si>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</si>
  <si>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</si>
  <si>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</si>
  <si>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</si>
  <si>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</si>
  <si>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</si>
  <si>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</si>
  <si>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</si>
  <si>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</si>
  <si>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</si>
  <si>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</si>
  <si>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</si>
  <si>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</si>
  <si>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</si>
  <si>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</si>
  <si>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</si>
  <si>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</si>
  <si>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</si>
  <si>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</si>
  <si>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</si>
  <si>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</si>
  <si>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</si>
  <si>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</si>
  <si>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</si>
  <si>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</si>
  <si>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</si>
  <si>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</si>
  <si>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</si>
  <si>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</si>
  <si>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</si>
  <si>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</si>
  <si>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</si>
  <si>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</si>
  <si>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</si>
  <si>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</si>
  <si>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</si>
  <si>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</si>
  <si>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</si>
  <si>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</si>
  <si>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</si>
  <si>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</si>
  <si>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</si>
  <si>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</si>
  <si>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</si>
  <si>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</si>
  <si>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</si>
  <si>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</si>
  <si>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</si>
  <si>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</si>
  <si>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</si>
  <si>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</si>
  <si>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</si>
  <si>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</si>
  <si>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</si>
  <si>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</si>
  <si>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</si>
  <si>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</si>
  <si>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</si>
  <si>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</si>
  <si>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</si>
  <si>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</si>
  <si>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</si>
  <si>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</si>
  <si>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</si>
  <si>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</si>
  <si>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</si>
  <si>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</si>
  <si>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</si>
  <si>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</si>
  <si>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</si>
  <si>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</si>
  <si>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</si>
  <si>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</si>
  <si>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</si>
  <si>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</si>
  <si>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</si>
  <si>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</si>
  <si>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</si>
  <si>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</si>
  <si>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</si>
  <si>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</si>
  <si>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</si>
  <si>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</si>
  <si>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</si>
  <si>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</si>
  <si>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</si>
  <si>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</si>
  <si>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</si>
  <si>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</si>
  <si>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</si>
  <si>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</si>
  <si>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</si>
  <si>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</si>
  <si>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</si>
  <si>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</si>
  <si>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</si>
  <si>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</si>
  <si>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</si>
  <si>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</si>
  <si>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</si>
  <si>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</si>
  <si>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</si>
  <si>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</si>
  <si>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</si>
  <si>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</si>
  <si>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</si>
  <si>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</si>
  <si>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</si>
  <si>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</si>
  <si>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</si>
  <si>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</si>
  <si>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</si>
  <si>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</si>
  <si>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</si>
  <si>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</si>
  <si>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</si>
  <si>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</si>
  <si>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</si>
  <si>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</si>
  <si>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</si>
  <si>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</si>
  <si>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</si>
  <si>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</si>
  <si>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</si>
  <si>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</si>
  <si>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</si>
  <si>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</si>
  <si>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</si>
  <si>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</si>
  <si>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</si>
  <si>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</si>
  <si>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</si>
  <si>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</si>
  <si>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</si>
  <si>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</si>
  <si>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</si>
  <si>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</si>
  <si>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</si>
  <si>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</si>
  <si>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</si>
  <si>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</si>
  <si>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</si>
  <si>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</si>
  <si>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</si>
  <si>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</si>
  <si>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</si>
  <si>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</si>
  <si>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</si>
  <si>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</si>
  <si>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</si>
  <si>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</si>
  <si>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</si>
  <si>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</si>
  <si>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</si>
  <si>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</si>
  <si>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</si>
  <si>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</si>
  <si>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</si>
  <si>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</si>
  <si>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</si>
  <si>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</si>
  <si>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</si>
  <si>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</si>
  <si>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</si>
  <si>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</si>
  <si>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</si>
  <si>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</si>
  <si>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</si>
  <si>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</si>
  <si>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</si>
  <si>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</si>
  <si>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</si>
  <si>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</si>
  <si>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</si>
  <si>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</si>
  <si>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</si>
  <si>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</si>
  <si>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</si>
  <si>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</si>
  <si>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</si>
  <si>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</si>
  <si>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</si>
  <si>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</si>
  <si>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</si>
  <si>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</si>
  <si>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</si>
  <si>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</si>
  <si>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</si>
  <si>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</si>
  <si>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</si>
  <si>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</si>
  <si>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</si>
  <si>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</si>
  <si>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</si>
  <si>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</si>
  <si>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</si>
  <si>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</si>
  <si>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</si>
  <si>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</si>
  <si>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</si>
  <si>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</si>
  <si>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</si>
  <si>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</si>
  <si>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</si>
  <si>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</si>
  <si>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</si>
  <si>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</si>
  <si>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</si>
  <si>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</si>
  <si>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</si>
  <si>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</si>
  <si>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</si>
  <si>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</si>
  <si>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</si>
  <si>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</si>
  <si>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</si>
  <si>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</si>
  <si>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</si>
  <si>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</si>
  <si>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</si>
  <si>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</si>
  <si>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</si>
  <si>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</si>
  <si>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</si>
  <si>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</si>
  <si>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</si>
  <si>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</si>
  <si>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</si>
  <si>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</si>
  <si>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</si>
  <si>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</si>
  <si>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</si>
  <si>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</si>
  <si>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</si>
  <si>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</si>
  <si>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</si>
  <si>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</si>
  <si>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</si>
  <si>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</si>
  <si>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</si>
  <si>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</si>
  <si>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</si>
  <si>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</si>
  <si>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</si>
  <si>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</si>
  <si>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</si>
  <si>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</si>
  <si>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</si>
  <si>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</si>
  <si>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</si>
  <si>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</si>
  <si>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</si>
  <si>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</si>
  <si>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</si>
  <si>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</si>
  <si>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</si>
  <si>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</si>
  <si>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</si>
  <si>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</si>
  <si>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</si>
  <si>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</si>
  <si>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</si>
  <si>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</si>
  <si>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</si>
  <si>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</si>
  <si>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</si>
  <si>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</si>
  <si>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</si>
  <si>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</si>
  <si>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</si>
  <si>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</si>
  <si>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</si>
  <si>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</si>
  <si>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</si>
  <si>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</si>
  <si>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</si>
  <si>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</si>
  <si>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</si>
  <si>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</si>
  <si>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</si>
  <si>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</si>
  <si>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</si>
  <si>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</si>
  <si>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</si>
  <si>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</si>
  <si>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</si>
  <si>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</si>
  <si>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</si>
  <si>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</si>
  <si>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</si>
  <si>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</si>
  <si>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</si>
  <si>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</si>
  <si>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</si>
  <si>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</si>
  <si>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</si>
  <si>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</si>
  <si>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</si>
  <si>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</si>
  <si>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</si>
  <si>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</si>
  <si>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</si>
  <si>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</si>
  <si>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</si>
  <si>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</si>
  <si>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</si>
  <si>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</si>
  <si>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</si>
  <si>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</si>
  <si>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</si>
  <si>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</si>
  <si>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</si>
  <si>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</si>
  <si>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</si>
  <si>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</si>
  <si>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</si>
  <si>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</si>
  <si>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</si>
  <si>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</si>
  <si>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</si>
  <si>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</si>
  <si>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</si>
  <si>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</si>
  <si>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</si>
  <si>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</si>
  <si>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</si>
  <si>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</si>
  <si>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</si>
  <si>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</si>
  <si>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</si>
  <si>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</si>
  <si>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</si>
  <si>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</si>
  <si>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</si>
  <si>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</si>
  <si>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</si>
  <si>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</si>
  <si>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</si>
  <si>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</si>
  <si>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</si>
  <si>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</si>
  <si>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</si>
  <si>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</si>
  <si>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</si>
  <si>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</si>
  <si>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</si>
  <si>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</si>
  <si>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</si>
  <si>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</si>
  <si>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</si>
  <si>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</si>
  <si>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</si>
  <si>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</si>
  <si>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</si>
  <si>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</si>
  <si>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</si>
  <si>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</si>
  <si>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</si>
  <si>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</si>
  <si>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</si>
  <si>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</si>
  <si>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</si>
  <si>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</si>
  <si>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</si>
  <si>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</si>
  <si>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</si>
  <si>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</si>
  <si>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</si>
  <si>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</si>
  <si>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</si>
  <si>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</si>
  <si>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</si>
  <si>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</si>
  <si>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</si>
  <si>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</si>
  <si>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</si>
  <si>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</si>
  <si>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</si>
  <si>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</si>
  <si>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</si>
  <si>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</si>
  <si>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</si>
  <si>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</si>
  <si>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</si>
  <si>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</si>
  <si>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</si>
  <si>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</si>
  <si>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</si>
  <si>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</si>
  <si>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</si>
  <si>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</si>
  <si>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</si>
  <si>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</si>
  <si>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</si>
  <si>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</si>
  <si>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</si>
  <si>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</si>
  <si>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</si>
  <si>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</si>
  <si>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</si>
  <si>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</si>
  <si>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</si>
  <si>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</si>
  <si>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</si>
  <si>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</si>
  <si>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</si>
  <si>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</si>
  <si>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</si>
  <si>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</si>
  <si>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</si>
  <si>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</si>
  <si>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</si>
  <si>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</si>
  <si>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</si>
  <si>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</si>
  <si>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</si>
  <si>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</si>
  <si>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</si>
  <si>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</si>
  <si>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</si>
  <si>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</si>
  <si>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</si>
  <si>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</si>
  <si>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</si>
  <si>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</si>
  <si>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</si>
  <si>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</si>
  <si>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</si>
  <si>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</si>
  <si>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</si>
  <si>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</si>
  <si>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</si>
  <si>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</si>
  <si>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</si>
  <si>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</si>
  <si>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</si>
  <si>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</si>
  <si>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</si>
  <si>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</si>
  <si>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</si>
  <si>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</si>
  <si>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</si>
  <si>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</si>
  <si>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</si>
  <si>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</si>
  <si>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</si>
  <si>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</si>
  <si>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</si>
  <si>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</si>
  <si>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</si>
  <si>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</si>
  <si>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</si>
  <si>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</si>
  <si>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</si>
  <si>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</si>
  <si>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</si>
  <si>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</si>
  <si>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</si>
  <si>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</si>
  <si>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</si>
  <si>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</si>
  <si>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</si>
  <si>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</si>
  <si>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</si>
  <si>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</si>
  <si>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</si>
  <si>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</si>
  <si>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</si>
  <si>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</si>
  <si>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</si>
  <si>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</si>
  <si>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</si>
  <si>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</si>
  <si>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</si>
  <si>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</si>
  <si>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</si>
  <si>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</si>
  <si>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</si>
  <si>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</si>
  <si>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</si>
  <si>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</si>
  <si>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</si>
  <si>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</si>
  <si>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</si>
  <si>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</si>
  <si>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</si>
  <si>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</si>
  <si>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</si>
  <si>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</si>
  <si>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</si>
  <si>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</si>
  <si>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</si>
  <si>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</si>
  <si>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</si>
  <si>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</si>
  <si>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</si>
  <si>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</si>
  <si>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</si>
  <si>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</si>
  <si>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</si>
  <si>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</si>
  <si>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</si>
  <si>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</si>
  <si>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</si>
  <si>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</si>
  <si>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</si>
  <si>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</si>
  <si>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</si>
  <si>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</si>
  <si>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</si>
  <si>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</si>
  <si>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</si>
  <si>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</si>
  <si>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</si>
  <si>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</si>
  <si>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</si>
  <si>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</si>
  <si>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</si>
  <si>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</si>
  <si>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</si>
  <si>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</si>
  <si>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</si>
  <si>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</si>
  <si>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</si>
  <si>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</si>
  <si>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</si>
  <si>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</si>
  <si>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</si>
  <si>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</si>
  <si>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</si>
  <si>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</si>
  <si>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</si>
  <si>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</si>
  <si>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</si>
  <si>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</si>
  <si>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</si>
  <si>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</si>
  <si>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</si>
  <si>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</si>
  <si>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</si>
  <si>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</si>
  <si>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</si>
  <si>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</si>
  <si>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</si>
  <si>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</si>
  <si>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</si>
  <si>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</si>
  <si>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</si>
  <si>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</si>
  <si>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</si>
  <si>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</si>
  <si>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</si>
  <si>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</si>
  <si>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</si>
  <si>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</si>
  <si>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</si>
  <si>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</si>
  <si>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</si>
  <si>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</si>
  <si>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</si>
  <si>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</si>
  <si>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</si>
  <si>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</si>
  <si>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</si>
  <si>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</si>
  <si>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</si>
  <si>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</si>
  <si>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</si>
  <si>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</si>
  <si>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</si>
  <si>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</si>
  <si>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</si>
  <si>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</si>
  <si>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</si>
  <si>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</si>
  <si>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</si>
  <si>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</si>
  <si>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</si>
  <si>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</si>
  <si>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</si>
  <si>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</si>
  <si>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</si>
  <si>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</si>
  <si>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</si>
  <si>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</si>
  <si>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</si>
  <si>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</si>
  <si>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</si>
  <si>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</si>
  <si>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</si>
  <si>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</si>
  <si>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</si>
  <si>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</si>
  <si>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</si>
  <si>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</si>
  <si>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</si>
  <si>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</si>
  <si>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</si>
  <si>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</si>
  <si>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</si>
  <si>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</si>
  <si>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</si>
  <si>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</si>
  <si>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</si>
  <si>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</si>
  <si>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</si>
  <si>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</si>
  <si>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</si>
  <si>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</si>
  <si>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</si>
  <si>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</si>
  <si>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</si>
  <si>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</si>
  <si>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</si>
  <si>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</si>
  <si>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</si>
  <si>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</si>
  <si>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</si>
  <si>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</si>
  <si>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</si>
  <si>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</si>
  <si>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</si>
  <si>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</si>
  <si>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</si>
  <si>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</si>
  <si>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</si>
  <si>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</si>
  <si>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</si>
  <si>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</si>
  <si>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</si>
  <si>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</si>
  <si>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</si>
  <si>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</si>
  <si>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</si>
  <si>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</si>
  <si>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</si>
  <si>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</si>
  <si>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</si>
  <si>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</si>
  <si>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</si>
  <si>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</si>
  <si>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</si>
  <si>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</si>
  <si>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</si>
  <si>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</si>
  <si>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</si>
  <si>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</si>
  <si>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</si>
  <si>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</si>
  <si>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</si>
  <si>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</si>
  <si>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</si>
  <si>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</si>
  <si>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</si>
  <si>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</si>
  <si>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</si>
  <si>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</si>
  <si>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</si>
  <si>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</si>
  <si>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</si>
  <si>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</si>
  <si>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</si>
  <si>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</si>
  <si>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</si>
  <si>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</si>
  <si>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</si>
  <si>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</si>
  <si>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</si>
  <si>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</si>
  <si>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</si>
  <si>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</si>
  <si>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</si>
  <si>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</si>
  <si>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</si>
  <si>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</si>
  <si>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</si>
  <si>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</si>
  <si>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</si>
  <si>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</si>
  <si>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</si>
  <si>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</si>
  <si>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</si>
  <si>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</si>
  <si>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</si>
  <si>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</si>
  <si>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</si>
  <si>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</si>
  <si>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</si>
  <si>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</si>
  <si>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</si>
  <si>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</si>
  <si>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</si>
  <si>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</si>
  <si>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</si>
  <si>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</si>
  <si>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</si>
  <si>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</si>
  <si>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</si>
  <si>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</si>
  <si>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</si>
  <si>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</si>
  <si>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</si>
  <si>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</si>
  <si>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</si>
  <si>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</si>
  <si>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</si>
  <si>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</si>
  <si>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</si>
  <si>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</si>
  <si>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</si>
  <si>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</si>
  <si>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</si>
  <si>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</si>
  <si>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</si>
  <si>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</si>
  <si>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</si>
  <si>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</si>
  <si>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</si>
  <si>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</si>
  <si>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</si>
  <si>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</si>
  <si>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</si>
  <si>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</si>
  <si>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</si>
  <si>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</si>
  <si>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</si>
  <si>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</si>
  <si>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</si>
  <si>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</si>
  <si>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</si>
  <si>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</si>
  <si>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</si>
  <si>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</si>
  <si>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</si>
  <si>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</si>
  <si>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</si>
  <si>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</si>
  <si>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</si>
  <si>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</si>
  <si>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</si>
  <si>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</si>
  <si>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</si>
  <si>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</si>
  <si>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</si>
  <si>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</si>
  <si>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</si>
  <si>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</si>
  <si>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</si>
  <si>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</si>
  <si>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</si>
  <si>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</si>
  <si>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</si>
  <si>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</si>
  <si>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</si>
  <si>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</si>
  <si>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</si>
  <si>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</si>
  <si>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</si>
  <si>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</si>
  <si>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</si>
  <si>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</si>
  <si>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</si>
  <si>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</si>
  <si>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</si>
  <si>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</si>
  <si>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</si>
  <si>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</si>
  <si>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</si>
  <si>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</si>
  <si>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</si>
  <si>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</si>
  <si>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</si>
  <si>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</si>
  <si>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</si>
  <si>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</si>
  <si>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</si>
  <si>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</si>
  <si>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</si>
  <si>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</si>
  <si>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</si>
  <si>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</si>
  <si>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</si>
  <si>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</si>
  <si>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</si>
  <si>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</si>
  <si>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</si>
  <si>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</si>
  <si>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</si>
  <si>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</si>
  <si>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</si>
  <si>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</si>
  <si>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</si>
  <si>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</si>
  <si>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</si>
  <si>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</si>
  <si>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</si>
  <si>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</si>
  <si>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</si>
  <si>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</si>
  <si>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</si>
  <si>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</si>
  <si>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</si>
  <si>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</si>
  <si>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</si>
  <si>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</si>
  <si>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</si>
  <si>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</si>
  <si>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</si>
  <si>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</si>
  <si>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</si>
  <si>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</si>
  <si>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</si>
  <si>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</si>
  <si>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</si>
  <si>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</si>
  <si>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</si>
  <si>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</si>
  <si>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</si>
  <si>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</si>
  <si>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</si>
  <si>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</si>
  <si>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</si>
  <si>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</si>
  <si>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</si>
  <si>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</si>
  <si>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</si>
  <si>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</si>
  <si>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</si>
  <si>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</si>
  <si>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</si>
  <si>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</si>
  <si>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</si>
  <si>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</si>
  <si>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</si>
  <si>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</si>
  <si>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</si>
  <si>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</si>
  <si>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</si>
  <si>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</si>
  <si>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</si>
  <si>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</si>
  <si>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</si>
  <si>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</si>
  <si>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</si>
  <si>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</si>
  <si>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</si>
  <si>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</si>
  <si>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</si>
  <si>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</si>
  <si>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</si>
  <si>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</si>
  <si>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</si>
  <si>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</si>
  <si>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</si>
  <si>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</si>
  <si>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</si>
  <si>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</si>
  <si>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</si>
  <si>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</si>
  <si>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</si>
  <si>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</si>
  <si>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</si>
  <si>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</si>
  <si>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</si>
  <si>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</si>
  <si>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</si>
  <si>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</si>
  <si>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</si>
  <si>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</si>
  <si>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</si>
  <si>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</si>
  <si>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</si>
  <si>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</si>
  <si>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</si>
  <si>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</si>
  <si>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</si>
  <si>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</si>
  <si>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</si>
  <si>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</si>
  <si>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</si>
  <si>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</si>
  <si>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</si>
  <si>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</si>
  <si>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</si>
  <si>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</si>
  <si>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</si>
  <si>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</si>
  <si>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</si>
  <si>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</si>
  <si>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</si>
  <si>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</si>
  <si>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</si>
  <si>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</si>
  <si>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</si>
  <si>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</si>
  <si>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</si>
  <si>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</si>
  <si>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</si>
  <si>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</si>
  <si>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</si>
  <si>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</si>
  <si>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</si>
  <si>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</si>
  <si>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</si>
  <si>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</si>
  <si>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</si>
  <si>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</si>
  <si>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</si>
  <si>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</si>
  <si>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</si>
  <si>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</si>
  <si>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</si>
  <si>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</si>
  <si>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</si>
  <si>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</si>
  <si>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</si>
  <si>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</si>
  <si>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</si>
  <si>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</si>
  <si>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</si>
  <si>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</si>
  <si>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</si>
  <si>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</si>
  <si>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</si>
  <si>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</si>
  <si>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</si>
  <si>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</si>
  <si>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</si>
  <si>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</si>
  <si>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</si>
  <si>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</si>
  <si>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</si>
  <si>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</si>
  <si>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</si>
  <si>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</si>
  <si>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</si>
  <si>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</si>
  <si>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</si>
  <si>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</si>
  <si>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</si>
  <si>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</si>
  <si>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</si>
  <si>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</si>
  <si>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</si>
  <si>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</si>
  <si>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</si>
  <si>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</si>
  <si>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</si>
  <si>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</si>
  <si>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</si>
  <si>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</si>
  <si>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</si>
  <si>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</si>
  <si>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</si>
  <si>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</si>
  <si>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</si>
  <si>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</si>
  <si>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</si>
  <si>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</si>
  <si>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</si>
  <si>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</si>
  <si>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</si>
  <si>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</si>
  <si>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</si>
  <si>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</si>
  <si>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</si>
  <si>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</si>
  <si>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</si>
  <si>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</si>
  <si>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</si>
  <si>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</si>
  <si>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</si>
  <si>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</si>
  <si>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</si>
  <si>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</si>
  <si>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</si>
  <si>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</si>
  <si>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</si>
  <si>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</si>
  <si>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</si>
  <si>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</si>
  <si>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</si>
  <si>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</si>
  <si>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</si>
  <si>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</si>
  <si>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</si>
  <si>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</si>
  <si>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</si>
  <si>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</si>
  <si>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</si>
  <si>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</si>
  <si>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</si>
  <si>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</si>
  <si>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</si>
  <si>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</si>
  <si>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</si>
  <si>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</si>
  <si>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</si>
  <si>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</si>
  <si>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</si>
  <si>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</si>
  <si>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</si>
  <si>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</si>
  <si>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</si>
  <si>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</si>
  <si>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</si>
  <si>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</si>
  <si>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</si>
  <si>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</si>
  <si>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</si>
  <si>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</si>
  <si>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</si>
  <si>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</si>
  <si>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</si>
  <si>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</si>
  <si>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</si>
  <si>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</si>
  <si>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</si>
  <si>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</si>
  <si>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</si>
  <si>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</si>
  <si>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</si>
  <si>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</si>
  <si>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</si>
  <si>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</si>
  <si>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</si>
  <si>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</si>
  <si>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</si>
  <si>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</si>
  <si>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</si>
  <si>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</si>
  <si>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</si>
  <si>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</si>
  <si>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</si>
  <si>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</si>
  <si>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</si>
  <si>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</si>
  <si>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</si>
  <si>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</si>
  <si>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</si>
  <si>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</si>
  <si>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</si>
  <si>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</si>
  <si>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</si>
  <si>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</si>
  <si>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</si>
  <si>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</si>
  <si>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</si>
  <si>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</si>
  <si>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</si>
  <si>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</si>
  <si>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</si>
  <si>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</si>
  <si>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</si>
  <si>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</si>
  <si>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</si>
  <si>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</si>
  <si>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</si>
  <si>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</si>
  <si>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</si>
  <si>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</si>
  <si>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</si>
  <si>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</si>
  <si>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</si>
  <si>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</si>
  <si>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</si>
  <si>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</si>
  <si>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</si>
  <si>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</si>
  <si>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</si>
  <si>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</si>
  <si>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</si>
  <si>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</si>
  <si>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</si>
  <si>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</si>
  <si>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</si>
  <si>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</si>
  <si>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</si>
  <si>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</si>
  <si>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</si>
  <si>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</si>
  <si>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</si>
  <si>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</si>
  <si>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</si>
  <si>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</si>
  <si>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</si>
  <si>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</si>
  <si>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</si>
  <si>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</si>
  <si>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</si>
  <si>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</si>
  <si>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</si>
  <si>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</si>
  <si>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</si>
  <si>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</si>
  <si>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</si>
  <si>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</si>
  <si>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</si>
  <si>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</si>
  <si>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</si>
  <si>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</si>
  <si>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</si>
  <si>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</si>
  <si>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</si>
  <si>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</si>
  <si>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</si>
  <si>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</si>
  <si>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</si>
  <si>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</si>
  <si>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</si>
  <si>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</si>
  <si>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</si>
  <si>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</si>
  <si>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</si>
  <si>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</si>
  <si>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</si>
  <si>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</si>
  <si>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</si>
  <si>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</si>
  <si>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</si>
  <si>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</si>
  <si>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</si>
  <si>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</si>
  <si>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</si>
  <si>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</si>
  <si>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</si>
  <si>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</si>
  <si>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</si>
  <si>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</si>
  <si>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</si>
  <si>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</si>
  <si>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</si>
  <si>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</si>
  <si>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</si>
  <si>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</si>
  <si>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</si>
  <si>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</si>
  <si>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</si>
  <si>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</si>
  <si>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</si>
  <si>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</si>
  <si>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</si>
  <si>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</si>
  <si>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</si>
  <si>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</si>
  <si>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</si>
  <si>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</si>
  <si>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</si>
  <si>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</si>
  <si>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</si>
  <si>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</si>
  <si>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</si>
  <si>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</si>
  <si>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</si>
  <si>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</si>
  <si>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</si>
  <si>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</si>
  <si>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</si>
  <si>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</si>
  <si>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</si>
  <si>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</si>
  <si>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</si>
  <si>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</si>
  <si>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</si>
  <si>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</si>
  <si>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</si>
  <si>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</si>
  <si>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</si>
  <si>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</si>
  <si>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</si>
  <si>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</si>
  <si>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</si>
  <si>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</si>
  <si>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</si>
  <si>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</si>
  <si>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</si>
  <si>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</si>
  <si>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</si>
  <si>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</si>
  <si>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</si>
  <si>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</si>
  <si>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</si>
  <si>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</si>
  <si>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</si>
  <si>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</si>
  <si>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</si>
  <si>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</si>
  <si>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</si>
  <si>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</si>
  <si>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</si>
  <si>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</si>
  <si>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</si>
  <si>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</si>
  <si>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</si>
  <si>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</si>
  <si>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</si>
  <si>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</si>
  <si>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</si>
  <si>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</si>
  <si>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</si>
  <si>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</si>
  <si>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</si>
  <si>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</si>
  <si>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</si>
  <si>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</si>
  <si>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</si>
  <si>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</si>
  <si>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</si>
  <si>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</si>
  <si>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</si>
  <si>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</si>
  <si>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</si>
  <si>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</si>
  <si>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</si>
  <si>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</si>
  <si>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</si>
  <si>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</si>
  <si>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</si>
  <si>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</si>
  <si>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</si>
  <si>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</si>
  <si>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</si>
  <si>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</si>
  <si>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</si>
  <si>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</si>
  <si>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</si>
  <si>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</si>
  <si>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</si>
  <si>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</si>
  <si>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</si>
  <si>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</si>
  <si>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</si>
  <si>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</si>
  <si>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</si>
  <si>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</si>
  <si>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</si>
  <si>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</si>
  <si>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</si>
  <si>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</si>
  <si>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</si>
  <si>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</si>
  <si>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</si>
  <si>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</si>
  <si>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</si>
  <si>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</si>
  <si>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</si>
  <si>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</si>
  <si>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</si>
  <si>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</si>
  <si>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</si>
  <si>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</si>
  <si>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</si>
  <si>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</si>
  <si>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</si>
  <si>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</si>
  <si>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</si>
  <si>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</si>
  <si>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</si>
  <si>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</si>
  <si>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</si>
  <si>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</si>
  <si>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</si>
  <si>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</si>
  <si>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</si>
  <si>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</si>
  <si>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</si>
  <si>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</si>
  <si>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</si>
  <si>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</si>
  <si>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</si>
  <si>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</si>
  <si>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</si>
  <si>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</si>
  <si>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</si>
  <si>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</si>
  <si>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</si>
  <si>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</si>
  <si>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</si>
  <si>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</si>
  <si>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</si>
  <si>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</si>
  <si>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</si>
  <si>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</si>
  <si>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</si>
  <si>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</si>
  <si>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</si>
  <si>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</si>
  <si>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</si>
  <si>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</si>
  <si>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</si>
  <si>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</si>
  <si>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</si>
  <si>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</si>
  <si>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</si>
  <si>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</si>
  <si>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</si>
  <si>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</si>
  <si>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</si>
  <si>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</si>
  <si>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</si>
  <si>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</si>
  <si>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</si>
  <si>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</si>
  <si>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</si>
  <si>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</si>
  <si>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</si>
  <si>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</si>
  <si>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</si>
  <si>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</si>
  <si>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</si>
  <si>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</si>
  <si>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</si>
  <si>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</si>
  <si>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</si>
  <si>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</si>
  <si>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</si>
  <si>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</si>
  <si>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</si>
  <si>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</si>
  <si>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</si>
  <si>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</si>
  <si>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</si>
  <si>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</si>
  <si>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</si>
  <si>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</si>
  <si>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</si>
  <si>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</si>
  <si>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</si>
  <si>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</si>
  <si>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</si>
  <si>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</si>
  <si>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</si>
  <si>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</si>
  <si>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</si>
  <si>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</si>
  <si>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</si>
  <si>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</si>
  <si>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</si>
  <si>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</si>
  <si>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</si>
  <si>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</si>
  <si>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</si>
  <si>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</si>
  <si>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</si>
  <si>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</si>
  <si>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</si>
  <si>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</si>
  <si>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</si>
  <si>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</si>
  <si>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</si>
  <si>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</si>
  <si>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</si>
  <si>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</si>
  <si>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</si>
  <si>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</si>
  <si>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</si>
  <si>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</si>
  <si>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</si>
  <si>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</si>
  <si>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</si>
  <si>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</si>
  <si>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</si>
  <si>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</si>
  <si>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</si>
  <si>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</si>
  <si>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</si>
  <si>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</si>
  <si>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</si>
  <si>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</si>
  <si>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</si>
  <si>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</si>
  <si>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</si>
  <si>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</si>
  <si>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</si>
  <si>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</si>
  <si>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</si>
  <si>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</si>
  <si>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</si>
  <si>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</si>
  <si>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</si>
  <si>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</si>
  <si>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</si>
  <si>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</si>
  <si>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</si>
  <si>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</si>
  <si>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</si>
  <si>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</si>
  <si>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</si>
  <si>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</si>
  <si>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</si>
  <si>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</si>
  <si>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</si>
  <si>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</si>
  <si>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</si>
  <si>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</si>
  <si>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</si>
  <si>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</si>
  <si>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</si>
  <si>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</si>
  <si>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</si>
  <si>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</si>
  <si>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</si>
  <si>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</si>
  <si>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</si>
  <si>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</si>
  <si>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</si>
  <si>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</si>
  <si>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</si>
  <si>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</si>
  <si>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</si>
  <si>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</si>
  <si>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</si>
  <si>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</si>
  <si>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</si>
  <si>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</si>
  <si>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</si>
  <si>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</si>
  <si>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</si>
  <si>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</si>
  <si>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</si>
  <si>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</si>
  <si>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</si>
  <si>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</si>
  <si>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</si>
  <si>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</si>
  <si>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</si>
  <si>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</si>
  <si>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</si>
  <si>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</si>
  <si>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</si>
  <si>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</si>
  <si>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</si>
  <si>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</si>
  <si>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</si>
  <si>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</si>
  <si>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</si>
  <si>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</si>
  <si>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</si>
  <si>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</si>
  <si>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</si>
  <si>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</si>
  <si>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</si>
  <si>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</si>
  <si>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</si>
  <si>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</si>
  <si>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</si>
  <si>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</si>
  <si>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</si>
  <si>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</si>
  <si>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</si>
  <si>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</si>
  <si>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</si>
  <si>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</si>
  <si>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</si>
  <si>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</si>
  <si>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</si>
  <si>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</si>
  <si>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</si>
  <si>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</si>
  <si>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</si>
  <si>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</si>
  <si>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</si>
  <si>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</si>
  <si>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</si>
  <si>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</si>
  <si>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</si>
  <si>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</si>
  <si>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</si>
  <si>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</si>
  <si>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</si>
  <si>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</si>
  <si>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</si>
  <si>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</si>
  <si>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</si>
  <si>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</si>
  <si>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</si>
  <si>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</si>
  <si>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</si>
  <si>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</si>
  <si>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</si>
  <si>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</si>
  <si>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</si>
  <si>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</si>
  <si>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</si>
  <si>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</si>
  <si>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</si>
  <si>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</si>
  <si>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</si>
  <si>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</si>
  <si>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</si>
  <si>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</si>
  <si>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</si>
  <si>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</si>
  <si>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</si>
  <si>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</si>
  <si>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</si>
  <si>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</si>
  <si>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</si>
  <si>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</si>
  <si>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</si>
  <si>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</si>
  <si>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</si>
  <si>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</si>
  <si>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</si>
  <si>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</si>
  <si>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</si>
  <si>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</si>
  <si>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</si>
  <si>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</si>
  <si>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</si>
  <si>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</si>
  <si>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</si>
  <si>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</si>
  <si>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</si>
  <si>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</si>
  <si>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</si>
  <si>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</si>
  <si>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</si>
  <si>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</si>
  <si>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</si>
  <si>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</si>
  <si>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</si>
  <si>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</si>
  <si>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</si>
  <si>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</si>
  <si>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</si>
  <si>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</si>
  <si>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</si>
  <si>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</si>
  <si>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</si>
  <si>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</si>
  <si>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</si>
  <si>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</si>
  <si>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</si>
  <si>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</si>
  <si>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</si>
  <si>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</si>
  <si>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</si>
  <si>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</si>
  <si>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</si>
  <si>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</si>
  <si>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</si>
  <si>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</si>
  <si>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</si>
  <si>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</si>
  <si>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</si>
  <si>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</si>
  <si>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</si>
  <si>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</si>
  <si>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</si>
  <si>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</si>
  <si>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</si>
  <si>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</si>
  <si>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</si>
  <si>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</si>
  <si>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</si>
  <si>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</si>
  <si>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</si>
  <si>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</si>
  <si>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</si>
  <si>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</si>
  <si>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</si>
  <si>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</si>
  <si>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</si>
  <si>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</si>
  <si>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</si>
  <si>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</si>
  <si>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</si>
  <si>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</si>
  <si>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</si>
  <si>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</si>
  <si>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</si>
  <si>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</si>
  <si>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</si>
  <si>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</si>
  <si>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</si>
  <si>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</si>
  <si>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</si>
  <si>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</si>
  <si>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</si>
  <si>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</si>
  <si>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</si>
  <si>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</si>
  <si>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</si>
  <si>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</si>
  <si>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</si>
  <si>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</si>
  <si>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</si>
  <si>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</si>
  <si>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</si>
  <si>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</si>
  <si>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</si>
  <si>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</si>
  <si>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</si>
  <si>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</si>
  <si>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</si>
  <si>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</si>
  <si>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</si>
  <si>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</si>
  <si>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</si>
  <si>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</si>
  <si>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</si>
  <si>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</si>
  <si>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</si>
  <si>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</si>
  <si>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</si>
  <si>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</si>
  <si>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</si>
  <si>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</si>
  <si>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</si>
  <si>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</si>
  <si>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</si>
  <si>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</si>
  <si>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</si>
  <si>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</si>
  <si>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</si>
  <si>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</si>
  <si>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</si>
  <si>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</si>
  <si>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</si>
  <si>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</si>
  <si>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</si>
  <si>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</si>
  <si>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</si>
  <si>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</si>
  <si>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</si>
  <si>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</si>
  <si>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</si>
  <si>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</si>
  <si>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</si>
  <si>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</si>
  <si>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</si>
  <si>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</si>
  <si>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</si>
  <si>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</si>
  <si>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</si>
  <si>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</si>
  <si>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</si>
  <si>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</si>
  <si>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</si>
  <si>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</si>
  <si>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</si>
  <si>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</si>
  <si>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</si>
  <si>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</si>
  <si>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</si>
  <si>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</si>
  <si>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</si>
  <si>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</si>
  <si>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</si>
  <si>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</si>
  <si>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</si>
  <si>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</si>
  <si>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</si>
  <si>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</si>
  <si>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</si>
  <si>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</si>
  <si>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</si>
  <si>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</si>
  <si>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</si>
  <si>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</si>
  <si>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</si>
  <si>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</si>
  <si>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</si>
  <si>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</si>
  <si>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</si>
  <si>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</si>
  <si>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</si>
  <si>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</si>
  <si>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</si>
  <si>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</si>
  <si>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</si>
  <si>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</si>
  <si>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</si>
  <si>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</si>
  <si>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</si>
  <si>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</si>
  <si>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</si>
  <si>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</si>
  <si>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</si>
  <si>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</si>
  <si>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</si>
  <si>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</si>
  <si>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</si>
  <si>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</si>
  <si>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</si>
  <si>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</si>
  <si>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</si>
  <si>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</si>
  <si>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</si>
  <si>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</si>
  <si>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</si>
  <si>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</si>
  <si>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</si>
  <si>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</si>
  <si>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</si>
  <si>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</si>
  <si>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</si>
  <si>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</si>
  <si>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</si>
  <si>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</si>
  <si>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</si>
  <si>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</si>
  <si>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</si>
  <si>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</si>
  <si>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</si>
  <si>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</si>
  <si>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</si>
  <si>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</si>
  <si>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</si>
  <si>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</si>
  <si>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</si>
  <si>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</si>
  <si>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</si>
  <si>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</si>
  <si>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</si>
  <si>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</si>
  <si>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</si>
  <si>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</si>
  <si>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</si>
  <si>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</si>
  <si>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</si>
  <si>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</si>
  <si>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</si>
  <si>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</si>
  <si>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</si>
  <si>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</si>
  <si>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</si>
  <si>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</si>
  <si>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</si>
  <si>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</si>
  <si>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</si>
  <si>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</si>
  <si>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</si>
  <si>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</si>
  <si>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</si>
  <si>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</si>
  <si>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</si>
  <si>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</si>
  <si>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</si>
  <si>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</si>
  <si>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</si>
  <si>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</si>
  <si>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</si>
  <si>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</si>
  <si>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</si>
  <si>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</si>
  <si>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</si>
  <si>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</si>
  <si>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</si>
  <si>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</si>
  <si>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</si>
  <si>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</si>
  <si>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</si>
  <si>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</si>
  <si>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</si>
  <si>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</si>
  <si>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</si>
  <si>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</si>
  <si>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</si>
  <si>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</si>
  <si>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</si>
  <si>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</si>
  <si>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</si>
  <si>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</si>
  <si>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</si>
  <si>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</si>
  <si>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</si>
  <si>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</si>
  <si>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</si>
  <si>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</si>
  <si>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</si>
  <si>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</si>
  <si>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</si>
  <si>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</si>
  <si>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</si>
  <si>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</si>
  <si>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</si>
  <si>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</si>
  <si>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</si>
  <si>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</si>
  <si>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</si>
  <si>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</si>
  <si>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</si>
  <si>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</si>
  <si>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</si>
  <si>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</si>
  <si>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</si>
  <si>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</si>
  <si>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</si>
  <si>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</si>
  <si>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</si>
  <si>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</si>
  <si>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</si>
  <si>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</si>
  <si>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</si>
  <si>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</si>
  <si>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</si>
  <si>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</si>
  <si>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</si>
  <si>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</si>
  <si>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</si>
  <si>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</si>
  <si>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</si>
  <si>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</si>
  <si>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</si>
  <si>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</si>
  <si>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</si>
  <si>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</si>
  <si>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</si>
  <si>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</si>
  <si>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</si>
  <si>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</si>
  <si>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</si>
  <si>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</si>
  <si>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</si>
  <si>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</si>
  <si>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</si>
  <si>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</si>
  <si>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</si>
  <si>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</si>
  <si>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</si>
  <si>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</si>
  <si>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</si>
  <si>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</si>
  <si>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</si>
  <si>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</si>
  <si>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</si>
  <si>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</si>
  <si>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</si>
  <si>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</si>
  <si>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</si>
  <si>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</si>
  <si>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</si>
  <si>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</si>
  <si>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</si>
  <si>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</si>
  <si>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</si>
  <si>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</si>
  <si>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</si>
  <si>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</si>
  <si>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</si>
  <si>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</si>
  <si>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</si>
  <si>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</si>
  <si>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</si>
  <si>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</si>
  <si>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</si>
  <si>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</si>
  <si>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</si>
  <si>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</si>
  <si>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</si>
  <si>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</si>
  <si>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</si>
  <si>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</si>
  <si>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</si>
  <si>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</si>
  <si>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</si>
  <si>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</si>
  <si>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</si>
  <si>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</si>
  <si>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</si>
  <si>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</si>
  <si>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</si>
  <si>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</si>
  <si>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</si>
  <si>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</si>
  <si>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</si>
  <si>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</si>
  <si>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</si>
  <si>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</si>
  <si>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</si>
  <si>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</si>
  <si>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</si>
  <si>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</si>
  <si>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</si>
  <si>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</si>
  <si>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</si>
  <si>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</si>
  <si>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</si>
  <si>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</si>
  <si>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</si>
  <si>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</si>
  <si>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</si>
  <si>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</si>
  <si>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</si>
  <si>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</si>
  <si>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</si>
  <si>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</si>
  <si>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</si>
  <si>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</si>
  <si>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</si>
  <si>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</si>
  <si>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</si>
  <si>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</si>
  <si>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</si>
  <si>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</si>
  <si>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</si>
  <si>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</si>
  <si>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</si>
  <si>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</si>
  <si>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</si>
  <si>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</si>
  <si>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</si>
  <si>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</si>
  <si>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</si>
  <si>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</si>
  <si>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</si>
  <si>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</si>
  <si>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</si>
  <si>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</si>
  <si>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</si>
  <si>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</si>
  <si>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</si>
  <si>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</si>
  <si>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</si>
  <si>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</si>
  <si>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</si>
  <si>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</si>
  <si>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</si>
  <si>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</si>
  <si>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</si>
  <si>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</si>
  <si>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</si>
  <si>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</si>
  <si>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</si>
  <si>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</si>
  <si>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</si>
  <si>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</si>
  <si>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</si>
  <si>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</si>
  <si>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</si>
  <si>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</si>
  <si>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</si>
  <si>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</si>
  <si>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</si>
  <si>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</si>
  <si>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</si>
  <si>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</si>
  <si>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</si>
  <si>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</si>
  <si>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</si>
  <si>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</si>
  <si>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</si>
  <si>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</si>
  <si>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</si>
  <si>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</si>
  <si>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</si>
  <si>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</si>
  <si>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</si>
  <si>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</si>
  <si>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</si>
  <si>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</si>
  <si>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</si>
  <si>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</si>
  <si>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</si>
  <si>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</si>
  <si>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</si>
  <si>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</si>
  <si>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</si>
  <si>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</si>
  <si>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</si>
  <si>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</si>
  <si>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</si>
  <si>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</si>
  <si>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</si>
  <si>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</si>
  <si>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</si>
  <si>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</si>
  <si>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</si>
  <si>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</si>
  <si>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</si>
  <si>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</si>
  <si>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</si>
  <si>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</si>
  <si>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</si>
  <si>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</si>
  <si>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</si>
  <si>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</si>
  <si>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</si>
  <si>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</si>
  <si>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</si>
  <si>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</si>
  <si>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</si>
  <si>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</si>
  <si>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</si>
  <si>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</si>
  <si>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</si>
  <si>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</si>
  <si>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</si>
  <si>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</si>
  <si>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</si>
  <si>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</si>
  <si>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</si>
  <si>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</si>
  <si>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</si>
  <si>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</si>
  <si>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</si>
  <si>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</si>
  <si>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</si>
  <si>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</si>
  <si>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</si>
  <si>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</si>
  <si>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</si>
  <si>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</si>
  <si>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</si>
  <si>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</si>
  <si>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</si>
  <si>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</si>
  <si>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</si>
  <si>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</si>
  <si>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</si>
  <si>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</si>
  <si>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</si>
  <si>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</si>
  <si>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</si>
  <si>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</si>
  <si>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</si>
  <si>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</si>
  <si>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</si>
  <si>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</si>
  <si>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</si>
  <si>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</si>
  <si>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</si>
  <si>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</si>
  <si>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</si>
  <si>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</si>
  <si>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</si>
  <si>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</si>
  <si>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</si>
  <si>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</si>
  <si>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</si>
  <si>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</si>
  <si>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</si>
  <si>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</si>
  <si>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</si>
  <si>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</si>
  <si>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</si>
  <si>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</si>
  <si>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</si>
  <si>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</si>
  <si>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</si>
  <si>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</si>
  <si>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</si>
  <si>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</si>
  <si>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</si>
  <si>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</si>
  <si>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</si>
  <si>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</si>
  <si>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</si>
  <si>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</si>
  <si>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</si>
  <si>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</si>
  <si>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</si>
  <si>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</si>
  <si>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</si>
  <si>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</si>
  <si>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</si>
  <si>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</si>
  <si>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</si>
  <si>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</si>
  <si>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</si>
  <si>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</si>
  <si>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</si>
  <si>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</si>
  <si>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</si>
  <si>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</si>
  <si>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</si>
  <si>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</si>
  <si>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</si>
  <si>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</si>
  <si>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</si>
  <si>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</si>
  <si>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</si>
  <si>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</si>
  <si>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</si>
  <si>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</si>
  <si>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</si>
  <si>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</si>
  <si>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</si>
  <si>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</si>
  <si>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</si>
  <si>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</si>
  <si>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</si>
  <si>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</si>
  <si>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</si>
  <si>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</si>
  <si>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</si>
  <si>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</si>
  <si>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</si>
  <si>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</si>
  <si>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</si>
  <si>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</si>
  <si>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</si>
  <si>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</si>
  <si>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</si>
  <si>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</si>
  <si>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</si>
  <si>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</si>
  <si>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</si>
  <si>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</si>
  <si>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</si>
  <si>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</si>
  <si>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</si>
  <si>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</si>
  <si>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</si>
  <si>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</si>
  <si>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</si>
  <si>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</si>
  <si>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</si>
  <si>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</si>
  <si>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</si>
  <si>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</si>
  <si>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</si>
  <si>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</si>
  <si>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</si>
  <si>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</si>
  <si>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</si>
  <si>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</si>
  <si>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</si>
  <si>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</si>
  <si>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</si>
  <si>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</si>
  <si>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</si>
  <si>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</si>
  <si>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</si>
  <si>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</si>
  <si>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</si>
  <si>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</si>
  <si>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</si>
  <si>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</si>
  <si>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</si>
  <si>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</si>
  <si>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</si>
  <si>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</si>
  <si>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</si>
  <si>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</si>
  <si>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</si>
  <si>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</si>
  <si>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</si>
  <si>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</si>
  <si>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</si>
  <si>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</si>
  <si>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</si>
  <si>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</si>
  <si>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</si>
  <si>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</si>
  <si>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</si>
  <si>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</si>
  <si>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</si>
  <si>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</si>
  <si>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</si>
  <si>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</si>
  <si>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</si>
  <si>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</si>
  <si>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</si>
  <si>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</si>
  <si>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</si>
  <si>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</si>
  <si>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</si>
  <si>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</si>
  <si>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</si>
  <si>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</si>
  <si>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</si>
  <si>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</si>
  <si>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</si>
  <si>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</si>
  <si>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</si>
  <si>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</si>
  <si>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</si>
  <si>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</si>
  <si>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</si>
  <si>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</si>
  <si>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</si>
  <si>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</si>
  <si>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</si>
  <si>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</si>
  <si>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</si>
  <si>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</si>
  <si>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</si>
  <si>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</si>
  <si>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</si>
  <si>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</si>
  <si>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</si>
  <si>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</si>
  <si>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</si>
  <si>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</si>
  <si>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</si>
  <si>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</si>
  <si>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</si>
  <si>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</si>
  <si>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</si>
  <si>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</si>
  <si>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</si>
  <si>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</si>
  <si>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</si>
  <si>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</si>
  <si>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</si>
  <si>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</si>
  <si>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</si>
  <si>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</si>
  <si>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</si>
  <si>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</si>
  <si>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</si>
  <si>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</si>
  <si>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</si>
  <si>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</si>
  <si>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</si>
  <si>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</si>
  <si>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</si>
  <si>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</si>
  <si>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</si>
  <si>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</si>
  <si>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</si>
  <si>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</si>
  <si>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</si>
  <si>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</si>
  <si>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</si>
  <si>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</si>
  <si>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</si>
  <si>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</si>
  <si>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</si>
  <si>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</si>
  <si>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</si>
  <si>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</si>
  <si>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</si>
  <si>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</si>
  <si>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</si>
  <si>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</si>
  <si>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</si>
  <si>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</si>
  <si>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</si>
  <si>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</si>
  <si>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</si>
  <si>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</si>
  <si>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</si>
  <si>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</si>
  <si>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</si>
  <si>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</si>
  <si>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</si>
  <si>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</si>
  <si>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</si>
  <si>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</si>
  <si>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</si>
  <si>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</si>
  <si>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</si>
  <si>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</si>
  <si>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</si>
  <si>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</si>
  <si>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</si>
  <si>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</si>
  <si>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</si>
  <si>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</si>
  <si>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</si>
  <si>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</si>
  <si>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</si>
  <si>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</si>
  <si>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</si>
  <si>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</si>
  <si>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</si>
  <si>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</si>
  <si>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</si>
  <si>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</si>
  <si>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</si>
  <si>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</si>
  <si>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</si>
  <si>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</si>
  <si>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</si>
  <si>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</si>
  <si>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</si>
  <si>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</si>
  <si>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</si>
  <si>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</si>
  <si>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</si>
  <si>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</si>
  <si>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</si>
  <si>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</si>
  <si>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</si>
  <si>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</si>
  <si>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</si>
  <si>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</si>
  <si>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</si>
  <si>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</si>
  <si>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</si>
  <si>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</si>
  <si>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</si>
  <si>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</si>
  <si>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</si>
  <si>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</si>
  <si>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</si>
  <si>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</si>
  <si>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</si>
  <si>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</si>
  <si>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</si>
  <si>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</si>
  <si>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</si>
  <si>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</si>
  <si>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</si>
  <si>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</si>
  <si>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</si>
  <si>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</si>
  <si>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</si>
  <si>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</si>
  <si>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</si>
  <si>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</si>
  <si>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</si>
  <si>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</si>
  <si>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</si>
  <si>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</si>
  <si>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</si>
  <si>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</si>
  <si>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</si>
  <si>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</si>
  <si>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</si>
  <si>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</si>
  <si>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</si>
  <si>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</si>
  <si>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</si>
  <si>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</si>
  <si>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</si>
  <si>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</si>
  <si>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</si>
  <si>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</si>
  <si>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</si>
  <si>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</si>
  <si>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</si>
  <si>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</si>
  <si>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</si>
  <si>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</si>
  <si>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</si>
  <si>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</si>
  <si>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</si>
  <si>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</si>
  <si>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</si>
  <si>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</si>
  <si>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</si>
  <si>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</si>
  <si>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</si>
  <si>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</si>
  <si>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</si>
  <si>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</si>
  <si>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</si>
  <si>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</si>
  <si>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</si>
  <si>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</si>
  <si>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</si>
  <si>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</si>
  <si>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</si>
  <si>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</si>
  <si>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</si>
  <si>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</si>
  <si>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</si>
  <si>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</si>
  <si>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</si>
  <si>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</si>
  <si>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</si>
  <si>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</si>
  <si>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</si>
  <si>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</si>
  <si>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</si>
  <si>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</si>
  <si>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</si>
  <si>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</si>
  <si>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</si>
  <si>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</si>
  <si>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</si>
  <si>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</si>
  <si>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</si>
  <si>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</si>
  <si>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</si>
  <si>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</si>
  <si>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</si>
  <si>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</si>
  <si>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</si>
  <si>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</si>
  <si>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</si>
  <si>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</si>
  <si>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</si>
  <si>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</si>
  <si>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</si>
  <si>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</si>
  <si>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</si>
  <si>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</si>
  <si>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</si>
  <si>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</si>
  <si>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</si>
  <si>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</si>
  <si>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</si>
  <si>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</si>
  <si>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</si>
  <si>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</si>
  <si>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</si>
  <si>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</si>
  <si>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</si>
  <si>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</si>
  <si>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</si>
  <si>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</si>
  <si>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</si>
  <si>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</si>
  <si>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</si>
  <si>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</si>
  <si>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</si>
  <si>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</si>
  <si>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</si>
  <si>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</si>
  <si>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</si>
  <si>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</si>
  <si>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</si>
  <si>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</si>
  <si>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</si>
  <si>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</si>
  <si>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</si>
  <si>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</si>
  <si>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</si>
  <si>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</si>
  <si>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</si>
  <si>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</si>
  <si>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</si>
  <si>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</si>
  <si>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</si>
  <si>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</si>
  <si>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</si>
  <si>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</si>
  <si>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</si>
  <si>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</si>
  <si>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</si>
  <si>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</si>
  <si>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</si>
  <si>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</si>
  <si>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</si>
  <si>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</si>
  <si>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</si>
  <si>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</si>
  <si>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</si>
  <si>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</si>
  <si>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</si>
  <si>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</si>
  <si>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</si>
  <si>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</si>
  <si>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</si>
  <si>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</si>
  <si>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</si>
  <si>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</si>
  <si>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</si>
  <si>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</si>
  <si>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</si>
  <si>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</si>
  <si>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</si>
  <si>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</si>
  <si>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</si>
  <si>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</si>
  <si>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</si>
  <si>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</si>
  <si>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</si>
  <si>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</si>
  <si>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</si>
  <si>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</si>
  <si>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</si>
  <si>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</si>
  <si>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</si>
  <si>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</si>
  <si>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</si>
  <si>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</si>
  <si>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</si>
  <si>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</si>
  <si>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</si>
  <si>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</si>
  <si>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</si>
  <si>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</si>
  <si>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</si>
  <si>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</si>
  <si>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</si>
  <si>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</si>
  <si>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</si>
  <si>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</si>
  <si>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</si>
  <si>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</si>
  <si>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</si>
  <si>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</si>
  <si>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</si>
  <si>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</si>
  <si>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</si>
  <si>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</si>
  <si>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</si>
  <si>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</si>
  <si>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</si>
  <si>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</si>
  <si>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</si>
  <si>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</si>
  <si>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</si>
  <si>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</si>
  <si>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</si>
  <si>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</si>
  <si>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</si>
  <si>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</si>
  <si>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</si>
  <si>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</si>
  <si>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</si>
  <si>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</si>
  <si>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</si>
  <si>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</si>
  <si>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</si>
  <si>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</si>
  <si>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</si>
  <si>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</si>
  <si>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</si>
  <si>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</si>
  <si>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</si>
  <si>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</si>
  <si>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</si>
  <si>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</si>
  <si>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</si>
  <si>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</si>
  <si>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</si>
  <si>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</si>
  <si>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</si>
  <si>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</si>
  <si>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</si>
  <si>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</si>
  <si>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</si>
  <si>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</si>
  <si>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</si>
  <si>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</si>
  <si>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</si>
  <si>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</si>
  <si>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</si>
  <si>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</si>
  <si>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</si>
  <si>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</si>
  <si>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</si>
  <si>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</si>
  <si>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</si>
  <si>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</si>
  <si>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</si>
  <si>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</si>
  <si>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</si>
  <si>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</si>
  <si>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</si>
  <si>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</si>
  <si>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</si>
  <si>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</si>
  <si>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</si>
  <si>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</si>
  <si>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</si>
  <si>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</si>
  <si>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</si>
  <si>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</si>
  <si>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</si>
  <si>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</si>
  <si>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</si>
  <si>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</si>
  <si>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</si>
  <si>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</si>
  <si>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</si>
  <si>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</si>
  <si>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</si>
  <si>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</si>
  <si>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</si>
  <si>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</si>
  <si>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</si>
  <si>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</si>
  <si>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</si>
  <si>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</si>
  <si>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</si>
  <si>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</si>
  <si>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</si>
  <si>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</si>
  <si>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</si>
  <si>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</si>
  <si>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</si>
  <si>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</si>
  <si>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</si>
  <si>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</si>
  <si>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</si>
  <si>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</si>
  <si>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</si>
  <si>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</si>
  <si>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</si>
  <si>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</si>
  <si>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</si>
  <si>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</si>
  <si>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</si>
  <si>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</si>
  <si>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</si>
  <si>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</si>
  <si>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</si>
  <si>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</si>
  <si>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</si>
  <si>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</si>
  <si>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</si>
  <si>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</si>
  <si>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</si>
  <si>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</si>
  <si>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</si>
  <si>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</si>
  <si>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</si>
  <si>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</si>
  <si>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</si>
  <si>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</si>
  <si>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</si>
  <si>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</si>
  <si>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</si>
  <si>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</si>
  <si>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</si>
  <si>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</si>
  <si>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</si>
  <si>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</si>
  <si>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</si>
  <si>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</si>
  <si>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</si>
  <si>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</si>
  <si>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</si>
  <si>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</si>
  <si>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</si>
  <si>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</si>
  <si>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</si>
  <si>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</si>
  <si>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</si>
  <si>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</si>
  <si>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</si>
  <si>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</si>
  <si>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</si>
  <si>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</si>
  <si>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</si>
  <si>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</si>
  <si>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</si>
  <si>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</si>
  <si>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</si>
  <si>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</si>
  <si>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</si>
  <si>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</si>
  <si>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</si>
  <si>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</si>
  <si>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</si>
  <si>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</si>
  <si>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</si>
  <si>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</si>
  <si>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</si>
  <si>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</si>
  <si>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</si>
  <si>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</si>
  <si>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</si>
  <si>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</si>
  <si>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</si>
  <si>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</si>
  <si>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</si>
  <si>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</si>
  <si>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</si>
  <si>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</si>
  <si>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</si>
  <si>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</si>
  <si>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</si>
  <si>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</si>
  <si>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</si>
  <si>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</si>
  <si>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</si>
  <si>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</si>
  <si>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</si>
  <si>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</si>
  <si>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</si>
  <si>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</si>
  <si>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</si>
  <si>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</si>
  <si>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</si>
  <si>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</si>
  <si>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</si>
  <si>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</si>
  <si>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</si>
  <si>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</si>
  <si>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</si>
  <si>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</si>
  <si>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</si>
  <si>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</si>
  <si>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</si>
  <si>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</si>
  <si>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</si>
  <si>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</si>
  <si>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</si>
  <si>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</si>
  <si>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</si>
  <si>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</si>
  <si>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</si>
  <si>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</si>
  <si>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</si>
  <si>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</si>
  <si>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</si>
  <si>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</si>
  <si>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</si>
  <si>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</si>
  <si>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</si>
  <si>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</si>
  <si>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</si>
  <si>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</si>
  <si>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</si>
  <si>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</si>
  <si>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</si>
  <si>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</si>
  <si>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</si>
  <si>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</si>
  <si>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</si>
  <si>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</si>
  <si>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</si>
  <si>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</si>
  <si>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</si>
  <si>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</si>
  <si>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</si>
  <si>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</si>
  <si>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</si>
  <si>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</si>
  <si>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</si>
  <si>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</si>
  <si>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</si>
  <si>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</si>
  <si>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</si>
  <si>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</si>
  <si>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</si>
  <si>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</si>
  <si>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</si>
  <si>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</si>
  <si>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</si>
  <si>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</si>
  <si>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</si>
  <si>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</si>
  <si>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</si>
  <si>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</si>
  <si>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</si>
  <si>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</si>
  <si>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</si>
  <si>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</si>
  <si>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</si>
  <si>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</si>
  <si>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</si>
  <si>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</si>
  <si>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</si>
  <si>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</si>
  <si>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</si>
  <si>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</si>
  <si>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</si>
  <si>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</si>
  <si>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</si>
  <si>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</si>
  <si>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</si>
  <si>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</si>
  <si>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</si>
  <si>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</si>
  <si>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</si>
  <si>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</si>
  <si>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</si>
  <si>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</si>
  <si>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</si>
  <si>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</si>
  <si>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</si>
  <si>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</si>
  <si>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</si>
  <si>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</si>
  <si>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</si>
  <si>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</si>
  <si>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</si>
  <si>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</si>
  <si>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</si>
  <si>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</si>
  <si>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</si>
  <si>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</si>
  <si>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</si>
  <si>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</si>
  <si>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</si>
  <si>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</si>
  <si>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</si>
  <si>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</si>
  <si>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</si>
  <si>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</si>
  <si>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</si>
  <si>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</si>
  <si>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</si>
  <si>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</si>
  <si>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</si>
  <si>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</si>
  <si>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</si>
  <si>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</si>
  <si>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</si>
  <si>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</si>
  <si>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</si>
  <si>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</si>
  <si>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</si>
  <si>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</si>
  <si>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</si>
  <si>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</si>
  <si>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</si>
  <si>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</si>
  <si>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</si>
  <si>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</si>
  <si>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</si>
  <si>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</si>
  <si>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</si>
  <si>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</si>
  <si>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</si>
  <si>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</si>
  <si>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</si>
  <si>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</si>
  <si>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</si>
  <si>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</si>
  <si>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</si>
  <si>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</si>
  <si>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</si>
  <si>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</si>
  <si>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</si>
  <si>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</si>
  <si>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</si>
  <si>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</si>
  <si>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</si>
  <si>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</si>
  <si>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</si>
  <si>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</si>
  <si>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</si>
  <si>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</si>
  <si>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</si>
  <si>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</si>
  <si>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</si>
  <si>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</si>
  <si>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</si>
  <si>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</si>
  <si>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</si>
  <si>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</si>
  <si>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</si>
  <si>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</si>
  <si>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</si>
  <si>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</si>
  <si>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</si>
  <si>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</si>
  <si>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</si>
  <si>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</si>
  <si>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</si>
  <si>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</si>
  <si>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</si>
  <si>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</si>
  <si>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</si>
  <si>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</si>
  <si>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</si>
  <si>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</si>
  <si>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</si>
  <si>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</si>
  <si>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</si>
  <si>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</si>
  <si>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</si>
  <si>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</si>
  <si>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</si>
  <si>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</si>
  <si>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</si>
  <si>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</si>
  <si>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</si>
  <si>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</si>
  <si>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</si>
  <si>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</si>
  <si>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</si>
  <si>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</si>
  <si>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</si>
  <si>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</si>
  <si>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</si>
  <si>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</si>
  <si>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</si>
  <si>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</si>
  <si>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</si>
  <si>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</si>
  <si>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</si>
  <si>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</si>
  <si>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</si>
  <si>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</si>
  <si>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</si>
  <si>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</si>
  <si>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</si>
  <si>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</si>
  <si>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</si>
  <si>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</si>
  <si>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</si>
  <si>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</si>
  <si>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</si>
  <si>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</si>
  <si>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</si>
  <si>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</si>
  <si>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</si>
  <si>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</si>
  <si>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</si>
  <si>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</si>
  <si>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</si>
  <si>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</si>
  <si>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</si>
  <si>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</si>
  <si>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</si>
  <si>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</si>
  <si>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</si>
  <si>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</si>
  <si>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</si>
  <si>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</si>
  <si>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</si>
  <si>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</si>
  <si>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</si>
  <si>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</si>
  <si>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</si>
  <si>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</si>
  <si>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</si>
  <si>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</si>
  <si>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</si>
  <si>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</si>
  <si>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</si>
  <si>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</si>
  <si>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</si>
  <si>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</si>
  <si>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</si>
  <si>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</si>
  <si>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</si>
  <si>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</si>
  <si>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</si>
  <si>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</si>
  <si>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</si>
  <si>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</si>
  <si>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</si>
  <si>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</si>
  <si>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</si>
  <si>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</si>
  <si>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</si>
  <si>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</si>
  <si>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</si>
  <si>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</si>
  <si>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</si>
  <si>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</si>
  <si>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</si>
  <si>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</si>
  <si>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</si>
  <si>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</si>
  <si>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</si>
  <si>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</si>
  <si>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</si>
  <si>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</si>
  <si>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</si>
  <si>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</si>
  <si>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</si>
  <si>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</si>
  <si>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</si>
  <si>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</si>
  <si>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</si>
  <si>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</si>
  <si>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</si>
  <si>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</si>
  <si>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</si>
  <si>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</si>
  <si>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</si>
  <si>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</si>
  <si>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</si>
  <si>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</si>
  <si>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</si>
  <si>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</si>
  <si>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</si>
  <si>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</si>
  <si>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</si>
  <si>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</si>
  <si>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</si>
  <si>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</si>
  <si>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</si>
  <si>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</si>
  <si>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</si>
  <si>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</si>
  <si>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</si>
  <si>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</si>
  <si>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</si>
  <si>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</si>
  <si>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</si>
  <si>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</si>
  <si>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</si>
  <si>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</si>
  <si>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</si>
  <si>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</si>
  <si>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</si>
  <si>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</si>
  <si>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</si>
  <si>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</si>
  <si>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</si>
  <si>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</si>
  <si>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</si>
  <si>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</si>
  <si>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</si>
  <si>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</si>
  <si>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</si>
  <si>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</si>
  <si>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</si>
  <si>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</si>
  <si>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</si>
  <si>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</si>
  <si>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</si>
  <si>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</si>
  <si>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</si>
  <si>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</si>
  <si>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</si>
  <si>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</si>
  <si>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</si>
  <si>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</si>
  <si>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</si>
  <si>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</si>
  <si>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</si>
  <si>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</si>
  <si>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</si>
  <si>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</si>
  <si>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</si>
  <si>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</si>
  <si>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</si>
  <si>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</si>
  <si>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</si>
  <si>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</si>
  <si>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</si>
  <si>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</si>
  <si>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</si>
  <si>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</si>
  <si>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</si>
  <si>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</si>
  <si>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</si>
  <si>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</si>
  <si>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</si>
  <si>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</si>
  <si>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</si>
  <si>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</si>
  <si>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</si>
  <si>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</si>
  <si>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</si>
  <si>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</si>
  <si>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</si>
  <si>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</si>
  <si>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</si>
  <si>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</si>
  <si>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</si>
  <si>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</si>
  <si>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</si>
  <si>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</si>
  <si>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</si>
  <si>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</si>
  <si>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</si>
  <si>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</si>
  <si>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</si>
  <si>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</si>
  <si>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</si>
  <si>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</si>
  <si>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</si>
  <si>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</si>
  <si>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</si>
  <si>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</si>
  <si>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</si>
  <si>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</si>
  <si>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</si>
  <si>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</si>
  <si>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</si>
  <si>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</si>
  <si>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</si>
  <si>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</si>
  <si>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</si>
  <si>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</si>
  <si>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</si>
  <si>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</si>
  <si>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</si>
  <si>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</si>
  <si>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</si>
  <si>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</si>
  <si>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</si>
  <si>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</si>
  <si>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</si>
  <si>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</si>
  <si>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</si>
  <si>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</si>
  <si>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</si>
  <si>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</si>
  <si>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</si>
  <si>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</si>
  <si>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</si>
  <si>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</si>
  <si>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</si>
  <si>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</si>
  <si>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</si>
  <si>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</si>
  <si>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</si>
  <si>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</si>
  <si>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</si>
  <si>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</si>
  <si>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</si>
  <si>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</si>
  <si>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</si>
  <si>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</si>
  <si>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</si>
  <si>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</si>
  <si>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</si>
  <si>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</si>
  <si>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</si>
  <si>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</si>
  <si>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</si>
  <si>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</si>
  <si>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</si>
  <si>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</si>
  <si>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</si>
  <si>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</si>
  <si>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</si>
  <si>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</si>
  <si>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</si>
  <si>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</si>
  <si>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</si>
  <si>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</si>
  <si>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</si>
  <si>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</si>
  <si>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</si>
  <si>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</si>
  <si>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</si>
  <si>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</si>
  <si>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</si>
  <si>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</si>
  <si>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</si>
  <si>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</si>
  <si>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</si>
  <si>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</si>
  <si>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</si>
  <si>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</si>
  <si>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</si>
  <si>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</si>
  <si>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</si>
  <si>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</si>
  <si>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</si>
  <si>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</si>
  <si>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</si>
  <si>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</si>
  <si>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</si>
  <si>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</si>
  <si>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</si>
  <si>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</si>
  <si>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</si>
  <si>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</si>
  <si>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</si>
  <si>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</si>
  <si>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</si>
  <si>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</si>
  <si>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</si>
  <si>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</si>
  <si>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</si>
  <si>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</si>
  <si>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</si>
  <si>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</si>
  <si>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</si>
  <si>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</si>
  <si>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</si>
  <si>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</si>
  <si>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</si>
  <si>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</si>
  <si>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</si>
  <si>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</si>
  <si>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</si>
  <si>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</si>
  <si>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</si>
  <si>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</si>
  <si>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</si>
  <si>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</si>
  <si>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</si>
  <si>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</si>
  <si>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</si>
  <si>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</si>
  <si>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</si>
  <si>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</si>
  <si>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</si>
  <si>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</si>
  <si>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</si>
  <si>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</si>
  <si>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</si>
  <si>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</si>
  <si>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</si>
  <si>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</si>
  <si>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</si>
  <si>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</si>
  <si>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</si>
  <si>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</si>
  <si>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</si>
  <si>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</si>
  <si>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</si>
  <si>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</si>
  <si>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</si>
  <si>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</si>
  <si>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</si>
  <si>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</si>
  <si>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</si>
  <si>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</si>
  <si>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</si>
  <si>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</si>
  <si>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</si>
  <si>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</si>
  <si>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</si>
  <si>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</si>
  <si>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</si>
  <si>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</si>
  <si>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</si>
  <si>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</si>
  <si>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</si>
  <si>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</si>
  <si>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</si>
  <si>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</si>
  <si>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</si>
  <si>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</si>
  <si>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</si>
  <si>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</si>
  <si>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</si>
  <si>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</si>
  <si>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</si>
  <si>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</si>
  <si>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</si>
  <si>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</si>
  <si>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</si>
  <si>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</si>
  <si>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</si>
  <si>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</si>
  <si>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</si>
  <si>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</si>
  <si>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</si>
  <si>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</si>
  <si>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</si>
  <si>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</si>
  <si>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</si>
  <si>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</si>
  <si>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</si>
  <si>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</si>
  <si>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</si>
  <si>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</si>
  <si>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</si>
  <si>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</si>
  <si>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</si>
  <si>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</si>
  <si>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</si>
  <si>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</si>
  <si>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</si>
  <si>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</si>
  <si>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</si>
  <si>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</si>
  <si>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</si>
  <si>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</si>
  <si>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</si>
  <si>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</si>
  <si>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</si>
  <si>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</si>
  <si>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</si>
  <si>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</si>
  <si>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</si>
  <si>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</si>
  <si>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</si>
  <si>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</si>
  <si>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</si>
  <si>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</si>
  <si>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</si>
  <si>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</si>
  <si>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</si>
  <si>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</si>
  <si>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</si>
  <si>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</si>
  <si>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</si>
  <si>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</si>
  <si>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</si>
  <si>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</si>
  <si>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</si>
  <si>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</si>
  <si>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</si>
  <si>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</si>
  <si>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</si>
  <si>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</si>
  <si>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</si>
  <si>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</si>
  <si>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</si>
  <si>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</si>
  <si>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</si>
  <si>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</si>
  <si>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</si>
  <si>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</si>
  <si>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</si>
  <si>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</si>
  <si>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</si>
  <si>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</si>
  <si>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</si>
  <si>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</si>
  <si>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</si>
  <si>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</si>
  <si>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</si>
  <si>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</si>
  <si>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</si>
  <si>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</si>
  <si>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</si>
  <si>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</si>
  <si>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</si>
  <si>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</si>
  <si>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</si>
  <si>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</si>
  <si>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</si>
  <si>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</si>
  <si>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</si>
  <si>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</si>
  <si>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</si>
  <si>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</si>
  <si>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</si>
  <si>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</si>
  <si>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</si>
  <si>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</si>
  <si>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</si>
  <si>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</si>
  <si>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</si>
  <si>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</si>
  <si>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</si>
  <si>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</si>
  <si>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</si>
  <si>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</si>
  <si>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</si>
  <si>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</si>
  <si>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</si>
  <si>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</si>
  <si>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</si>
  <si>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</si>
  <si>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</si>
  <si>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</si>
  <si>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</si>
  <si>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</si>
  <si>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</si>
  <si>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</si>
  <si>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</si>
  <si>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</si>
  <si>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</si>
  <si>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</si>
  <si>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</si>
  <si>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</si>
  <si>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</si>
  <si>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</si>
  <si>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</si>
  <si>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</si>
  <si>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</si>
  <si>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</si>
  <si>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</si>
  <si>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</si>
  <si>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</si>
  <si>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</si>
  <si>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</si>
  <si>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</si>
  <si>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</si>
  <si>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</si>
  <si>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</si>
  <si>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</si>
  <si>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</si>
  <si>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</si>
  <si>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</si>
  <si>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</si>
  <si>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</si>
  <si>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</si>
  <si>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</si>
  <si>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</si>
  <si>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</si>
  <si>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</si>
  <si>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</si>
  <si>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</si>
  <si>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</si>
  <si>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</si>
  <si>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</si>
  <si>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</si>
  <si>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</si>
  <si>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</si>
  <si>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</si>
  <si>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</si>
  <si>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</si>
  <si>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</si>
  <si>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</si>
  <si>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</si>
  <si>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</si>
  <si>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</si>
  <si>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</si>
  <si>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</si>
  <si>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</si>
  <si>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</si>
  <si>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</si>
  <si>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</si>
  <si>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</si>
  <si>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</si>
  <si>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</si>
  <si>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</si>
  <si>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</si>
  <si>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</si>
  <si>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</si>
  <si>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</si>
  <si>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</si>
  <si>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</si>
  <si>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</si>
  <si>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</si>
  <si>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</si>
  <si>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</si>
  <si>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</si>
  <si>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</si>
  <si>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</si>
  <si>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</si>
  <si>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</si>
  <si>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</si>
  <si>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</si>
  <si>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</si>
  <si>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</si>
  <si>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</si>
  <si>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</si>
  <si>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</si>
  <si>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</si>
  <si>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</si>
  <si>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</si>
  <si>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</si>
  <si>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</si>
  <si>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</si>
  <si>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</si>
  <si>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</si>
  <si>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</si>
  <si>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</si>
  <si>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</si>
  <si>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</si>
  <si>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</si>
  <si>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</si>
  <si>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</si>
  <si>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</si>
  <si>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</si>
  <si>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</si>
  <si>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</si>
  <si>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</si>
  <si>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</si>
  <si>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</si>
  <si>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</si>
  <si>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</si>
  <si>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</si>
  <si>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</si>
  <si>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</si>
  <si>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</si>
  <si>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</si>
  <si>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</si>
  <si>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</si>
  <si>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</si>
  <si>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</si>
  <si>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</si>
  <si>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</si>
  <si>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</si>
  <si>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</si>
  <si>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</si>
  <si>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</si>
  <si>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</si>
  <si>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</si>
  <si>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</si>
  <si>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</si>
  <si>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</si>
  <si>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</si>
  <si>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</si>
  <si>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</si>
  <si>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</si>
  <si>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</si>
  <si>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</si>
  <si>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</si>
  <si>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</si>
  <si>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</si>
  <si>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</si>
  <si>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</si>
  <si>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</si>
  <si>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</si>
  <si>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</si>
  <si>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</si>
  <si>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</si>
  <si>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</si>
  <si>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</si>
  <si>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</si>
  <si>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</si>
  <si>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</si>
  <si>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</si>
  <si>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</si>
  <si>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</si>
  <si>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</si>
  <si>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</si>
  <si>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</si>
  <si>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</si>
  <si>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</si>
  <si>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</si>
  <si>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</si>
  <si>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</si>
  <si>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</si>
  <si>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</si>
  <si>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</si>
  <si>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</si>
  <si>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</si>
  <si>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</si>
  <si>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</si>
  <si>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</si>
  <si>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</si>
  <si>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</si>
  <si>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</si>
  <si>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</si>
  <si>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</si>
  <si>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</si>
  <si>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</si>
  <si>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</si>
  <si>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</si>
  <si>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</si>
  <si>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</si>
  <si>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</si>
  <si>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</si>
  <si>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</si>
  <si>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</si>
  <si>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</si>
  <si>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</si>
  <si>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</si>
  <si>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</si>
  <si>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</si>
  <si>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</si>
  <si>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</si>
  <si>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</si>
  <si>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</si>
  <si>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</si>
  <si>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</si>
  <si>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</si>
  <si>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</si>
  <si>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</si>
  <si>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</si>
  <si>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</si>
  <si>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</si>
  <si>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</si>
  <si>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</si>
  <si>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</si>
  <si>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</si>
  <si>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</si>
  <si>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</si>
  <si>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</si>
  <si>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</si>
  <si>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</si>
  <si>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</si>
  <si>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</si>
  <si>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</si>
  <si>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</si>
  <si>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</si>
  <si>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</si>
  <si>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</si>
  <si>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</si>
  <si>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</si>
  <si>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</si>
  <si>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</si>
  <si>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</si>
  <si>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</si>
  <si>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</si>
  <si>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</si>
  <si>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</si>
  <si>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</si>
  <si>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</si>
  <si>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</si>
  <si>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</si>
  <si>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</si>
  <si>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</si>
  <si>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</si>
  <si>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</si>
  <si>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</si>
  <si>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</si>
  <si>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</si>
  <si>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</si>
  <si>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</si>
  <si>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</si>
  <si>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</si>
  <si>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</si>
  <si>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</si>
  <si>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</si>
  <si>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</si>
  <si>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</si>
  <si>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</si>
  <si>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</si>
  <si>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</si>
  <si>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</si>
  <si>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</si>
  <si>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</si>
  <si>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</si>
  <si>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</si>
  <si>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</si>
  <si>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</si>
  <si>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</si>
  <si>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</si>
  <si>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</si>
  <si>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</si>
  <si>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</si>
  <si>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</si>
  <si>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</si>
  <si>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</si>
  <si>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</si>
  <si>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</si>
  <si>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</si>
  <si>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</si>
  <si>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</si>
  <si>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</si>
  <si>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</si>
  <si>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</si>
  <si>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</si>
  <si>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</si>
  <si>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</si>
  <si>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</si>
  <si>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</si>
  <si>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</si>
  <si>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</si>
  <si>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</si>
  <si>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</si>
  <si>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</si>
  <si>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</si>
  <si>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</si>
  <si>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</si>
  <si>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</si>
  <si>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</si>
  <si>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</si>
  <si>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</si>
  <si>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</si>
  <si>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</si>
  <si>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</si>
  <si>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</si>
  <si>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</si>
  <si>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</si>
  <si>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</si>
  <si>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</si>
  <si>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</si>
  <si>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</si>
  <si>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</si>
  <si>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</si>
  <si>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</si>
  <si>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</si>
  <si>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</si>
  <si>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</si>
  <si>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</si>
  <si>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</si>
  <si>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</si>
  <si>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</si>
  <si>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</si>
  <si>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</si>
  <si>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</si>
  <si>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</si>
  <si>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</si>
  <si>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</si>
  <si>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</si>
  <si>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</si>
  <si>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</si>
  <si>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</si>
  <si>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</si>
  <si>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</si>
  <si>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</si>
  <si>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</si>
  <si>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</si>
  <si>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</si>
  <si>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</si>
  <si>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</si>
  <si>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</si>
  <si>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</si>
  <si>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</si>
  <si>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</si>
  <si>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</si>
  <si>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</si>
  <si>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</si>
  <si>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</si>
  <si>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</si>
  <si>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</si>
  <si>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</si>
  <si>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</si>
  <si>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</si>
  <si>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</si>
  <si>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</si>
  <si>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</si>
  <si>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</si>
  <si>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</si>
  <si>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</si>
  <si>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</si>
  <si>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</si>
  <si>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</si>
  <si>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</si>
  <si>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</si>
  <si>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</si>
  <si>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</si>
  <si>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</si>
  <si>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</si>
  <si>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</si>
  <si>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</si>
  <si>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</si>
  <si>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</si>
  <si>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</si>
  <si>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</si>
  <si>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</si>
  <si>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</si>
  <si>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</si>
  <si>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</si>
  <si>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</si>
  <si>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</si>
  <si>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</si>
  <si>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</si>
  <si>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</si>
  <si>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</si>
  <si>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</si>
  <si>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</si>
  <si>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</si>
  <si>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</si>
  <si>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</si>
  <si>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</si>
  <si>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</si>
  <si>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</si>
  <si>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</si>
  <si>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</si>
  <si>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</si>
  <si>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</si>
  <si>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</si>
  <si>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</si>
  <si>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</si>
  <si>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</si>
  <si>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</si>
  <si>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</si>
  <si>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</si>
  <si>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</si>
  <si>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</si>
  <si>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</si>
  <si>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</si>
  <si>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</si>
  <si>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</si>
  <si>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</si>
  <si>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</si>
  <si>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</si>
  <si>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</si>
  <si>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</si>
  <si>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</si>
  <si>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</si>
  <si>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</si>
  <si>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</si>
  <si>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</si>
  <si>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</si>
  <si>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</si>
  <si>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</si>
  <si>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</si>
  <si>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</si>
  <si>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</si>
  <si>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</si>
  <si>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</si>
  <si>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</si>
  <si>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</si>
  <si>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</si>
  <si>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</si>
  <si>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</si>
  <si>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</si>
  <si>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</si>
  <si>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</si>
  <si>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</si>
  <si>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</si>
  <si>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</si>
  <si>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</si>
  <si>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</si>
  <si>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</si>
  <si>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</si>
  <si>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</si>
  <si>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</si>
  <si>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</si>
  <si>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</si>
  <si>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</si>
  <si>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</si>
  <si>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</si>
  <si>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</si>
  <si>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</si>
  <si>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</si>
  <si>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</si>
  <si>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</si>
  <si>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</si>
  <si>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</si>
  <si>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</si>
  <si>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</si>
  <si>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</si>
  <si>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</si>
  <si>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</si>
  <si>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</si>
  <si>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</si>
  <si>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</si>
  <si>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</si>
  <si>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</si>
  <si>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</si>
  <si>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</si>
  <si>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</si>
  <si>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</si>
  <si>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</si>
  <si>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</si>
  <si>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</si>
  <si>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</si>
  <si>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</si>
  <si>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</si>
  <si>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</si>
  <si>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</si>
  <si>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</si>
  <si>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</si>
  <si>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</si>
  <si>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</si>
  <si>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</si>
  <si>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</si>
  <si>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</si>
  <si>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</si>
  <si>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</si>
  <si>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</si>
  <si>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</si>
  <si>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</si>
  <si>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</si>
  <si>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</si>
  <si>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</si>
  <si>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</si>
  <si>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</si>
  <si>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</si>
  <si>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</si>
  <si>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</si>
  <si>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</si>
  <si>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</si>
  <si>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</si>
  <si>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</si>
  <si>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</si>
  <si>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</si>
  <si>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</si>
  <si>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</si>
  <si>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</si>
  <si>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</si>
  <si>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</si>
  <si>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</si>
  <si>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</si>
  <si>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</si>
  <si>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</si>
  <si>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</si>
  <si>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</si>
  <si>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</si>
  <si>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</si>
  <si>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</si>
  <si>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</si>
  <si>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</si>
  <si>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</si>
  <si>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</si>
  <si>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</si>
  <si>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</si>
  <si>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</si>
  <si>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</si>
  <si>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</si>
  <si>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</si>
  <si>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</si>
  <si>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</si>
  <si>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</si>
  <si>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</si>
  <si>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</si>
  <si>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</si>
  <si>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</si>
  <si>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</si>
  <si>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</si>
  <si>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</si>
  <si>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</si>
  <si>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</si>
  <si>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</si>
  <si>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</si>
  <si>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</si>
  <si>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</si>
  <si>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</si>
  <si>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</si>
  <si>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</si>
  <si>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</si>
  <si>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</si>
  <si>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</si>
  <si>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</si>
  <si>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</si>
  <si>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</si>
  <si>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</si>
  <si>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</si>
  <si>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</si>
  <si>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</si>
  <si>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</si>
  <si>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</si>
  <si>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</si>
  <si>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</si>
  <si>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</si>
  <si>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</si>
  <si>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</si>
  <si>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</si>
  <si>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</si>
  <si>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</si>
  <si>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</si>
  <si>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</si>
  <si>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</si>
  <si>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</si>
  <si>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</si>
  <si>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</si>
  <si>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</si>
  <si>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</si>
  <si>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</si>
  <si>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</si>
  <si>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</si>
  <si>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</si>
  <si>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</si>
  <si>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</si>
  <si>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</si>
  <si>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</si>
  <si>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</si>
  <si>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</si>
  <si>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</si>
  <si>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</si>
  <si>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</si>
  <si>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</si>
  <si>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</si>
  <si>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</si>
  <si>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</si>
  <si>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</si>
  <si>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</si>
  <si>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</si>
  <si>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</si>
  <si>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</si>
  <si>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</si>
  <si>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</si>
  <si>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</si>
  <si>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</si>
  <si>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</si>
  <si>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</si>
  <si>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</si>
  <si>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</si>
  <si>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</si>
  <si>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</si>
  <si>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</si>
  <si>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</si>
  <si>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</si>
  <si>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</si>
  <si>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</si>
  <si>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</si>
  <si>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</si>
  <si>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</si>
  <si>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</si>
  <si>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</si>
  <si>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</si>
  <si>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</si>
  <si>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</si>
  <si>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</si>
  <si>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</si>
  <si>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</si>
  <si>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</si>
  <si>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</si>
  <si>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</si>
  <si>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</si>
  <si>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</si>
  <si>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</si>
  <si>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</si>
  <si>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</si>
  <si>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</si>
  <si>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</si>
  <si>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</si>
  <si>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</si>
  <si>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</si>
  <si>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</si>
  <si>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</si>
  <si>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</si>
  <si>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</si>
  <si>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</si>
  <si>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</si>
  <si>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</si>
  <si>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</si>
  <si>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</si>
  <si>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</si>
  <si>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</si>
  <si>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</si>
  <si>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</si>
  <si>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</si>
  <si>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</si>
  <si>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</si>
  <si>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</si>
  <si>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</si>
  <si>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</si>
  <si>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</si>
  <si>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</si>
  <si>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</si>
  <si>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</si>
  <si>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</si>
  <si>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</si>
  <si>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</si>
  <si>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</si>
  <si>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</si>
  <si>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</si>
  <si>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</si>
  <si>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</si>
  <si>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</si>
  <si>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</si>
  <si>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</si>
  <si>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</si>
  <si>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</si>
  <si>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</si>
  <si>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</si>
  <si>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</si>
  <si>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</si>
  <si>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</si>
  <si>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</si>
  <si>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</si>
  <si>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</si>
  <si>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</si>
  <si>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</si>
  <si>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</si>
  <si>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</si>
  <si>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</si>
  <si>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</si>
  <si>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</si>
  <si>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</si>
  <si>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</si>
  <si>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</si>
  <si>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</si>
  <si>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</si>
  <si>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</si>
  <si>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</si>
  <si>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</si>
  <si>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</si>
  <si>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</si>
  <si>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</si>
  <si>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</si>
  <si>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</si>
  <si>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</si>
  <si>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</si>
  <si>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</si>
  <si>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</si>
  <si>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</si>
  <si>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</si>
  <si>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</si>
  <si>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</si>
  <si>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</si>
  <si>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</si>
  <si>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</si>
  <si>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</si>
  <si>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</si>
  <si>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</si>
  <si>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</si>
  <si>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</si>
  <si>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</si>
  <si>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</si>
  <si>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</si>
  <si>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</si>
  <si>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</si>
  <si>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</si>
  <si>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</si>
  <si>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</si>
  <si>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</si>
  <si>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</si>
  <si>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</si>
  <si>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</si>
  <si>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</si>
  <si>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</si>
  <si>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</si>
  <si>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</si>
  <si>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</si>
  <si>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</si>
  <si>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</si>
  <si>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</si>
  <si>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</si>
  <si>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</si>
  <si>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</si>
  <si>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</si>
  <si>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</si>
  <si>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</si>
  <si>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</si>
  <si>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</si>
  <si>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</si>
  <si>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</si>
  <si>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</si>
  <si>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</si>
  <si>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</si>
  <si>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</si>
  <si>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</si>
  <si>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</si>
  <si>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</si>
  <si>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</si>
  <si>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</si>
  <si>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</si>
  <si>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</si>
  <si>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</si>
  <si>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</si>
  <si>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</si>
  <si>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</si>
  <si>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</si>
  <si>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</si>
  <si>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</si>
  <si>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</si>
  <si>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</si>
  <si>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</si>
  <si>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</si>
  <si>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</si>
  <si>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</si>
  <si>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</si>
  <si>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</si>
  <si>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</si>
  <si>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</si>
  <si>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</si>
  <si>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</si>
  <si>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</si>
  <si>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</si>
  <si>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</si>
  <si>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</si>
  <si>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</si>
  <si>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</si>
  <si>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</si>
  <si>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</si>
  <si>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</si>
  <si>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</si>
  <si>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</si>
  <si>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</si>
  <si>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</si>
  <si>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</si>
  <si>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</si>
  <si>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</si>
  <si>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</si>
  <si>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</si>
  <si>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</si>
  <si>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</si>
  <si>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</si>
  <si>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</si>
  <si>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</si>
  <si>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</si>
  <si>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</si>
  <si>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</si>
  <si>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</si>
  <si>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</si>
  <si>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</si>
  <si>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</si>
  <si>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</si>
  <si>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</si>
  <si>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</si>
  <si>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</si>
  <si>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</si>
  <si>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</si>
  <si>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</si>
  <si>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</si>
  <si>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</si>
  <si>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</si>
  <si>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</si>
  <si>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</si>
  <si>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</si>
  <si>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</si>
  <si>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</si>
  <si>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</si>
  <si>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</si>
  <si>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</si>
  <si>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</si>
  <si>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</si>
  <si>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</si>
  <si>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</si>
  <si>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</si>
  <si>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</si>
  <si>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</si>
  <si>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</si>
  <si>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</si>
  <si>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</si>
  <si>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</si>
  <si>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</si>
  <si>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</si>
  <si>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</si>
  <si>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</si>
  <si>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</si>
  <si>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</si>
  <si>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</si>
  <si>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</si>
  <si>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</si>
  <si>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</si>
  <si>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</si>
  <si>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</si>
  <si>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</si>
  <si>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</si>
  <si>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</si>
  <si>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</si>
  <si>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</si>
  <si>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</si>
  <si>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</si>
  <si>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</si>
  <si>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</si>
  <si>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</si>
  <si>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</si>
  <si>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</si>
  <si>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</si>
  <si>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</si>
  <si>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</si>
  <si>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</si>
  <si>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</si>
  <si>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</si>
  <si>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</si>
  <si>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</si>
  <si>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</si>
  <si>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</si>
  <si>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</si>
  <si>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</si>
  <si>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</si>
  <si>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</si>
  <si>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</si>
  <si>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</si>
  <si>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</si>
  <si>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</si>
  <si>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</si>
  <si>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</si>
  <si>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</si>
  <si>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</si>
  <si>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</si>
  <si>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</si>
  <si>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</si>
  <si>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</si>
  <si>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</si>
  <si>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</si>
  <si>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</si>
  <si>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</si>
  <si>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</si>
  <si>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</si>
  <si>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</si>
  <si>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</si>
  <si>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</si>
  <si>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</si>
  <si>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</si>
  <si>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</si>
  <si>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</si>
  <si>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</si>
  <si>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</si>
  <si>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</si>
  <si>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</si>
  <si>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</si>
  <si>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</si>
  <si>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</si>
  <si>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</si>
  <si>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</si>
  <si>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</si>
  <si>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</si>
  <si>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</si>
  <si>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</si>
  <si>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</si>
  <si>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</si>
  <si>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</si>
  <si>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</si>
  <si>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</si>
  <si>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</si>
  <si>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</si>
  <si>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</si>
  <si>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</si>
  <si>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</si>
  <si>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</si>
  <si>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</si>
  <si>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</si>
  <si>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</si>
  <si>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</si>
  <si>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</si>
  <si>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</si>
  <si>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</si>
  <si>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</si>
  <si>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</si>
  <si>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</si>
  <si>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</si>
  <si>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</si>
  <si>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</si>
  <si>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</si>
  <si>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</si>
  <si>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</si>
  <si>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</si>
  <si>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</si>
  <si>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</si>
  <si>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</si>
  <si>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</si>
  <si>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</si>
  <si>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</si>
  <si>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</si>
  <si>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</si>
  <si>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</si>
  <si>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</si>
  <si>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</si>
  <si>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</si>
  <si>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</si>
  <si>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</si>
  <si>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</si>
  <si>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</si>
  <si>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</si>
  <si>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</si>
  <si>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</si>
  <si>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</si>
  <si>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</si>
  <si>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</si>
  <si>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</si>
  <si>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</si>
  <si>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</si>
  <si>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</si>
  <si>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</si>
  <si>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</si>
  <si>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</si>
  <si>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</si>
  <si>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</si>
  <si>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</si>
  <si>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</si>
  <si>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</si>
  <si>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</si>
  <si>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</si>
  <si>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</si>
  <si>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</si>
  <si>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</si>
  <si>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</si>
  <si>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</si>
  <si>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</si>
  <si>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</si>
  <si>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</si>
  <si>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</si>
  <si>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</si>
  <si>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</si>
  <si>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</si>
  <si>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</si>
  <si>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</si>
  <si>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</si>
  <si>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</si>
  <si>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</si>
  <si>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</si>
  <si>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</si>
  <si>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</si>
  <si>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</si>
  <si>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</si>
  <si>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</si>
  <si>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</si>
  <si>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</si>
  <si>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</si>
  <si>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</si>
  <si>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</si>
  <si>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</si>
  <si>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</si>
  <si>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</si>
  <si>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</si>
  <si>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</si>
  <si>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</si>
  <si>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</si>
  <si>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</si>
  <si>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</si>
  <si>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</si>
  <si>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</si>
  <si>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</si>
  <si>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</si>
  <si>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</si>
  <si>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</si>
  <si>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</si>
  <si>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</si>
  <si>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</si>
  <si>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</si>
  <si>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</si>
  <si>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</si>
  <si>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</si>
  <si>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</si>
  <si>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</si>
  <si>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</si>
  <si>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</si>
  <si>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</si>
  <si>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</si>
  <si>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</si>
  <si>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</si>
  <si>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</si>
  <si>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</si>
  <si>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</si>
  <si>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</si>
  <si>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</si>
  <si>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</si>
  <si>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</si>
  <si>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</si>
  <si>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</si>
  <si>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</si>
  <si>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</si>
  <si>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</si>
  <si>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</si>
  <si>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</si>
  <si>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</si>
  <si>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</si>
  <si>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</si>
  <si>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</si>
  <si>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</si>
  <si>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</si>
  <si>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</si>
  <si>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</si>
  <si>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</si>
  <si>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</si>
  <si>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</si>
  <si>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</si>
  <si>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</si>
  <si>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</si>
  <si>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</si>
  <si>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</si>
  <si>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</si>
  <si>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</si>
  <si>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</si>
  <si>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</si>
  <si>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</si>
  <si>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</si>
  <si>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</si>
  <si>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</si>
  <si>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</si>
  <si>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</si>
  <si>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</si>
  <si>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</si>
  <si>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</si>
  <si>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</si>
  <si>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</si>
  <si>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</si>
  <si>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</si>
  <si>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</si>
  <si>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</si>
  <si>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</si>
  <si>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</si>
  <si>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</si>
  <si>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</si>
  <si>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</si>
  <si>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</si>
  <si>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</si>
  <si>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</si>
  <si>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</si>
  <si>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</si>
  <si>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</si>
  <si>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</si>
  <si>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</si>
  <si>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</si>
  <si>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</si>
  <si>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</si>
  <si>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</si>
  <si>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</si>
  <si>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</si>
  <si>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</si>
  <si>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</si>
  <si>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</si>
  <si>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</si>
  <si>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</si>
  <si>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</si>
  <si>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</si>
  <si>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</si>
  <si>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</si>
  <si>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</si>
  <si>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</si>
  <si>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</si>
  <si>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</si>
  <si>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</si>
  <si>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</si>
  <si>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</si>
  <si>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</si>
  <si>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</si>
  <si>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</si>
  <si>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</si>
  <si>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</si>
  <si>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</si>
  <si>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</si>
  <si>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</si>
  <si>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</si>
  <si>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</si>
  <si>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</si>
  <si>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</si>
  <si>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</si>
  <si>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</si>
  <si>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</si>
  <si>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</si>
  <si>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</si>
  <si>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</si>
  <si>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</si>
  <si>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</si>
  <si>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</si>
  <si>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</si>
  <si>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</si>
  <si>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</si>
  <si>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</si>
  <si>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</si>
  <si>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</si>
  <si>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</si>
  <si>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</si>
  <si>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</si>
  <si>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</si>
  <si>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</si>
  <si>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</si>
  <si>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</si>
  <si>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</si>
  <si>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</si>
  <si>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</si>
  <si>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</si>
  <si>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</si>
  <si>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</si>
  <si>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</si>
  <si>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</si>
  <si>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</si>
  <si>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</si>
  <si>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</si>
  <si>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</si>
  <si>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</si>
  <si>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</si>
  <si>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</si>
  <si>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</si>
  <si>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</si>
  <si>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</si>
  <si>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</si>
  <si>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</si>
  <si>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</si>
  <si>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</si>
  <si>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</si>
  <si>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</si>
  <si>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</si>
  <si>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</si>
  <si>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</si>
  <si>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</si>
  <si>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</si>
  <si>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</si>
  <si>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</si>
  <si>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</si>
  <si>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</si>
  <si>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</si>
  <si>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</si>
  <si>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</si>
  <si>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</si>
  <si>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</si>
  <si>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</si>
  <si>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</si>
  <si>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</si>
  <si>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</si>
  <si>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</si>
  <si>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</si>
  <si>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</si>
  <si>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</si>
  <si>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</si>
  <si>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</si>
  <si>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</si>
  <si>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</si>
  <si>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</si>
  <si>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</si>
  <si>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</si>
  <si>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</si>
  <si>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</si>
  <si>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</si>
  <si>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</si>
  <si>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</si>
  <si>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</si>
  <si>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</si>
  <si>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</si>
  <si>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</si>
  <si>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</si>
  <si>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</si>
  <si>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</si>
  <si>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</si>
  <si>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</si>
  <si>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</si>
  <si>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</si>
  <si>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</si>
  <si>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</si>
  <si>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</si>
  <si>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</si>
  <si>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</si>
  <si>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</si>
  <si>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</si>
  <si>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</si>
  <si>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</si>
  <si>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</si>
  <si>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</si>
  <si>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</si>
  <si>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</si>
  <si>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</si>
  <si>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</si>
  <si>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</si>
  <si>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</si>
  <si>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</si>
  <si>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</si>
  <si>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</si>
  <si>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</si>
  <si>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</si>
  <si>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</si>
  <si>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</si>
  <si>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</si>
  <si>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</si>
  <si>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</si>
  <si>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</si>
  <si>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</si>
  <si>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</si>
  <si>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</si>
  <si>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</si>
  <si>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</si>
  <si>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</si>
  <si>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</si>
  <si>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</si>
  <si>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</si>
  <si>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</si>
  <si>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</si>
  <si>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</si>
  <si>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</si>
  <si>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</si>
  <si>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</si>
  <si>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</si>
  <si>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</si>
  <si>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</si>
  <si>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</si>
  <si>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</si>
  <si>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</si>
  <si>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</si>
  <si>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</si>
  <si>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</si>
  <si>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</si>
  <si>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</si>
  <si>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</si>
  <si>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</si>
  <si>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</si>
  <si>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</si>
  <si>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</si>
  <si>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</si>
  <si>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</si>
  <si>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</si>
  <si>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</si>
  <si>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</si>
  <si>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</si>
  <si>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</si>
  <si>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</si>
  <si>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</si>
  <si>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</si>
  <si>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</si>
  <si>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</si>
  <si>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</si>
  <si>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</si>
  <si>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</si>
  <si>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</si>
  <si>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</si>
  <si>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</si>
  <si>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</si>
  <si>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</si>
  <si>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</si>
  <si>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</si>
  <si>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</si>
  <si>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</si>
  <si>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</si>
  <si>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</si>
  <si>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</si>
  <si>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</si>
  <si>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</si>
  <si>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</si>
  <si>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</si>
  <si>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</si>
  <si>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</si>
  <si>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</si>
  <si>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</si>
  <si>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</si>
  <si>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</si>
  <si>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</si>
  <si>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</si>
  <si>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</si>
  <si>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</si>
  <si>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</si>
  <si>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</si>
  <si>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</si>
  <si>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</si>
  <si>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</si>
  <si>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</si>
  <si>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</si>
  <si>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</si>
  <si>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</si>
  <si>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</si>
  <si>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</si>
  <si>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</si>
  <si>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</si>
  <si>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</si>
  <si>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</si>
  <si>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</si>
  <si>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</si>
  <si>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</si>
  <si>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</si>
  <si>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</si>
  <si>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</si>
  <si>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</si>
  <si>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</si>
  <si>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</si>
  <si>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</si>
  <si>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</si>
  <si>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</si>
  <si>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</si>
  <si>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</si>
  <si>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</si>
  <si>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</si>
  <si>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</si>
  <si>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</si>
  <si>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</si>
  <si>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</si>
  <si>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</si>
  <si>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</si>
  <si>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</si>
  <si>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</si>
  <si>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</si>
  <si>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</si>
  <si>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</si>
  <si>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</si>
  <si>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</si>
  <si>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</si>
  <si>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</si>
  <si>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</si>
  <si>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</si>
  <si>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</si>
  <si>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</si>
  <si>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</si>
  <si>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</si>
  <si>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</si>
  <si>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</si>
  <si>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</si>
  <si>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</si>
  <si>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</si>
  <si>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</si>
  <si>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</si>
  <si>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</si>
  <si>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</si>
  <si>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</si>
  <si>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</si>
  <si>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</si>
  <si>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</si>
  <si>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</si>
  <si>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</si>
  <si>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</si>
  <si>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</si>
  <si>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</si>
  <si>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</si>
  <si>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</si>
  <si>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</si>
  <si>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</si>
  <si>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</si>
  <si>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</si>
  <si>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</si>
  <si>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</si>
  <si>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</si>
  <si>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</si>
  <si>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</si>
  <si>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</si>
  <si>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</si>
  <si>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</si>
  <si>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</si>
  <si>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</si>
  <si>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</si>
  <si>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</si>
  <si>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</si>
  <si>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</si>
  <si>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</si>
  <si>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</si>
  <si>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</si>
  <si>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</si>
  <si>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</si>
  <si>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</si>
  <si>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</si>
  <si>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</si>
  <si>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</si>
  <si>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</si>
  <si>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</si>
  <si>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</si>
  <si>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</si>
  <si>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</si>
  <si>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</si>
  <si>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</si>
  <si>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</si>
  <si>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</si>
  <si>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</si>
  <si>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</si>
  <si>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</si>
  <si>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</si>
  <si>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</si>
  <si>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</si>
  <si>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</si>
  <si>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</si>
  <si>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</si>
  <si>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</si>
  <si>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</si>
  <si>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</si>
  <si>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</si>
  <si>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</si>
  <si>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</si>
  <si>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</si>
  <si>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</si>
  <si>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</si>
  <si>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</si>
  <si>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</si>
  <si>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</si>
  <si>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</si>
  <si>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</si>
  <si>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</si>
  <si>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</si>
  <si>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</si>
  <si>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</si>
  <si>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</si>
  <si>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</si>
  <si>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</si>
  <si>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</si>
  <si>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</si>
  <si>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</si>
  <si>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</si>
  <si>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</si>
  <si>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</si>
  <si>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</si>
  <si>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</si>
  <si>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</si>
  <si>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</si>
  <si>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</si>
  <si>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</si>
  <si>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</si>
  <si>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</si>
  <si>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</si>
  <si>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</si>
  <si>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</si>
  <si>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</si>
  <si>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</si>
  <si>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</si>
  <si>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</si>
  <si>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</si>
  <si>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</si>
  <si>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</si>
  <si>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</si>
  <si>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</si>
  <si>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</si>
  <si>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</si>
  <si>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</si>
  <si>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</si>
  <si>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</si>
  <si>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</si>
  <si>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</si>
  <si>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</si>
  <si>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</si>
  <si>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</si>
  <si>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</si>
  <si>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</si>
  <si>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</si>
  <si>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</si>
  <si>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</si>
  <si>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</si>
  <si>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</si>
  <si>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</si>
  <si>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</si>
  <si>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</si>
  <si>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</si>
  <si>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</si>
  <si>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</si>
  <si>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</si>
  <si>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</si>
  <si>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</si>
  <si>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</si>
  <si>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</si>
  <si>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</si>
  <si>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</si>
  <si>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</si>
  <si>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</si>
  <si>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</si>
  <si>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</si>
  <si>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</si>
  <si>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</si>
  <si>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</si>
  <si>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</si>
  <si>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</si>
  <si>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</si>
  <si>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</si>
  <si>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</si>
  <si>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</si>
  <si>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</si>
  <si>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</si>
  <si>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</si>
  <si>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</si>
  <si>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</si>
  <si>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</si>
  <si>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</si>
  <si>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</si>
  <si>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</si>
  <si>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</si>
  <si>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</si>
  <si>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</si>
  <si>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</si>
  <si>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</si>
  <si>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</si>
  <si>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</si>
  <si>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</si>
  <si>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</si>
  <si>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</si>
  <si>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</si>
  <si>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</si>
  <si>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</si>
  <si>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</si>
  <si>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</si>
  <si>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</si>
  <si>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</si>
  <si>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</si>
  <si>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</si>
  <si>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</si>
  <si>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</si>
  <si>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</si>
  <si>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</si>
  <si>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</si>
  <si>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</si>
  <si>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</si>
  <si>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</si>
  <si>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</si>
  <si>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</si>
  <si>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</si>
  <si>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</si>
  <si>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</si>
  <si>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</si>
  <si>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</si>
  <si>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</si>
  <si>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</si>
  <si>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</si>
  <si>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</si>
  <si>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</si>
  <si>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</si>
  <si>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</si>
  <si>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</si>
  <si>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</si>
  <si>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</si>
  <si>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</si>
  <si>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</si>
  <si>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</si>
  <si>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</si>
  <si>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</si>
  <si>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</si>
  <si>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</si>
  <si>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</si>
  <si>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</si>
  <si>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</si>
  <si>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</si>
  <si>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</si>
  <si>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</si>
  <si>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</si>
  <si>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</si>
  <si>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</si>
  <si>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</si>
  <si>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</si>
  <si>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</si>
  <si>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</si>
  <si>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</si>
  <si>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</si>
  <si>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</si>
  <si>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</si>
  <si>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</si>
  <si>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</si>
  <si>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</si>
  <si>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</si>
  <si>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</si>
  <si>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</si>
  <si>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</si>
  <si>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</si>
  <si>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</si>
  <si>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</si>
  <si>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</si>
  <si>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</si>
  <si>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</si>
  <si>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</si>
  <si>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</si>
  <si>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</si>
  <si>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</si>
  <si>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</si>
  <si>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</si>
  <si>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</si>
  <si>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</si>
  <si>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</si>
  <si>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</si>
  <si>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</si>
  <si>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</si>
  <si>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</si>
  <si>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</si>
  <si>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</si>
  <si>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</si>
  <si>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</si>
  <si>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</si>
  <si>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</si>
  <si>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</si>
  <si>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</si>
  <si>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</si>
  <si>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</si>
  <si>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</si>
  <si>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</si>
  <si>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</si>
  <si>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</si>
  <si>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</si>
  <si>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</si>
  <si>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</si>
  <si>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</si>
  <si>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</si>
  <si>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</si>
  <si>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</si>
  <si>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</si>
  <si>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</si>
  <si>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</si>
  <si>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</si>
  <si>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</si>
  <si>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</si>
  <si>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</si>
  <si>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</si>
  <si>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</si>
  <si>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</si>
  <si>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</si>
  <si>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</si>
  <si>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</si>
  <si>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</si>
  <si>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</si>
  <si>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</si>
  <si>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</si>
  <si>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</si>
  <si>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</si>
  <si>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</si>
  <si>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</si>
  <si>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</si>
  <si>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</si>
  <si>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</si>
  <si>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</si>
  <si>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</si>
  <si>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</si>
  <si>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</si>
  <si>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</si>
  <si>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</si>
  <si>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</si>
  <si>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</si>
  <si>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</si>
  <si>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</si>
  <si>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</si>
  <si>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</si>
  <si>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</si>
  <si>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</si>
  <si>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</si>
  <si>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</si>
  <si>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</si>
  <si>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</si>
  <si>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</si>
  <si>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</si>
  <si>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</si>
  <si>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</si>
  <si>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</si>
  <si>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</si>
  <si>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</si>
  <si>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</si>
  <si>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</si>
  <si>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</si>
  <si>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</si>
  <si>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</si>
  <si>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</si>
  <si>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</si>
  <si>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</si>
  <si>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</si>
  <si>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</si>
  <si>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</si>
  <si>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</si>
  <si>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</si>
  <si>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</si>
  <si>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</si>
  <si>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</si>
  <si>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</si>
  <si>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</si>
  <si>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</si>
  <si>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</si>
  <si>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</si>
  <si>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</si>
  <si>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</si>
  <si>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</si>
  <si>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</si>
  <si>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</si>
  <si>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</si>
  <si>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</si>
  <si>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</si>
  <si>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</si>
  <si>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</si>
  <si>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</si>
  <si>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</si>
  <si>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</si>
  <si>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</si>
  <si>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</si>
  <si>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</si>
  <si>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</si>
  <si>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</si>
  <si>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</si>
  <si>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</si>
  <si>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</si>
  <si>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</si>
  <si>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</si>
  <si>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</si>
  <si>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</si>
  <si>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</si>
  <si>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</si>
  <si>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</si>
  <si>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</si>
  <si>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</si>
  <si>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</si>
  <si>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</si>
  <si>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</si>
  <si>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</si>
  <si>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</si>
  <si>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</si>
  <si>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</si>
  <si>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</si>
  <si>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</si>
  <si>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</si>
  <si>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</si>
  <si>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</si>
  <si>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</si>
  <si>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</si>
  <si>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</si>
  <si>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</si>
  <si>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</si>
  <si>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</si>
  <si>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</si>
  <si>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</si>
  <si>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</si>
  <si>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</si>
  <si>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</si>
  <si>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</si>
  <si>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</si>
  <si>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</si>
  <si>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</si>
  <si>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</si>
  <si>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</si>
  <si>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</si>
  <si>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</si>
  <si>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</si>
  <si>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</si>
  <si>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</si>
  <si>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</si>
  <si>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</si>
  <si>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</si>
  <si>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</si>
  <si>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</si>
  <si>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</si>
  <si>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</si>
  <si>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</si>
  <si>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</si>
  <si>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</si>
  <si>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</si>
  <si>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</si>
  <si>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</si>
  <si>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</si>
  <si>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</si>
  <si>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</si>
  <si>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</si>
  <si>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</si>
  <si>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</si>
  <si>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</si>
  <si>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</si>
  <si>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</si>
  <si>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</si>
  <si>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</si>
  <si>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</si>
  <si>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</si>
  <si>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</si>
  <si>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</si>
  <si>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</si>
  <si>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</si>
  <si>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</si>
  <si>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</si>
  <si>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</si>
  <si>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</si>
  <si>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</si>
  <si>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</si>
  <si>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</si>
  <si>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</si>
  <si>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</si>
  <si>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</si>
  <si>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</si>
  <si>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</si>
  <si>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</si>
  <si>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</si>
  <si>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</si>
  <si>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</si>
  <si>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</si>
  <si>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</si>
  <si>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</si>
  <si>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</si>
  <si>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</si>
  <si>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</si>
  <si>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</si>
  <si>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</si>
  <si>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</si>
  <si>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</si>
  <si>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</si>
  <si>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</si>
  <si>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</si>
  <si>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</si>
  <si>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</si>
  <si>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</si>
  <si>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</si>
  <si>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</si>
  <si>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</si>
  <si>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</si>
  <si>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</si>
  <si>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</si>
  <si>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</si>
  <si>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</si>
  <si>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</si>
  <si>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</si>
  <si>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</si>
  <si>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</si>
  <si>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</si>
  <si>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</si>
  <si>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</si>
  <si>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</si>
  <si>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</si>
  <si>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</si>
  <si>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</si>
  <si>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</si>
  <si>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</si>
  <si>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</si>
  <si>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</si>
  <si>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</si>
  <si>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</si>
  <si>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</si>
  <si>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</si>
  <si>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</si>
  <si>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</si>
  <si>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</si>
  <si>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</si>
  <si>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</si>
  <si>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</si>
  <si>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</si>
  <si>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</si>
  <si>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</si>
  <si>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</si>
  <si>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</si>
  <si>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</si>
  <si>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</si>
  <si>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</si>
  <si>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</si>
  <si>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</si>
  <si>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</si>
  <si>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</si>
  <si>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</si>
  <si>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</si>
  <si>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</si>
  <si>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</si>
  <si>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</si>
  <si>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</si>
  <si>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</si>
  <si>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</si>
  <si>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</si>
  <si>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</si>
  <si>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</si>
  <si>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</si>
  <si>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</si>
  <si>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</si>
  <si>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</si>
  <si>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</si>
  <si>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</si>
  <si>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</si>
  <si>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</si>
  <si>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</si>
  <si>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</si>
  <si>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</si>
  <si>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</si>
  <si>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</si>
  <si>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</si>
  <si>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</si>
  <si>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</si>
  <si>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</si>
  <si>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</si>
  <si>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</si>
  <si>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</si>
  <si>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</si>
  <si>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</si>
  <si>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</si>
  <si>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</si>
  <si>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</si>
  <si>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</si>
  <si>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</si>
  <si>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</si>
  <si>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</si>
  <si>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</si>
  <si>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</si>
  <si>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</si>
  <si>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</si>
  <si>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</si>
  <si>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</si>
  <si>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</si>
  <si>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</si>
  <si>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</si>
  <si>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</si>
  <si>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</si>
  <si>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</si>
  <si>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</si>
  <si>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</si>
  <si>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</si>
  <si>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</si>
  <si>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</si>
  <si>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</si>
  <si>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</si>
  <si>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</si>
  <si>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</si>
  <si>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</si>
  <si>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</si>
  <si>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</si>
  <si>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</si>
  <si>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</si>
  <si>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</si>
  <si>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</si>
  <si>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</si>
  <si>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</si>
  <si>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</si>
  <si>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</si>
  <si>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</si>
  <si>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</si>
  <si>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</si>
  <si>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</si>
  <si>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</si>
  <si>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</si>
  <si>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</si>
  <si>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</si>
  <si>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</si>
  <si>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</si>
  <si>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</si>
  <si>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</si>
  <si>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</si>
  <si>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</si>
  <si>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</si>
  <si>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</si>
  <si>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</si>
  <si>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</si>
  <si>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</si>
  <si>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</si>
  <si>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</si>
  <si>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</si>
  <si>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</si>
  <si>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</si>
  <si>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</si>
  <si>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</si>
  <si>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</si>
  <si>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</si>
  <si>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</si>
  <si>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</si>
  <si>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</si>
  <si>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</si>
  <si>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</si>
  <si>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</si>
  <si>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</si>
  <si>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</si>
  <si>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</si>
  <si>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</si>
  <si>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</si>
  <si>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</si>
  <si>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</si>
  <si>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</si>
  <si>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</si>
  <si>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</si>
  <si>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</si>
  <si>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</si>
  <si>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</si>
  <si>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</si>
  <si>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</si>
  <si>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</si>
  <si>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</si>
  <si>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</si>
  <si>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</si>
  <si>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</si>
  <si>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</si>
  <si>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</si>
  <si>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</si>
  <si>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</si>
  <si>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</si>
  <si>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</si>
  <si>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</si>
  <si>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</si>
  <si>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</si>
  <si>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</si>
  <si>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</si>
  <si>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</si>
  <si>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</si>
  <si>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</si>
  <si>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</si>
  <si>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</si>
  <si>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</si>
  <si>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</si>
  <si>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</si>
  <si>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</si>
  <si>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</si>
  <si>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</si>
  <si>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</si>
  <si>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</si>
  <si>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</si>
  <si>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</si>
  <si>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</si>
  <si>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</si>
  <si>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</si>
  <si>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</si>
  <si>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</si>
  <si>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</si>
  <si>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</si>
  <si>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</si>
  <si>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</si>
  <si>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</si>
  <si>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</si>
  <si>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</si>
  <si>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</si>
  <si>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</si>
  <si>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</si>
  <si>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</si>
  <si>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</si>
  <si>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</si>
  <si>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</si>
  <si>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</si>
  <si>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</si>
  <si>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</si>
  <si>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</si>
  <si>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</si>
  <si>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</si>
  <si>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</si>
  <si>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</si>
  <si>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</si>
  <si>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</si>
  <si>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</si>
  <si>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</si>
  <si>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</si>
  <si>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</si>
  <si>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</si>
  <si>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</si>
  <si>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</si>
  <si>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</si>
  <si>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</si>
  <si>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</si>
  <si>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</si>
  <si>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</si>
  <si>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</si>
  <si>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</si>
  <si>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</si>
  <si>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</si>
  <si>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</si>
  <si>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</si>
  <si>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</si>
  <si>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</si>
  <si>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</si>
  <si>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</si>
  <si>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</si>
  <si>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</si>
  <si>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</si>
  <si>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</si>
  <si>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</si>
  <si>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</si>
  <si>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</si>
  <si>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</si>
  <si>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</si>
  <si>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</si>
  <si>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</si>
  <si>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</si>
  <si>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</si>
  <si>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</si>
  <si>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</si>
  <si>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</si>
  <si>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</si>
  <si>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</si>
  <si>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</si>
  <si>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</si>
  <si>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</si>
  <si>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</si>
  <si>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</si>
  <si>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</si>
  <si>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</si>
  <si>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</si>
  <si>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</si>
  <si>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</si>
  <si>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</si>
  <si>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</si>
  <si>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</si>
  <si>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</si>
  <si>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</si>
  <si>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</si>
  <si>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</si>
  <si>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</si>
  <si>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</si>
  <si>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</si>
  <si>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</si>
  <si>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</si>
  <si>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</si>
  <si>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</si>
  <si>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</si>
  <si>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</si>
  <si>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</si>
  <si>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</si>
  <si>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</si>
  <si>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</si>
  <si>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</si>
  <si>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</si>
  <si>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</si>
  <si>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</si>
  <si>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</si>
  <si>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</si>
  <si>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</si>
  <si>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</si>
  <si>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</si>
  <si>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</si>
  <si>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</si>
  <si>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</si>
  <si>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</si>
  <si>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</si>
  <si>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</si>
  <si>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</si>
  <si>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</si>
  <si>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</si>
  <si>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</si>
  <si>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</si>
  <si>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</si>
  <si>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</si>
  <si>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</si>
  <si>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</si>
  <si>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</si>
  <si>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</si>
  <si>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</si>
  <si>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</si>
  <si>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</si>
  <si>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</si>
  <si>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</si>
  <si>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</si>
  <si>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</si>
  <si>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</si>
  <si>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</si>
  <si>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</si>
  <si>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</si>
  <si>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</si>
  <si>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</si>
  <si>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</si>
  <si>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</si>
  <si>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</si>
  <si>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</si>
  <si>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</si>
  <si>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</si>
  <si>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</si>
  <si>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</si>
  <si>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</si>
  <si>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</si>
  <si>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</si>
  <si>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</si>
  <si>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</si>
  <si>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</si>
  <si>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</si>
  <si>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</si>
  <si>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</si>
  <si>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</si>
  <si>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</si>
  <si>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</si>
  <si>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</si>
  <si>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</si>
  <si>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</si>
  <si>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</si>
  <si>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</si>
  <si>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</si>
  <si>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</si>
  <si>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</si>
  <si>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</si>
  <si>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</si>
  <si>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</si>
  <si>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</si>
  <si>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</si>
  <si>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</si>
  <si>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</si>
  <si>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</si>
  <si>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</si>
  <si>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</si>
  <si>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</si>
  <si>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</si>
  <si>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</si>
  <si>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</si>
  <si>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</si>
  <si>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</si>
  <si>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</si>
  <si>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</si>
  <si>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</si>
  <si>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</si>
  <si>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</si>
  <si>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</si>
  <si>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</si>
  <si>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</si>
  <si>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</si>
  <si>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</si>
  <si>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</si>
  <si>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</si>
  <si>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</si>
  <si>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</si>
  <si>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</si>
  <si>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</si>
  <si>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</si>
  <si>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</si>
  <si>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</si>
  <si>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</si>
  <si>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</si>
  <si>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</si>
  <si>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</si>
  <si>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</si>
  <si>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</si>
  <si>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</si>
  <si>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</si>
  <si>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</si>
  <si>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</si>
  <si>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</si>
  <si>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</si>
  <si>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</si>
  <si>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</si>
  <si>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</si>
  <si>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</si>
  <si>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</si>
  <si>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</si>
  <si>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</si>
  <si>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</si>
  <si>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</si>
  <si>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</si>
  <si>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</si>
  <si>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</si>
  <si>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</si>
  <si>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</si>
  <si>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</si>
  <si>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</si>
  <si>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</si>
  <si>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</si>
  <si>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</si>
  <si>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</si>
  <si>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</si>
  <si>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</si>
  <si>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</si>
  <si>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</si>
  <si>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</si>
  <si>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</si>
  <si>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</si>
  <si>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</si>
  <si>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</si>
  <si>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</si>
  <si>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</si>
  <si>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</si>
  <si>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</si>
  <si>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</si>
  <si>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</si>
  <si>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</si>
  <si>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</si>
  <si>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</si>
  <si>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</si>
  <si>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</si>
  <si>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</si>
  <si>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</si>
  <si>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</si>
  <si>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</si>
  <si>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</si>
  <si>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</si>
  <si>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</si>
  <si>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</si>
  <si>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</si>
  <si>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</si>
  <si>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</si>
  <si>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</si>
  <si>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</si>
  <si>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</si>
  <si>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</si>
  <si>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</si>
  <si>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</si>
  <si>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</si>
  <si>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</si>
  <si>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</si>
  <si>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</si>
  <si>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</si>
  <si>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</si>
  <si>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</si>
  <si>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</si>
  <si>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</si>
  <si>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</si>
  <si>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</si>
  <si>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</si>
  <si>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</si>
  <si>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</si>
  <si>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</si>
  <si>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</si>
  <si>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</si>
  <si>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</si>
  <si>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</si>
  <si>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</si>
  <si>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</si>
  <si>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</si>
  <si>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</si>
  <si>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</si>
  <si>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</si>
  <si>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</si>
  <si>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</si>
  <si>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</si>
  <si>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</si>
  <si>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</si>
  <si>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</si>
  <si>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</si>
  <si>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</si>
  <si>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</si>
  <si>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</si>
  <si>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</si>
  <si>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</si>
  <si>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</si>
  <si>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</si>
  <si>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</si>
  <si>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</si>
  <si>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</si>
  <si>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</si>
  <si>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</si>
  <si>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</si>
  <si>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</si>
  <si>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</si>
  <si>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</si>
  <si>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</si>
  <si>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</si>
  <si>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</si>
  <si>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</si>
  <si>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</si>
  <si>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</si>
  <si>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</si>
  <si>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</si>
  <si>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</si>
  <si>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</si>
  <si>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</si>
  <si>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</si>
  <si>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</si>
  <si>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</si>
  <si>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</si>
  <si>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</si>
  <si>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</si>
  <si>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</si>
  <si>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</si>
  <si>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</si>
  <si>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</si>
  <si>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</si>
  <si>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</si>
  <si>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</si>
  <si>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</si>
  <si>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</si>
  <si>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</si>
  <si>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</si>
  <si>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</si>
  <si>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</si>
  <si>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</si>
  <si>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</si>
  <si>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</si>
  <si>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</si>
  <si>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</si>
  <si>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</si>
  <si>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</si>
  <si>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</si>
  <si>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</si>
  <si>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</si>
  <si>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</si>
  <si>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</si>
  <si>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</si>
  <si>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</si>
  <si>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</si>
  <si>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</si>
  <si>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</si>
  <si>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</si>
  <si>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</si>
  <si>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</si>
  <si>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</si>
  <si>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</si>
  <si>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</si>
  <si>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</si>
  <si>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</si>
  <si>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</si>
  <si>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</si>
  <si>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</si>
  <si>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</si>
  <si>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</si>
  <si>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</si>
  <si>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</si>
  <si>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</si>
  <si>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</si>
  <si>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</si>
  <si>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</si>
  <si>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</si>
  <si>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</si>
  <si>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</si>
  <si>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</si>
  <si>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</si>
  <si>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</si>
  <si>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</si>
  <si>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</si>
  <si>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</si>
  <si>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</si>
  <si>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</si>
  <si>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</si>
  <si>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</si>
  <si>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</si>
  <si>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</si>
  <si>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</si>
  <si>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</si>
  <si>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</si>
  <si>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</si>
  <si>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</si>
  <si>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</si>
  <si>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</si>
  <si>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</si>
  <si>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</si>
  <si>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</si>
  <si>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</si>
  <si>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</si>
  <si>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</si>
  <si>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</si>
  <si>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</si>
  <si>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</si>
  <si>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</si>
  <si>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</si>
  <si>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</si>
  <si>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</si>
  <si>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</si>
  <si>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</si>
  <si>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</si>
  <si>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</si>
  <si>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</si>
  <si>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</si>
  <si>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</si>
  <si>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</si>
  <si>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</si>
  <si>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</si>
  <si>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</si>
  <si>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</si>
  <si>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</si>
  <si>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</si>
  <si>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</si>
  <si>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</si>
  <si>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</si>
  <si>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</si>
  <si>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</si>
  <si>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</si>
  <si>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</si>
  <si>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</si>
  <si>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</si>
  <si>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</si>
  <si>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</si>
  <si>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</si>
  <si>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</si>
  <si>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</si>
  <si>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</si>
  <si>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</si>
  <si>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</si>
  <si>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</si>
  <si>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</si>
  <si>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Bertie Turpey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</si>
  <si>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</si>
  <si>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</si>
  <si>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</si>
  <si>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</si>
  <si>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</si>
  <si>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</si>
  <si>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</si>
  <si>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</si>
  <si>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Belita Kroll</t>
  </si>
  <si>
    <t>2018 Compensation Information</t>
  </si>
  <si>
    <t>Average Base Salary</t>
  </si>
  <si>
    <t>Average Total Commission</t>
  </si>
  <si>
    <t>Average Total Pay</t>
  </si>
  <si>
    <t>Average Revenue</t>
  </si>
  <si>
    <t>Average Number of Accounts</t>
  </si>
  <si>
    <t>Total Base Salary</t>
  </si>
  <si>
    <t>Total Pay</t>
  </si>
  <si>
    <t>Salary</t>
  </si>
  <si>
    <t>Employee Compensation</t>
  </si>
  <si>
    <t>Revenue</t>
  </si>
  <si>
    <t>Number of Accounts</t>
  </si>
  <si>
    <t>Average for Job Title</t>
  </si>
  <si>
    <t>Minimum for Job Title</t>
  </si>
  <si>
    <t>Maximum for Job Title</t>
  </si>
  <si>
    <t>Lin Ajean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</si>
</sst>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6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0" fontId="0" fillId="6" borderId="1" xfId="0" applyFill="1" applyBorder="1" applyAlignment="1" applyProtection="1">
      <alignment horizontal="center"/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0" fillId="6" borderId="1" xfId="0" applyFill="1" applyBorder="1" applyProtection="1"/>
    <xf numFmtId="0" fontId="2" fillId="6" borderId="0" xfId="0" applyFont="1" applyFill="1" applyAlignment="1" applyProtection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0" fillId="0" borderId="1" xfId="0" applyBorder="1"/>
    <xf numFmtId="164" fontId="0" fillId="0" borderId="1" xfId="2" applyNumberFormat="1" applyFont="1" applyBorder="1"/>
    <xf numFmtId="0" fontId="0" fillId="0" borderId="5" xfId="0" applyBorder="1" applyAlignment="1">
      <alignment horizontal="left"/>
    </xf>
    <xf numFmtId="0" fontId="0" fillId="0" borderId="8" xfId="0" applyBorder="1" applyAlignment="1">
      <alignment horizontal="left"/>
    </xf>
    <xf numFmtId="0" fontId="6" fillId="2" borderId="6" xfId="0" applyFont="1" applyFill="1" applyBorder="1"/>
    <xf numFmtId="0" fontId="0" fillId="0" borderId="2" xfId="0" pivotButton="1" applyBorder="1"/>
    <xf numFmtId="164" fontId="0" fillId="0" borderId="4" xfId="0" applyNumberFormat="1" applyBorder="1"/>
    <xf numFmtId="164" fontId="6" fillId="2" borderId="7" xfId="2" applyNumberFormat="1" applyFont="1" applyFill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0" fontId="0" fillId="0" borderId="0" xfId="0" applyBorder="1"/>
    <xf numFmtId="0" fontId="0" fillId="0" borderId="6" xfId="0" applyBorder="1" applyAlignment="1">
      <alignment horizontal="left"/>
    </xf>
    <xf numFmtId="164" fontId="6" fillId="2" borderId="1" xfId="2" applyNumberFormat="1" applyFont="1" applyFill="1" applyBorder="1"/>
    <xf numFmtId="164" fontId="0" fillId="0" borderId="0" xfId="2" applyNumberFormat="1" applyFont="1" applyBorder="1"/>
    <xf numFmtId="0" fontId="2" fillId="0" borderId="0" xfId="0" applyFont="1" applyFill="1"/>
    <xf numFmtId="164" fontId="2" fillId="0" borderId="0" xfId="2" applyNumberFormat="1" applyFont="1" applyFill="1"/>
    <xf numFmtId="0" fontId="7" fillId="2" borderId="1" xfId="0" applyFont="1" applyFill="1" applyBorder="1" applyAlignment="1">
      <alignment wrapText="1"/>
    </xf>
    <xf numFmtId="164" fontId="7" fillId="2" borderId="1" xfId="0" applyNumberFormat="1" applyFont="1" applyFill="1" applyBorder="1"/>
    <xf numFmtId="0" fontId="8" fillId="0" borderId="0" xfId="0" applyFont="1"/>
    <xf numFmtId="0" fontId="7" fillId="0" borderId="0" xfId="0" applyFont="1"/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65" fontId="0" fillId="0" borderId="0" xfId="1" applyNumberFormat="1" applyFont="1" applyBorder="1"/>
    <xf numFmtId="165" fontId="0" fillId="0" borderId="1" xfId="1" applyNumberFormat="1" applyFont="1" applyBorder="1"/>
    <xf numFmtId="44" fontId="0" fillId="0" borderId="1" xfId="2" applyFont="1" applyBorder="1"/>
    <xf numFmtId="44" fontId="0" fillId="6" borderId="1" xfId="2" applyFont="1" applyFill="1" applyBorder="1"/>
    <xf numFmtId="0" fontId="3" fillId="6" borderId="1" xfId="0" applyFont="1" applyFill="1" applyBorder="1"/>
    <xf numFmtId="0" fontId="2" fillId="6" borderId="1" xfId="0" applyFont="1" applyFill="1" applyBorder="1" applyAlignment="1">
      <alignment horizontal="center" vertical="center" wrapText="1"/>
    </xf>
    <xf numFmtId="0" fontId="2" fillId="0" borderId="0" xfId="0" applyFont="1" applyBorder="1"/>
    <xf numFmtId="165" fontId="2" fillId="0" borderId="0" xfId="1" applyNumberFormat="1" applyFont="1" applyBorder="1"/>
    <xf numFmtId="0" fontId="9" fillId="6" borderId="1" xfId="0" applyFont="1" applyFill="1" applyBorder="1"/>
    <xf numFmtId="0" fontId="2" fillId="6" borderId="1" xfId="0" applyFont="1" applyFill="1" applyBorder="1"/>
    <xf numFmtId="0" fontId="2" fillId="7" borderId="1" xfId="0" applyFont="1" applyFill="1" applyBorder="1" applyAlignment="1">
      <alignment horizontal="center" vertical="center" wrapText="1"/>
    </xf>
    <xf numFmtId="165" fontId="2" fillId="7" borderId="1" xfId="1" applyNumberFormat="1" applyFont="1" applyFill="1" applyBorder="1" applyAlignment="1">
      <alignment horizontal="center" vertical="center" wrapText="1"/>
    </xf>
    <xf numFmtId="0" fontId="6" fillId="6" borderId="1" xfId="0" applyFont="1" applyFill="1" applyBorder="1"/>
    <xf numFmtId="44" fontId="0" fillId="8" borderId="1" xfId="2" applyFont="1" applyFill="1" applyBorder="1"/>
    <xf numFmtId="165" fontId="0" fillId="8" borderId="1" xfId="1" applyNumberFormat="1" applyFont="1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31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sz val="11"/>
      </font>
    </dxf>
    <dxf>
      <font>
        <sz val="11"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i/>
      </font>
    </dxf>
    <dxf>
      <font>
        <i/>
      </font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Compensation</a:t>
            </a:r>
            <a:r>
              <a:rPr lang="en-US" baseline="0"/>
              <a:t> vs. Benchmark &amp; Peers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'Extended Employee Dashboard'!$B$6</c:f>
              <c:strCache>
                <c:ptCount val="1"/>
                <c:pt idx="0">
                  <c:v>Employee Compensation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'Extended Employee Dashboard'!$C$5:$E$5</c:f>
              <c:strCache>
                <c:ptCount val="3"/>
                <c:pt idx="0">
                  <c:v>Salary</c:v>
                </c:pt>
                <c:pt idx="1">
                  <c:v>Commission</c:v>
                </c:pt>
                <c:pt idx="2">
                  <c:v>Total Pay</c:v>
                </c:pt>
              </c:strCache>
            </c:strRef>
          </c:cat>
          <c:val>
            <c:numRef>
              <c:f>'Extended Employee Dashboard'!$C$6:$E$6</c:f>
              <c:numCache>
                <c:formatCode>_("$"* #,##0.00_);_("$"* \(#,##0.00\);_("$"* "-"??_);_(@_)</c:formatCode>
                <c:ptCount val="3"/>
                <c:pt idx="0">
                  <c:v>40780</c:v>
                </c:pt>
                <c:pt idx="1">
                  <c:v>81040.399999999994</c:v>
                </c:pt>
                <c:pt idx="2">
                  <c:v>121820.4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D-9946-9F79-4CA341A7EA17}"/>
            </c:ext>
          </c:extLst>
        </c:ser>
        <c:ser>
          <c:idx val="1"/>
          <c:order val="1"/>
          <c:tx>
            <c:strRef>
              <c:f>'Extended Employee Dashboard'!$B$7</c:f>
              <c:strCache>
                <c:ptCount val="1"/>
                <c:pt idx="0">
                  <c:v>Benchmark Data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'Extended Employee Dashboard'!$C$5:$E$5</c:f>
              <c:strCache>
                <c:ptCount val="3"/>
                <c:pt idx="0">
                  <c:v>Salary</c:v>
                </c:pt>
                <c:pt idx="1">
                  <c:v>Commission</c:v>
                </c:pt>
                <c:pt idx="2">
                  <c:v>Total Pay</c:v>
                </c:pt>
              </c:strCache>
            </c:strRef>
          </c:cat>
          <c:val>
            <c:numRef>
              <c:f>'Extended Employee Dashboard'!$C$7:$E$7</c:f>
              <c:numCache>
                <c:formatCode>_("$"* #,##0.00_);_("$"* \(#,##0.00\);_("$"* "-"??_);_(@_)</c:formatCode>
                <c:ptCount val="3"/>
                <c:pt idx="0">
                  <c:v>50000</c:v>
                </c:pt>
                <c:pt idx="1">
                  <c:v>75000</c:v>
                </c:pt>
                <c:pt idx="2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4D-9946-9F79-4CA341A7EA17}"/>
            </c:ext>
          </c:extLst>
        </c:ser>
        <c:ser>
          <c:idx val="2"/>
          <c:order val="2"/>
          <c:tx>
            <c:strRef>
              <c:f>'Extended Employee Dashboard'!$B$8</c:f>
              <c:strCache>
                <c:ptCount val="1"/>
                <c:pt idx="0">
                  <c:v>Average for Job Title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'Extended Employee Dashboard'!$C$5:$E$5</c:f>
              <c:strCache>
                <c:ptCount val="3"/>
                <c:pt idx="0">
                  <c:v>Salary</c:v>
                </c:pt>
                <c:pt idx="1">
                  <c:v>Commission</c:v>
                </c:pt>
                <c:pt idx="2">
                  <c:v>Total Pay</c:v>
                </c:pt>
              </c:strCache>
            </c:strRef>
          </c:cat>
          <c:val>
            <c:numRef>
              <c:f>'Extended Employee Dashboard'!$C$8:$E$8</c:f>
              <c:numCache>
                <c:formatCode>_("$"* #,##0.00_);_("$"* \(#,##0.00\);_("$"* "-"??_);_(@_)</c:formatCode>
                <c:ptCount val="3"/>
                <c:pt idx="0">
                  <c:v>47025.909677419353</c:v>
                </c:pt>
                <c:pt idx="1">
                  <c:v>81426.744000000021</c:v>
                </c:pt>
                <c:pt idx="2">
                  <c:v>128452.65367741934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4D-9946-9F79-4CA341A7E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41305487"/>
        <c:axId val="693267855"/>
      </c:barChart>
      <c:catAx>
        <c:axId val="104130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67855"/>
        <c:crosses val="autoZero"/>
        <c:auto val="1"/>
        <c:lblAlgn val="ctr"/>
        <c:lblOffset val="100"/>
        <c:noMultiLvlLbl val="0"/>
      </c:catAx>
      <c:valAx>
        <c:axId val="6932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0548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Compensation Breakdown vs. Benchmark &amp;</a:t>
            </a:r>
            <a:r>
              <a:rPr lang="en-US" sz="1200" baseline="0"/>
              <a:t> Peers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'Extended Employee Dashboard'!$C$5</c:f>
              <c:strCache>
                <c:ptCount val="1"/>
                <c:pt idx="0">
                  <c:v>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'Extended Employee Dashboard'!$B$6:$B$10</c:f>
              <c:strCache>
                <c:ptCount val="5"/>
                <c:pt idx="0">
                  <c:v>Employee Compensation</c:v>
                </c:pt>
                <c:pt idx="1">
                  <c:v>Benchmark Data</c:v>
                </c:pt>
                <c:pt idx="2">
                  <c:v>Average for Job Title</c:v>
                </c:pt>
                <c:pt idx="3">
                  <c:v>Minimum for Job Title</c:v>
                </c:pt>
                <c:pt idx="4">
                  <c:v>Maximum for Job Title</c:v>
                </c:pt>
              </c:strCache>
            </c:strRef>
          </c:cat>
          <c:val>
            <c:numRef>
              <c:f>'Extended Employee Dashboard'!$C$6:$C$10</c:f>
              <c:numCache>
                <c:formatCode>_("$"* #,##0.00_);_("$"* \(#,##0.00\);_("$"* "-"??_);_(@_)</c:formatCode>
                <c:ptCount val="5"/>
                <c:pt idx="0">
                  <c:v>40780</c:v>
                </c:pt>
                <c:pt idx="1">
                  <c:v>50000</c:v>
                </c:pt>
                <c:pt idx="2">
                  <c:v>47025.909677419353</c:v>
                </c:pt>
                <c:pt idx="3">
                  <c:v>30113</c:v>
                </c:pt>
                <c:pt idx="4">
                  <c:v>64858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C44D-A122-9EBABBE60157}"/>
            </c:ext>
          </c:extLst>
        </c:ser>
        <c:ser>
          <c:idx val="1"/>
          <c:order val="1"/>
          <c:tx>
            <c:strRef>
              <c:f>'Extended Employee Dashboard'!$D$5</c:f>
              <c:strCache>
                <c:ptCount val="1"/>
                <c:pt idx="0">
                  <c:v>Commission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'Extended Employee Dashboard'!$B$6:$B$10</c:f>
              <c:strCache>
                <c:ptCount val="5"/>
                <c:pt idx="0">
                  <c:v>Employee Compensation</c:v>
                </c:pt>
                <c:pt idx="1">
                  <c:v>Benchmark Data</c:v>
                </c:pt>
                <c:pt idx="2">
                  <c:v>Average for Job Title</c:v>
                </c:pt>
                <c:pt idx="3">
                  <c:v>Minimum for Job Title</c:v>
                </c:pt>
                <c:pt idx="4">
                  <c:v>Maximum for Job Title</c:v>
                </c:pt>
              </c:strCache>
            </c:strRef>
          </c:cat>
          <c:val>
            <c:numRef>
              <c:f>'Extended Employee Dashboard'!$D$6:$D$10</c:f>
              <c:numCache>
                <c:formatCode>_("$"* #,##0.00_);_("$"* \(#,##0.00\);_("$"* "-"??_);_(@_)</c:formatCode>
                <c:ptCount val="5"/>
                <c:pt idx="0">
                  <c:v>81040.399999999994</c:v>
                </c:pt>
                <c:pt idx="1">
                  <c:v>75000</c:v>
                </c:pt>
                <c:pt idx="2">
                  <c:v>81426.744000000021</c:v>
                </c:pt>
                <c:pt idx="3">
                  <c:v>21986.9</c:v>
                </c:pt>
                <c:pt idx="4">
                  <c:v>169270.2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2-C44D-A122-9EBABBE6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358879"/>
        <c:axId val="661300623"/>
      </c:barChart>
      <c:catAx>
        <c:axId val="66135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00623"/>
        <c:crosses val="autoZero"/>
        <c:auto val="1"/>
        <c:lblAlgn val="ctr"/>
        <c:lblOffset val="100"/>
        <c:noMultiLvlLbl val="0"/>
      </c:catAx>
      <c:valAx>
        <c:axId val="66130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5887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</a:t>
            </a:r>
            <a:r>
              <a:rPr lang="en-US" baseline="0"/>
              <a:t> vs. Benchmark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 Dashboard'!$B$18</c:f>
              <c:strCache>
                <c:ptCount val="1"/>
                <c:pt idx="0">
                  <c:v>Benchmark Data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Base Salary</c:v>
              </c:pt>
              <c:pt idx="1">
                <c:v>Total Commission</c:v>
              </c:pt>
              <c:pt idx="2">
                <c:v>Total Pay</c:v>
              </c:pt>
            </c:strLit>
          </c:cat>
          <c:val>
            <c:numRef>
              <c:f>'Job Title Dashboard'!$C$19:$C$21</c:f>
              <c:numCache>
                <c:formatCode>_("$"* #,##0_);_("$"* \(#,##0\);_("$"* "-"??_);_(@_)</c:formatCode>
                <c:ptCount val="3"/>
                <c:pt idx="0">
                  <c:v>50000</c:v>
                </c:pt>
                <c:pt idx="1">
                  <c:v>75000</c:v>
                </c:pt>
                <c:pt idx="2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4-0940-889C-8C6ED584642B}"/>
            </c:ext>
          </c:extLst>
        </c:ser>
        <c:ser>
          <c:idx val="1"/>
          <c:order val="1"/>
          <c:tx>
            <c:v>2018 Average Data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Base Salary</c:v>
              </c:pt>
              <c:pt idx="1">
                <c:v>Total Commission</c:v>
              </c:pt>
              <c:pt idx="2">
                <c:v>Total Pay</c:v>
              </c:pt>
            </c:strLit>
          </c:cat>
          <c:val>
            <c:numRef>
              <c:f>'Job Title Dashboard'!$C$5:$C$7</c:f>
              <c:numCache>
                <c:formatCode>_("$"* #,##0_);_("$"* \(#,##0\);_("$"* "-"??_);_(@_)</c:formatCode>
                <c:ptCount val="3"/>
                <c:pt idx="0">
                  <c:v>47025.909677419353</c:v>
                </c:pt>
                <c:pt idx="1">
                  <c:v>81426.743999999977</c:v>
                </c:pt>
                <c:pt idx="2">
                  <c:v>128452.65367741924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4-0940-889C-8C6ED5846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5175487"/>
        <c:axId val="1046505599"/>
      </c:barChart>
      <c:catAx>
        <c:axId val="98517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05599"/>
        <c:crosses val="autoZero"/>
        <c:auto val="1"/>
        <c:lblAlgn val="ctr"/>
        <c:lblOffset val="100"/>
        <c:noMultiLvlLbl val="0"/>
      </c:catAx>
      <c:valAx>
        <c:axId val="10465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7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Dashboard-Start'!$C$5,'Employee Dashboard-Start'!$C$9)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Dashboard-Start'!$D$5,'Employee Dashboard-Start'!$D$9)</c:f>
              <c:numCache>
                <c:formatCode>_("$"* #,##0_);_("$"* \(#,##0\);_("$"* "-"??_);_(@_)</c:formatCode>
                <c:ptCount val="2"/>
                <c:pt idx="0">
                  <c:v>113453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Dashboard-Start'!$C$6,'Employee Dashboard-Start'!$C$10)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Dashboard-Start'!$D$6,'Employee Dashboard-Start'!$D$10)</c:f>
              <c:numCache>
                <c:formatCode>_("$"* #,##0_);_("$"* \(#,##0\);_("$"* "-"??_);_(@_)</c:formatCode>
                <c:ptCount val="2"/>
                <c:pt idx="0">
                  <c:v>110652.59999999999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Dashboard-Start'!$C$7,'Employee Dashboard-Start'!$C$11)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Dashboard-Start'!$D$7,'Employee Dashboard-Start'!$D$11)</c:f>
              <c:numCache>
                <c:formatCode>_("$"* #,##0_);_("$"* \(#,##0\);_("$"* "-"??_);_(@_)</c:formatCode>
                <c:ptCount val="2"/>
                <c:pt idx="0">
                  <c:v>224105.59999999998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3-4F81-B8ED-B70E310B0F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3-4F81-B8ED-B70E310B0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Dashboard-Finish'!$C$5,'Employee Dashboard-Finish'!$C$9)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Dashboard-Finish'!$D$5,'Employee Dashboard-Finish'!$D$9)</c:f>
              <c:numCache>
                <c:formatCode>_("$"* #,##0_);_("$"* \(#,##0\);_("$"* "-"??_);_(@_)</c:formatCode>
                <c:ptCount val="2"/>
                <c:pt idx="0">
                  <c:v>80760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9349-A43C-7C7FBA01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7-F242-8C8E-3BCFFFB437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7-F242-8C8E-3BCFFFB437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Dashboard-Finish'!$C$6,'Employee Dashboard-Finish'!$C$10)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Dashboard-Finish'!$D$6,'Employee Dashboard-Finish'!$D$10)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97-F242-8C8E-3BCFFFB4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C8-6F49-80F3-B328A78B55A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C8-6F49-80F3-B328A78B55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Dashboard-Finish'!$C$7,'Employee Dashboard-Finish'!$C$11)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Dashboard-Finish'!$D$7,'Employee Dashboard-Finish'!$D$11)</c:f>
              <c:numCache>
                <c:formatCode>_("$"* #,##0_);_("$"* \(#,##0\);_("$"* "-"??_);_(@_)</c:formatCode>
                <c:ptCount val="2"/>
                <c:pt idx="0">
                  <c:v>227325.66999999998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6F49-80F3-B328A78B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715433</xdr:colOff>
      <xdr:row>10</xdr:row>
      <xdr:rowOff>76200</xdr:rowOff>
    </xdr:from>
    <xdr:to>
      <xdr:col>4</xdr:col>
      <xdr:colOff>385233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B2E59-DA50-5F41-B2FF-D1ED4E48F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495299</xdr:colOff>
      <xdr:row>10</xdr:row>
      <xdr:rowOff>76199</xdr:rowOff>
    </xdr:from>
    <xdr:to>
      <xdr:col>8</xdr:col>
      <xdr:colOff>224366</xdr:colOff>
      <xdr:row>23</xdr:row>
      <xdr:rowOff>177799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892BE48-1EE0-4245-BDDA-5B294FC51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781049</xdr:colOff>
      <xdr:row>1</xdr:row>
      <xdr:rowOff>43543</xdr:rowOff>
    </xdr:from>
    <xdr:to>
      <xdr:col>10</xdr:col>
      <xdr:colOff>616857</xdr:colOff>
      <xdr:row>13</xdr:row>
      <xdr:rowOff>47171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FE85FE-B5BF-FA45-BAB8-E158FED6B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riy Razdolskiy" refreshedDate="43721.496234375001" createdVersion="6" refreshedVersion="6" minRefreshableVersion="3" recordCount="1000" xr:uid="{7EE0AA8E-B74B-BE43-89D9-D38744FA8929}">
  <cacheSource type="worksheet">
    <worksheetSource ref="A1:AB1001" sheet="Calculations"/>
  </cacheSource>
  <cacheFields count="28">
    <cacheField name="Employee Full Name" numFmtId="0">
      <sharedItems/>
    </cacheField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 count="3">
        <s v="Account Executive I"/>
        <s v="Account Executive II"/>
        <s v="Account Executive III"/>
      </sharedItems>
    </cacheField>
    <cacheField name="base" numFmtId="0">
      <sharedItems containsSemiMixedTypes="0" containsString="0" containsNumber="1" containsInteger="1" minValue="30113" maxValue="124928" count="992">
        <n v="55438"/>
        <n v="67081"/>
        <n v="89640"/>
        <n v="41802"/>
        <n v="46473"/>
        <n v="102178"/>
        <n v="56956"/>
        <n v="88523"/>
        <n v="83466"/>
        <n v="41890"/>
        <n v="40780"/>
        <n v="54392"/>
        <n v="55320"/>
        <n v="85270"/>
        <n v="97537"/>
        <n v="35279"/>
        <n v="63611"/>
        <n v="82153"/>
        <n v="105621"/>
        <n v="104902"/>
        <n v="110731"/>
        <n v="122479"/>
        <n v="112098"/>
        <n v="114572"/>
        <n v="43527"/>
        <n v="49456"/>
        <n v="91423"/>
        <n v="62574"/>
        <n v="119728"/>
        <n v="114723"/>
        <n v="64402"/>
        <n v="55136"/>
        <n v="98920"/>
        <n v="117844"/>
        <n v="30311"/>
        <n v="37047"/>
        <n v="108166"/>
        <n v="79013"/>
        <n v="65852"/>
        <n v="102862"/>
        <n v="66387"/>
        <n v="48774"/>
        <n v="116388"/>
        <n v="69051"/>
        <n v="57033"/>
        <n v="53598"/>
        <n v="78612"/>
        <n v="94733"/>
        <n v="48869"/>
        <n v="114163"/>
        <n v="83208"/>
        <n v="112873"/>
        <n v="98117"/>
        <n v="55461"/>
        <n v="68286"/>
        <n v="77067"/>
        <n v="49051"/>
        <n v="71164"/>
        <n v="55018"/>
        <n v="114758"/>
        <n v="61385"/>
        <n v="38918"/>
        <n v="100348"/>
        <n v="69480"/>
        <n v="119330"/>
        <n v="89245"/>
        <n v="79938"/>
        <n v="59415"/>
        <n v="110414"/>
        <n v="99005"/>
        <n v="61475"/>
        <n v="70609"/>
        <n v="47831"/>
        <n v="110711"/>
        <n v="63935"/>
        <n v="57811"/>
        <n v="55807"/>
        <n v="119316"/>
        <n v="106511"/>
        <n v="52111"/>
        <n v="74626"/>
        <n v="65490"/>
        <n v="124085"/>
        <n v="90828"/>
        <n v="38701"/>
        <n v="33901"/>
        <n v="51861"/>
        <n v="98182"/>
        <n v="57050"/>
        <n v="49600"/>
        <n v="70125"/>
        <n v="84575"/>
        <n v="63324"/>
        <n v="55828"/>
        <n v="79755"/>
        <n v="54119"/>
        <n v="44845"/>
        <n v="112888"/>
        <n v="58630"/>
        <n v="111017"/>
        <n v="122626"/>
        <n v="99988"/>
        <n v="47985"/>
        <n v="50348"/>
        <n v="46160"/>
        <n v="93300"/>
        <n v="112137"/>
        <n v="84921"/>
        <n v="75155"/>
        <n v="77743"/>
        <n v="35607"/>
        <n v="76647"/>
        <n v="58074"/>
        <n v="55330"/>
        <n v="77547"/>
        <n v="80442"/>
        <n v="37423"/>
        <n v="96464"/>
        <n v="36196"/>
        <n v="35362"/>
        <n v="60956"/>
        <n v="58051"/>
        <n v="121981"/>
        <n v="120896"/>
        <n v="110424"/>
        <n v="114884"/>
        <n v="98894"/>
        <n v="92475"/>
        <n v="58138"/>
        <n v="32505"/>
        <n v="51875"/>
        <n v="68841"/>
        <n v="49825"/>
        <n v="51063"/>
        <n v="84611"/>
        <n v="89034"/>
        <n v="70198"/>
        <n v="107921"/>
        <n v="44442"/>
        <n v="58087"/>
        <n v="113407"/>
        <n v="76714"/>
        <n v="59500"/>
        <n v="79018"/>
        <n v="46268"/>
        <n v="63493"/>
        <n v="45261"/>
        <n v="123100"/>
        <n v="54722"/>
        <n v="77055"/>
        <n v="59588"/>
        <n v="85616"/>
        <n v="66730"/>
        <n v="55779"/>
        <n v="114463"/>
        <n v="83815"/>
        <n v="56095"/>
        <n v="122180"/>
        <n v="121954"/>
        <n v="56213"/>
        <n v="117349"/>
        <n v="120683"/>
        <n v="116313"/>
        <n v="95999"/>
        <n v="78688"/>
        <n v="87484"/>
        <n v="56016"/>
        <n v="56787"/>
        <n v="78989"/>
        <n v="70306"/>
        <n v="63201"/>
        <n v="30256"/>
        <n v="73150"/>
        <n v="40857"/>
        <n v="32561"/>
        <n v="71798"/>
        <n v="53456"/>
        <n v="50638"/>
        <n v="86155"/>
        <n v="108360"/>
        <n v="109917"/>
        <n v="50457"/>
        <n v="94163"/>
        <n v="69764"/>
        <n v="50003"/>
        <n v="114343"/>
        <n v="73519"/>
        <n v="55803"/>
        <n v="75423"/>
        <n v="78802"/>
        <n v="53945"/>
        <n v="78794"/>
        <n v="47147"/>
        <n v="77029"/>
        <n v="96381"/>
        <n v="74925"/>
        <n v="109301"/>
        <n v="47584"/>
        <n v="88012"/>
        <n v="30113"/>
        <n v="51501"/>
        <n v="75324"/>
        <n v="53401"/>
        <n v="45592"/>
        <n v="32171"/>
        <n v="103201"/>
        <n v="69272"/>
        <n v="61060"/>
        <n v="119743"/>
        <n v="52037"/>
        <n v="59662"/>
        <n v="51804"/>
        <n v="104472"/>
        <n v="77174"/>
        <n v="101533"/>
        <n v="116350"/>
        <n v="64506"/>
        <n v="58778"/>
        <n v="62855"/>
        <n v="59679"/>
        <n v="31483"/>
        <n v="55407"/>
        <n v="104547"/>
        <n v="68190"/>
        <n v="57195"/>
        <n v="52584"/>
        <n v="62260"/>
        <n v="113321"/>
        <n v="67024"/>
        <n v="50762"/>
        <n v="89772"/>
        <n v="94317"/>
        <n v="56065"/>
        <n v="52419"/>
        <n v="79142"/>
        <n v="92315"/>
        <n v="71890"/>
        <n v="57499"/>
        <n v="64685"/>
        <n v="53354"/>
        <n v="86367"/>
        <n v="118977"/>
        <n v="90375"/>
        <n v="46915"/>
        <n v="73006"/>
        <n v="34863"/>
        <n v="40716"/>
        <n v="57958"/>
        <n v="35505"/>
        <n v="69644"/>
        <n v="75057"/>
        <n v="99848"/>
        <n v="77473"/>
        <n v="59920"/>
        <n v="79023"/>
        <n v="77596"/>
        <n v="115318"/>
        <n v="49870"/>
        <n v="63069"/>
        <n v="89664"/>
        <n v="33272"/>
        <n v="102308"/>
        <n v="63693"/>
        <n v="47191"/>
        <n v="106881"/>
        <n v="48216"/>
        <n v="53391"/>
        <n v="75174"/>
        <n v="66953"/>
        <n v="55264"/>
        <n v="54058"/>
        <n v="50682"/>
        <n v="90419"/>
        <n v="95121"/>
        <n v="76999"/>
        <n v="123127"/>
        <n v="42095"/>
        <n v="47688"/>
        <n v="89492"/>
        <n v="59443"/>
        <n v="86703"/>
        <n v="72427"/>
        <n v="79036"/>
        <n v="37040"/>
        <n v="79043"/>
        <n v="99346"/>
        <n v="72533"/>
        <n v="86868"/>
        <n v="113364"/>
        <n v="101824"/>
        <n v="76727"/>
        <n v="59253"/>
        <n v="42251"/>
        <n v="113658"/>
        <n v="54482"/>
        <n v="65032"/>
        <n v="113337"/>
        <n v="59184"/>
        <n v="119400"/>
        <n v="56655"/>
        <n v="108380"/>
        <n v="51314"/>
        <n v="77365"/>
        <n v="84060"/>
        <n v="47140"/>
        <n v="73567"/>
        <n v="102765"/>
        <n v="113062"/>
        <n v="78019"/>
        <n v="62792"/>
        <n v="90585"/>
        <n v="77185"/>
        <n v="65149"/>
        <n v="63500"/>
        <n v="54878"/>
        <n v="63471"/>
        <n v="45096"/>
        <n v="48251"/>
        <n v="35803"/>
        <n v="35593"/>
        <n v="38104"/>
        <n v="112300"/>
        <n v="43173"/>
        <n v="41563"/>
        <n v="61293"/>
        <n v="79672"/>
        <n v="38259"/>
        <n v="109300"/>
        <n v="48352"/>
        <n v="47873"/>
        <n v="57960"/>
        <n v="50108"/>
        <n v="81730"/>
        <n v="47043"/>
        <n v="62435"/>
        <n v="72341"/>
        <n v="70011"/>
        <n v="74551"/>
        <n v="101808"/>
        <n v="57158"/>
        <n v="57755"/>
        <n v="49959"/>
        <n v="78106"/>
        <n v="39500"/>
        <n v="51631"/>
        <n v="55542"/>
        <n v="59667"/>
        <n v="49504"/>
        <n v="106013"/>
        <n v="46338"/>
        <n v="70471"/>
        <n v="73967"/>
        <n v="74967"/>
        <n v="50840"/>
        <n v="37472"/>
        <n v="34010"/>
        <n v="52134"/>
        <n v="124928"/>
        <n v="48405"/>
        <n v="75333"/>
        <n v="45337"/>
        <n v="124815"/>
        <n v="77211"/>
        <n v="79834"/>
        <n v="97827"/>
        <n v="79767"/>
        <n v="114671"/>
        <n v="81431"/>
        <n v="61001"/>
        <n v="76803"/>
        <n v="77087"/>
        <n v="88725"/>
        <n v="96928"/>
        <n v="117035"/>
        <n v="32108"/>
        <n v="57801"/>
        <n v="89591"/>
        <n v="109896"/>
        <n v="109550"/>
        <n v="65836"/>
        <n v="63897"/>
        <n v="95857"/>
        <n v="113819"/>
        <n v="30158"/>
        <n v="89295"/>
        <n v="44350"/>
        <n v="61805"/>
        <n v="85407"/>
        <n v="57398"/>
        <n v="120820"/>
        <n v="68355"/>
        <n v="40631"/>
        <n v="72309"/>
        <n v="59438"/>
        <n v="53868"/>
        <n v="57123"/>
        <n v="40035"/>
        <n v="68799"/>
        <n v="78796"/>
        <n v="87491"/>
        <n v="78823"/>
        <n v="42742"/>
        <n v="77795"/>
        <n v="62190"/>
        <n v="54966"/>
        <n v="91174"/>
        <n v="121772"/>
        <n v="52669"/>
        <n v="99622"/>
        <n v="60380"/>
        <n v="123658"/>
        <n v="59321"/>
        <n v="117391"/>
        <n v="96589"/>
        <n v="54928"/>
        <n v="76509"/>
        <n v="76262"/>
        <n v="58609"/>
        <n v="46470"/>
        <n v="77826"/>
        <n v="122090"/>
        <n v="80719"/>
        <n v="107802"/>
        <n v="113526"/>
        <n v="40895"/>
        <n v="79201"/>
        <n v="59822"/>
        <n v="48929"/>
        <n v="30231"/>
        <n v="80045"/>
        <n v="52885"/>
        <n v="99084"/>
        <n v="74012"/>
        <n v="64047"/>
        <n v="119934"/>
        <n v="41580"/>
        <n v="117483"/>
        <n v="103112"/>
        <n v="37046"/>
        <n v="72117"/>
        <n v="41928"/>
        <n v="77458"/>
        <n v="112138"/>
        <n v="51565"/>
        <n v="73192"/>
        <n v="94605"/>
        <n v="32554"/>
        <n v="51532"/>
        <n v="58109"/>
        <n v="61002"/>
        <n v="50051"/>
        <n v="101542"/>
        <n v="58448"/>
        <n v="64077"/>
        <n v="73508"/>
        <n v="32317"/>
        <n v="121420"/>
        <n v="59859"/>
        <n v="42146"/>
        <n v="90234"/>
        <n v="37175"/>
        <n v="67908"/>
        <n v="106547"/>
        <n v="107581"/>
        <n v="52637"/>
        <n v="107049"/>
        <n v="36594"/>
        <n v="109614"/>
        <n v="38331"/>
        <n v="73193"/>
        <n v="35017"/>
        <n v="71286"/>
        <n v="75032"/>
        <n v="67739"/>
        <n v="51559"/>
        <n v="86014"/>
        <n v="116809"/>
        <n v="47103"/>
        <n v="57979"/>
        <n v="39511"/>
        <n v="86438"/>
        <n v="76534"/>
        <n v="55601"/>
        <n v="124023"/>
        <n v="88682"/>
        <n v="81538"/>
        <n v="42256"/>
        <n v="91656"/>
        <n v="80298"/>
        <n v="118207"/>
        <n v="89176"/>
        <n v="32787"/>
        <n v="50836"/>
        <n v="64311"/>
        <n v="51201"/>
        <n v="114348"/>
        <n v="50810"/>
        <n v="114550"/>
        <n v="93001"/>
        <n v="42673"/>
        <n v="60549"/>
        <n v="81228"/>
        <n v="112707"/>
        <n v="54226"/>
        <n v="113453"/>
        <n v="105993"/>
        <n v="95027"/>
        <n v="43860"/>
        <n v="94545"/>
        <n v="71506"/>
        <n v="73941"/>
        <n v="41307"/>
        <n v="64753"/>
        <n v="78253"/>
        <n v="44821"/>
        <n v="109848"/>
        <n v="60498"/>
        <n v="73783"/>
        <n v="89634"/>
        <n v="44924"/>
        <n v="95894"/>
        <n v="61730"/>
        <n v="45866"/>
        <n v="122368"/>
        <n v="64013"/>
        <n v="37869"/>
        <n v="117912"/>
        <n v="43870"/>
        <n v="57201"/>
        <n v="62375"/>
        <n v="33035"/>
        <n v="113851"/>
        <n v="53063"/>
        <n v="79469"/>
        <n v="90615"/>
        <n v="63015"/>
        <n v="42063"/>
        <n v="62983"/>
        <n v="58957"/>
        <n v="38807"/>
        <n v="74110"/>
        <n v="64732"/>
        <n v="33576"/>
        <n v="62798"/>
        <n v="51000"/>
        <n v="74505"/>
        <n v="56397"/>
        <n v="50537"/>
        <n v="116569"/>
        <n v="71120"/>
        <n v="64256"/>
        <n v="65220"/>
        <n v="51223"/>
        <n v="75882"/>
        <n v="61019"/>
        <n v="60633"/>
        <n v="65536"/>
        <n v="87419"/>
        <n v="62143"/>
        <n v="31856"/>
        <n v="39616"/>
        <n v="43162"/>
        <n v="54602"/>
        <n v="39956"/>
        <n v="65975"/>
        <n v="33116"/>
        <n v="74711"/>
        <n v="44015"/>
        <n v="93493"/>
        <n v="41088"/>
        <n v="56368"/>
        <n v="79134"/>
        <n v="45512"/>
        <n v="92754"/>
        <n v="75430"/>
        <n v="52489"/>
        <n v="66623"/>
        <n v="58990"/>
        <n v="93357"/>
        <n v="61998"/>
        <n v="51706"/>
        <n v="121894"/>
        <n v="123195"/>
        <n v="69316"/>
        <n v="77207"/>
        <n v="55737"/>
        <n v="60161"/>
        <n v="64025"/>
        <n v="78799"/>
        <n v="79473"/>
        <n v="78393"/>
        <n v="75197"/>
        <n v="48015"/>
        <n v="123875"/>
        <n v="54277"/>
        <n v="40510"/>
        <n v="79758"/>
        <n v="35359"/>
        <n v="71613"/>
        <n v="36801"/>
        <n v="50337"/>
        <n v="76111"/>
        <n v="64134"/>
        <n v="101235"/>
        <n v="115135"/>
        <n v="48566"/>
        <n v="93512"/>
        <n v="58343"/>
        <n v="62869"/>
        <n v="98780"/>
        <n v="69724"/>
        <n v="41287"/>
        <n v="72064"/>
        <n v="88836"/>
        <n v="85383"/>
        <n v="87823"/>
        <n v="102711"/>
        <n v="52116"/>
        <n v="91279"/>
        <n v="80883"/>
        <n v="75955"/>
        <n v="57781"/>
        <n v="82655"/>
        <n v="72028"/>
        <n v="94464"/>
        <n v="63701"/>
        <n v="79120"/>
        <n v="38904"/>
        <n v="60653"/>
        <n v="113680"/>
        <n v="58452"/>
        <n v="53655"/>
        <n v="93722"/>
        <n v="73093"/>
        <n v="65588"/>
        <n v="39503"/>
        <n v="70723"/>
        <n v="124518"/>
        <n v="121384"/>
        <n v="49539"/>
        <n v="122851"/>
        <n v="65646"/>
        <n v="33660"/>
        <n v="119583"/>
        <n v="45564"/>
        <n v="52481"/>
        <n v="108483"/>
        <n v="47086"/>
        <n v="41863"/>
        <n v="75707"/>
        <n v="61705"/>
        <n v="116881"/>
        <n v="57024"/>
        <n v="119624"/>
        <n v="71656"/>
        <n v="60364"/>
        <n v="53594"/>
        <n v="97468"/>
        <n v="56237"/>
        <n v="89013"/>
        <n v="55915"/>
        <n v="54689"/>
        <n v="91978"/>
        <n v="50715"/>
        <n v="53096"/>
        <n v="45164"/>
        <n v="96592"/>
        <n v="35089"/>
        <n v="71686"/>
        <n v="37411"/>
        <n v="55343"/>
        <n v="53899"/>
        <n v="107750"/>
        <n v="30640"/>
        <n v="56008"/>
        <n v="102601"/>
        <n v="49548"/>
        <n v="72359"/>
        <n v="57718"/>
        <n v="73223"/>
        <n v="64631"/>
        <n v="63815"/>
        <n v="122759"/>
        <n v="37016"/>
        <n v="52665"/>
        <n v="103276"/>
        <n v="103988"/>
        <n v="124700"/>
        <n v="32384"/>
        <n v="102948"/>
        <n v="30769"/>
        <n v="47678"/>
        <n v="71243"/>
        <n v="55660"/>
        <n v="59055"/>
        <n v="65782"/>
        <n v="38736"/>
        <n v="106058"/>
        <n v="99389"/>
        <n v="121781"/>
        <n v="75878"/>
        <n v="117196"/>
        <n v="78714"/>
        <n v="44360"/>
        <n v="67585"/>
        <n v="113739"/>
        <n v="49598"/>
        <n v="49250"/>
        <n v="56888"/>
        <n v="84090"/>
        <n v="53277"/>
        <n v="57276"/>
        <n v="66504"/>
        <n v="61944"/>
        <n v="43872"/>
        <n v="36222"/>
        <n v="124372"/>
        <n v="63908"/>
        <n v="36170"/>
        <n v="92573"/>
        <n v="72749"/>
        <n v="105465"/>
        <n v="63652"/>
        <n v="74438"/>
        <n v="100553"/>
        <n v="33308"/>
        <n v="66318"/>
        <n v="41342"/>
        <n v="66367"/>
        <n v="47531"/>
        <n v="64683"/>
        <n v="61708"/>
        <n v="62282"/>
        <n v="53204"/>
        <n v="35149"/>
        <n v="54843"/>
        <n v="46352"/>
        <n v="77962"/>
        <n v="43293"/>
        <n v="118836"/>
        <n v="71687"/>
        <n v="83667"/>
        <n v="102823"/>
        <n v="53058"/>
        <n v="66990"/>
        <n v="109778"/>
        <n v="80043"/>
        <n v="58232"/>
        <n v="120364"/>
        <n v="101118"/>
        <n v="76433"/>
        <n v="35506"/>
        <n v="40376"/>
        <n v="90997"/>
        <n v="69710"/>
        <n v="118446"/>
        <n v="114511"/>
        <n v="97594"/>
        <n v="31307"/>
        <n v="114845"/>
        <n v="120422"/>
        <n v="36618"/>
        <n v="72962"/>
        <n v="57651"/>
        <n v="95373"/>
        <n v="50699"/>
        <n v="37224"/>
        <n v="52880"/>
        <n v="57666"/>
        <n v="92591"/>
        <n v="121308"/>
        <n v="59083"/>
        <n v="49505"/>
        <n v="90630"/>
        <n v="75594"/>
        <n v="60837"/>
        <n v="97130"/>
        <n v="85993"/>
        <n v="89443"/>
        <n v="80670"/>
        <n v="77224"/>
        <n v="92800"/>
        <n v="51545"/>
        <n v="57267"/>
        <n v="48212"/>
        <n v="93727"/>
        <n v="61463"/>
        <n v="57930"/>
        <n v="121022"/>
        <n v="54632"/>
        <n v="42322"/>
        <n v="73996"/>
        <n v="114711"/>
        <n v="38588"/>
        <n v="55569"/>
        <n v="44355"/>
        <n v="63812"/>
        <n v="118063"/>
        <n v="118429"/>
        <n v="55345"/>
        <n v="37671"/>
        <n v="111530"/>
        <n v="99554"/>
        <n v="39926"/>
        <n v="120373"/>
        <n v="65035"/>
        <n v="72725"/>
        <n v="82805"/>
        <n v="89522"/>
        <n v="96492"/>
        <n v="51029"/>
        <n v="32665"/>
        <n v="97912"/>
        <n v="101019"/>
        <n v="77407"/>
        <n v="87223"/>
        <n v="60884"/>
        <n v="66956"/>
        <n v="89873"/>
        <n v="56533"/>
        <n v="31487"/>
        <n v="50377"/>
        <n v="58261"/>
        <n v="115098"/>
        <n v="57634"/>
        <n v="47083"/>
        <n v="74933"/>
        <n v="62126"/>
        <n v="89494"/>
        <n v="36021"/>
        <n v="99023"/>
        <n v="122434"/>
        <n v="52553"/>
        <n v="78338"/>
        <n v="114184"/>
        <n v="36362"/>
        <n v="87295"/>
        <n v="100924"/>
        <n v="50688"/>
        <n v="64839"/>
        <n v="78580"/>
        <n v="45353"/>
        <n v="31747"/>
        <n v="44582"/>
        <n v="62721"/>
        <n v="66896"/>
        <n v="67150"/>
        <n v="43669"/>
        <n v="34761"/>
        <n v="54346"/>
        <n v="62832"/>
        <n v="69476"/>
        <n v="74649"/>
        <n v="54699"/>
        <n v="118003"/>
        <n v="89937"/>
        <n v="73164"/>
        <n v="64849"/>
        <n v="72605"/>
        <n v="98734"/>
        <n v="63106"/>
        <n v="63518"/>
        <n v="32485"/>
        <n v="64144"/>
        <n v="83497"/>
        <n v="30622"/>
        <n v="49920"/>
        <n v="79983"/>
        <n v="85588"/>
        <n v="111549"/>
        <n v="77249"/>
        <n v="83247"/>
        <n v="86963"/>
        <n v="108981"/>
        <n v="62323"/>
        <n v="66363"/>
        <n v="110155"/>
        <n v="50141"/>
        <n v="69026"/>
        <n v="96841"/>
        <n v="87403"/>
        <n v="73542"/>
        <n v="35661"/>
        <n v="52759"/>
        <n v="48616"/>
        <n v="34150"/>
        <n v="57704"/>
        <n v="42284"/>
        <n v="50931"/>
        <n v="80762"/>
        <n v="64858"/>
        <n v="91225"/>
        <n v="86830"/>
        <n v="59840"/>
        <n v="56729"/>
        <n v="54302"/>
        <n v="58874"/>
        <n v="54445"/>
        <n v="83514"/>
        <n v="104981"/>
        <n v="50269"/>
        <n v="75616"/>
        <n v="54491"/>
        <n v="60233"/>
        <n v="75679"/>
        <n v="34691"/>
        <n v="38828"/>
        <n v="80591"/>
        <n v="111852"/>
        <n v="84051"/>
        <n v="78771"/>
        <n v="100058"/>
        <n v="34438"/>
        <n v="42780"/>
        <n v="63850"/>
        <n v="42683"/>
        <n v="62403"/>
        <n v="73372"/>
        <n v="61679"/>
        <n v="67203"/>
        <n v="57147"/>
        <n v="71661"/>
        <n v="80760"/>
        <n v="72698"/>
        <n v="77872"/>
        <n v="91764"/>
        <n v="108445"/>
        <n v="49695"/>
        <n v="32187"/>
        <n v="100859"/>
        <n v="55487"/>
        <n v="90591"/>
        <n v="121579"/>
        <n v="105645"/>
        <n v="77474"/>
        <n v="50467"/>
        <n v="56461"/>
        <n v="67464"/>
        <n v="83229"/>
        <n v="95348"/>
        <n v="57415"/>
        <n v="95210"/>
        <n v="32408"/>
        <n v="77783"/>
        <n v="71127"/>
        <n v="79502"/>
        <n v="63754"/>
        <n v="52312"/>
        <n v="71416"/>
        <n v="77030"/>
        <n v="51437"/>
        <n v="58319"/>
        <n v="71238"/>
        <n v="65275"/>
        <n v="37393"/>
        <n v="75997"/>
        <n v="110384"/>
        <n v="57548"/>
        <n v="118195"/>
        <n v="91521"/>
        <n v="60056"/>
        <n v="43950"/>
        <n v="117781"/>
        <n v="116738"/>
        <n v="77267"/>
        <n v="69082"/>
        <n v="78142"/>
        <n v="60165"/>
        <n v="76155"/>
        <n v="56725"/>
        <n v="77465"/>
        <n v="46292"/>
        <n v="105532"/>
        <n v="62604"/>
        <n v="63741"/>
        <n v="59349"/>
        <n v="45185"/>
        <n v="65570"/>
        <n v="48646"/>
        <n v="62151"/>
        <n v="72987"/>
        <n v="54395"/>
        <n v="55355"/>
        <n v="53124"/>
        <n v="110949"/>
        <n v="34861"/>
        <n v="91957"/>
        <n v="66242"/>
        <n v="74676"/>
        <n v="121088"/>
        <n v="36923"/>
        <n v="110817"/>
      </sharedItems>
    </cacheField>
    <cacheField name="number_of_accounts" numFmtId="0">
      <sharedItems containsSemiMixedTypes="0" containsString="0" containsNumber="1" containsInteger="1" minValue="7" maxValue="35"/>
    </cacheField>
    <cacheField name="revenue" numFmtId="164">
      <sharedItems containsSemiMixedTypes="0" containsString="0" containsNumber="1" containsInteger="1" minValue="219869" maxValue="1369014"/>
    </cacheField>
    <cacheField name="quota" numFmtId="164">
      <sharedItems containsSemiMixedTypes="0" containsString="0" containsNumber="1" containsInteger="1" minValue="500000" maxValue="750000"/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100574.92"/>
        <n v="133196.51999999999"/>
        <n v="127915.84"/>
        <n v="128487.42"/>
        <n v="84776.12"/>
        <n v="112759.73"/>
        <n v="106799.38"/>
        <n v="77521.95"/>
        <n v="70797.899999999994"/>
        <n v="72382.94"/>
        <n v="81040.399999999994"/>
        <n v="78307.19"/>
        <n v="59594"/>
        <n v="142844.33000000002"/>
        <n v="106510.8"/>
        <n v="71358.38"/>
        <n v="109953.93"/>
        <n v="99364.2"/>
        <n v="113994.54"/>
        <n v="103323"/>
        <n v="95061.15"/>
        <n v="78147.45"/>
        <n v="64576.95"/>
        <n v="145013.18"/>
        <n v="70655.66"/>
        <n v="84263.12"/>
        <n v="81958.05"/>
        <n v="41692.700000000004"/>
        <n v="107237.09999999999"/>
        <n v="95609.4"/>
        <n v="68723.149999999994"/>
        <n v="107943.81"/>
        <n v="180448.05"/>
        <n v="76826.399999999994"/>
        <n v="74339.72"/>
        <n v="58900.55"/>
        <n v="105067.34999999999"/>
        <n v="89676.3"/>
        <n v="72653.36"/>
        <n v="157043.48000000001"/>
        <n v="81738.98"/>
        <n v="86575.22"/>
        <n v="135215.26"/>
        <n v="103403.78"/>
        <n v="81715.86"/>
        <n v="39714.5"/>
        <n v="126862.86"/>
        <n v="89518.5"/>
        <n v="49363.700000000004"/>
        <n v="125193.9"/>
        <n v="113088.62"/>
        <n v="92691.9"/>
        <n v="104963.25"/>
        <n v="48688.770000000004"/>
        <n v="77287.34"/>
        <n v="74761.05"/>
        <n v="137381.79999999999"/>
        <n v="157192.29999999999"/>
        <n v="67072.850000000006"/>
        <n v="75122.399999999994"/>
        <n v="93562.31"/>
        <n v="43308.3"/>
        <n v="119950.09"/>
        <n v="98900.14"/>
        <n v="116303.8"/>
        <n v="89521.2"/>
        <n v="130066.05"/>
        <n v="83760.2"/>
        <n v="117736.97"/>
        <n v="69438"/>
        <n v="58615.96"/>
        <n v="167185.14000000001"/>
        <n v="106233.98"/>
        <n v="114574.42"/>
        <n v="68701.100000000006"/>
        <n v="41426.600000000006"/>
        <n v="162760.20000000001"/>
        <n v="122372.59"/>
        <n v="100349.7"/>
        <n v="146447"/>
        <n v="59338.89"/>
        <n v="69459.13"/>
        <n v="112719.45"/>
        <n v="123153.87"/>
        <n v="63485.9"/>
        <n v="50199.35"/>
        <n v="47569.4"/>
        <n v="81012.45"/>
        <n v="53676.480000000003"/>
        <n v="57842.3"/>
        <n v="103154.39"/>
        <n v="81142.95"/>
        <n v="21986.9"/>
        <n v="49575.700000000004"/>
        <n v="86041.05"/>
        <n v="57603.65"/>
        <n v="169270.2"/>
        <n v="146720.14000000001"/>
        <n v="82953.63"/>
        <n v="91447.95"/>
        <n v="119821.08"/>
        <n v="99205.95"/>
        <n v="69881.66"/>
        <n v="44561.66"/>
        <n v="70433.179999999993"/>
        <n v="99647.849999999991"/>
        <n v="133638.07"/>
        <n v="73974.599999999991"/>
        <n v="71145.149999999994"/>
        <n v="115208.26"/>
        <n v="52400.6"/>
        <n v="43434.17"/>
        <n v="63855.199999999997"/>
        <n v="59585.89"/>
        <n v="92418.3"/>
        <n v="131629.96"/>
        <n v="76597.100000000006"/>
        <n v="171523.36"/>
        <n v="30133.5"/>
        <n v="78867.98"/>
        <n v="119601.75"/>
        <n v="90861.2"/>
        <n v="105704.84999999999"/>
        <n v="102943.8"/>
        <n v="71746.2"/>
        <n v="95043"/>
        <n v="103688.25"/>
        <n v="91625.849999999991"/>
        <n v="79339.77"/>
        <n v="79240.399999999994"/>
        <n v="70125.740000000005"/>
        <n v="76166.740000000005"/>
        <n v="86094.080000000002"/>
        <n v="85188.28"/>
        <n v="101571.3"/>
        <n v="131696.08000000002"/>
        <n v="72054.19"/>
        <n v="126761.02"/>
        <n v="156314.1"/>
        <n v="101287.5"/>
        <n v="70754.55"/>
        <n v="80402.61"/>
        <n v="61982.83"/>
        <n v="101337.94"/>
        <n v="71542.16"/>
        <n v="69086.55"/>
        <n v="139795.41999999998"/>
        <n v="82416.3"/>
        <n v="76506.17"/>
        <n v="90175.91"/>
        <n v="123016.9"/>
        <n v="75579.149999999994"/>
        <n v="98939.41"/>
        <n v="118950.12"/>
        <n v="125679.92"/>
        <n v="110953.05"/>
        <n v="101649.55"/>
        <n v="128386.85"/>
        <n v="77551.5"/>
        <n v="71632.210000000006"/>
        <n v="102882.15"/>
        <n v="111302.55"/>
        <n v="127309.74"/>
        <n v="127164.2"/>
        <n v="125023.53"/>
        <n v="104916"/>
        <n v="99169.93"/>
        <n v="112921.98"/>
        <n v="120579.51"/>
        <n v="67355.600000000006"/>
        <n v="67779.66"/>
        <n v="89832.14"/>
        <n v="108163.68"/>
        <n v="47994.200000000004"/>
        <n v="64948.4"/>
        <n v="93938.69"/>
        <n v="119096.94"/>
        <n v="47241.200000000004"/>
        <n v="95387.849999999991"/>
        <n v="108166.65"/>
        <n v="86572.800000000003"/>
        <n v="53902.1"/>
        <n v="99730.8"/>
        <n v="110474.1"/>
        <n v="65478.53"/>
        <n v="102130.5"/>
        <n v="120503.7"/>
        <n v="120622.98"/>
        <n v="107892.45"/>
        <n v="131946.18"/>
        <n v="104847.57"/>
        <n v="158400.01999999999"/>
        <n v="93606.2"/>
        <n v="91276.05"/>
        <n v="154118.10999999999"/>
        <n v="140512.78"/>
        <n v="109439.09999999999"/>
        <n v="84371.48"/>
        <n v="64875.299999999996"/>
        <n v="75794.3"/>
        <n v="74477.600000000006"/>
        <n v="60479.399999999994"/>
        <n v="44536.3"/>
        <n v="62621"/>
        <n v="79164.08"/>
        <n v="121118.97"/>
        <n v="112620.09"/>
        <n v="78245.48"/>
        <n v="111823.5"/>
        <n v="141434.74"/>
        <n v="109858.48"/>
        <n v="74576.58"/>
        <n v="95796.9"/>
        <n v="77147.59"/>
        <n v="74551.349999999991"/>
        <n v="86013"/>
        <n v="84370.75"/>
        <n v="95798.66"/>
        <n v="77091.3"/>
        <n v="137092.74"/>
        <n v="114200.84"/>
        <n v="81667.92"/>
        <n v="91548.15"/>
        <n v="94693.15"/>
        <n v="65288"/>
        <n v="64520.15"/>
        <n v="90630.66"/>
        <n v="73384.05"/>
        <n v="116058"/>
        <n v="62534.55"/>
        <n v="117014.97"/>
        <n v="161886.35999999999"/>
        <n v="144682.14000000001"/>
        <n v="72607.399999999994"/>
        <n v="143559.20000000001"/>
        <n v="171555.1"/>
        <n v="99382.43"/>
        <n v="133546.1"/>
        <n v="129775.08"/>
        <n v="63469.64"/>
        <n v="93119.7"/>
        <n v="130150.05"/>
        <n v="104786.25"/>
        <n v="48213.700000000004"/>
        <n v="68754.53"/>
        <n v="48309.700000000004"/>
        <n v="95528.34"/>
        <n v="32865.700000000004"/>
        <n v="100565.02"/>
        <n v="46819.630000000005"/>
        <n v="103713"/>
        <n v="108405.45"/>
        <n v="95732.87"/>
        <n v="79226.55"/>
        <n v="136615.9"/>
        <n v="69593.849999999991"/>
        <n v="153686.85999999999"/>
        <n v="75850.100000000006"/>
        <n v="89847.26"/>
        <n v="63181.95"/>
        <n v="41771.700000000004"/>
        <n v="102283.95"/>
        <n v="77145.900000000009"/>
        <n v="50200.85"/>
        <n v="103909.65"/>
        <n v="66017.75"/>
        <n v="97945.42"/>
        <n v="84961.67"/>
        <n v="127462.26"/>
        <n v="100957.14"/>
        <n v="164368.04"/>
        <n v="72248.479999999996"/>
        <n v="78753.599999999991"/>
        <n v="117267.48"/>
        <n v="130028.25"/>
        <n v="181420.72"/>
        <n v="72623.600000000006"/>
        <n v="73229.84"/>
        <n v="126982.56"/>
        <n v="127385.22"/>
        <n v="141064.6"/>
        <n v="109964.22"/>
        <n v="117217.13"/>
        <n v="77198.48"/>
        <n v="78305.320000000007"/>
        <n v="95077.95"/>
        <n v="106863.57"/>
        <n v="47629.5"/>
        <n v="125456.67"/>
        <n v="161367.48000000001"/>
        <n v="102972.49"/>
        <n v="158411.70000000001"/>
        <n v="61852.25"/>
        <n v="59097.299999999996"/>
        <n v="81935.5"/>
        <n v="122616.72"/>
        <n v="212171.4"/>
        <n v="94054.12"/>
        <n v="123024.1"/>
        <n v="88607.32"/>
        <n v="182474.35"/>
        <n v="123270.78"/>
        <n v="78904.23"/>
        <n v="81024.3"/>
        <n v="139257.51999999999"/>
        <n v="97834.07"/>
        <n v="128295.46"/>
        <n v="95550.599999999991"/>
        <n v="119248.61"/>
        <n v="56669.73"/>
        <n v="65595.45"/>
        <n v="220777.77"/>
        <n v="65453.440000000002"/>
        <n v="80316.25"/>
        <n v="61812.800000000003"/>
        <n v="86993"/>
        <n v="66109.399999999994"/>
        <n v="43697.600000000006"/>
        <n v="89748.08"/>
        <n v="106263.46"/>
        <n v="76105.16"/>
        <n v="118387.91"/>
        <n v="65109.8"/>
        <n v="88512.92"/>
        <n v="74008.61"/>
        <n v="91378.8"/>
        <n v="52841.45"/>
        <n v="68956.349999999991"/>
        <n v="40838.700000000004"/>
        <n v="72723.679999999993"/>
        <n v="107973.74"/>
        <n v="104115.51"/>
        <n v="80960.7"/>
        <n v="93096.9"/>
        <n v="71078.66"/>
        <n v="112481.07"/>
        <n v="163729.74"/>
        <n v="60436.480000000003"/>
        <n v="199656.9"/>
        <n v="77940.98"/>
        <n v="146626.16"/>
        <n v="114255.4"/>
        <n v="84512.87"/>
        <n v="125690.12"/>
        <n v="61821.760000000002"/>
        <n v="108709.05"/>
        <n v="128269.92"/>
        <n v="56460.95"/>
        <n v="133451.29999999999"/>
        <n v="66294.5"/>
        <n v="130438.59"/>
        <n v="93995.81"/>
        <n v="67999.360000000001"/>
        <n v="123329.74"/>
        <n v="73487.600000000006"/>
        <n v="152678.6"/>
        <n v="86280.53"/>
        <n v="87307.65"/>
        <n v="62547.5"/>
        <n v="138662.88"/>
        <n v="61217.75"/>
        <n v="149921.07"/>
        <n v="121367.64"/>
        <n v="194508.28"/>
        <n v="60043.35"/>
        <n v="143637.98000000001"/>
        <n v="151949.9"/>
        <n v="115260.89"/>
        <n v="94282.77"/>
        <n v="62496.33"/>
        <n v="115210.86"/>
        <n v="115742.16"/>
        <n v="148248.74"/>
        <n v="139752.08000000002"/>
        <n v="57726.95"/>
        <n v="36037.17"/>
        <n v="158668.89000000001"/>
        <n v="92938.65"/>
        <n v="155240.97"/>
        <n v="106120.38"/>
        <n v="102943.76000000001"/>
        <n v="179617.98"/>
        <n v="134422.20000000001"/>
        <n v="56665.55"/>
        <n v="100383"/>
        <n v="86280.02"/>
        <n v="91511.94"/>
        <n v="43623.45"/>
        <n v="121260.12"/>
        <n v="152559.85999999999"/>
        <n v="130371.39"/>
        <n v="37199.300000000003"/>
        <n v="115005.9"/>
        <n v="165940.9"/>
        <n v="49741.9"/>
        <n v="88585.73"/>
        <n v="70651.520000000004"/>
        <n v="88100.55"/>
        <n v="111430.65"/>
        <n v="80837.399999999994"/>
        <n v="148256.62"/>
        <n v="94612.26"/>
        <n v="67506.149999999994"/>
        <n v="94261.36"/>
        <n v="97436.1"/>
        <n v="150686.74"/>
        <n v="112148.25"/>
        <n v="64986.5"/>
        <n v="82600.800000000003"/>
        <n v="87937.01"/>
        <n v="56577.95"/>
        <n v="62004.899999999994"/>
        <n v="110041.5"/>
        <n v="80604"/>
        <n v="95210.4"/>
        <n v="80464.039999999994"/>
        <n v="89297.18"/>
        <n v="125406.57"/>
        <n v="100872.82"/>
        <n v="86751.44"/>
        <n v="159781.64000000001"/>
        <n v="177212.41"/>
        <n v="81117.149999999994"/>
        <n v="99799.8"/>
        <n v="99147.45"/>
        <n v="102697.48"/>
        <n v="185058.58000000002"/>
        <n v="129102.78"/>
        <n v="105476.3"/>
        <n v="61651.55"/>
        <n v="93963"/>
        <n v="115503.24"/>
        <n v="139145.60000000001"/>
        <n v="80264.91"/>
        <n v="161552.5"/>
        <n v="76650.599999999991"/>
        <n v="71670.5"/>
        <n v="138273.31"/>
        <n v="95719.95"/>
        <n v="64950.65"/>
        <n v="112982.13"/>
        <n v="71105.3"/>
        <n v="81434.679999999993"/>
        <n v="104697.45"/>
        <n v="108393.42"/>
        <n v="137934.1"/>
        <n v="109902"/>
        <n v="29833.4"/>
        <n v="101955.38"/>
        <n v="104540.13"/>
        <n v="129622.39999999999"/>
        <n v="86065.31"/>
        <n v="101434.8"/>
        <n v="56825.15"/>
        <n v="82258.84"/>
        <n v="102952.43"/>
        <n v="109015.66"/>
        <n v="137260.42000000001"/>
        <n v="81994.490000000005"/>
        <n v="50768.3"/>
        <n v="99726"/>
        <n v="151862.29999999999"/>
        <n v="127924.26"/>
        <n v="95187.3"/>
        <n v="156397.18"/>
        <n v="29798.73"/>
        <n v="106797.59999999999"/>
        <n v="129296.36"/>
        <n v="156345.89000000001"/>
        <n v="76000.94"/>
        <n v="67652.650000000009"/>
        <n v="54446.3"/>
        <n v="96958.57"/>
        <n v="101144.31"/>
        <n v="78364.479999999996"/>
        <n v="77394.679999999993"/>
        <n v="144139.18"/>
        <n v="84513.45"/>
        <n v="126407.32"/>
        <n v="87713.540000000008"/>
        <n v="75581.36"/>
        <n v="94535.849999999991"/>
        <n v="100113.15"/>
        <n v="55696.94"/>
        <n v="92920.05"/>
        <n v="117756.54"/>
        <n v="80260.95"/>
        <n v="85473.44"/>
        <n v="68206.2"/>
        <n v="83052.45"/>
        <n v="110989.95"/>
        <n v="125259.45"/>
        <n v="82414.16"/>
        <n v="85739.93"/>
        <n v="60517.7"/>
        <n v="87168.68"/>
        <n v="115901.75999999999"/>
        <n v="67100.3"/>
        <n v="73357.5"/>
        <n v="116972.98"/>
        <n v="64242.05"/>
        <n v="45100.4"/>
        <n v="76642.349999999991"/>
        <n v="136043.47"/>
        <n v="81226.94"/>
        <n v="110652.59999999999"/>
        <n v="152225.44"/>
        <n v="108079.05"/>
        <n v="52939.25"/>
        <n v="116174.98"/>
        <n v="85180.63"/>
        <n v="112611.48"/>
        <n v="107114.42"/>
        <n v="113847.3"/>
        <n v="159404.9"/>
        <n v="77095.16"/>
        <n v="136327.51999999999"/>
        <n v="64980.11"/>
        <n v="72940.010000000009"/>
        <n v="65475.149999999994"/>
        <n v="63330.65"/>
        <n v="150059.07"/>
        <n v="132992.79999999999"/>
        <n v="75163.399999999994"/>
        <n v="62535.299999999996"/>
        <n v="99793.040000000008"/>
        <n v="99817.9"/>
        <n v="108668.09999999999"/>
        <n v="43948.3"/>
        <n v="101111.84"/>
        <n v="123290.82"/>
        <n v="42364.200000000004"/>
        <n v="100349.55"/>
        <n v="67033.399999999994"/>
        <n v="85882.39"/>
        <n v="103617.59999999999"/>
        <n v="65592.800000000003"/>
        <n v="28326.9"/>
        <n v="93141.22"/>
        <n v="69246.8"/>
        <n v="89402.66"/>
        <n v="75475.27"/>
        <n v="33317.18"/>
        <n v="87607.7"/>
        <n v="81572.72"/>
        <n v="64370.28"/>
        <n v="115707.51"/>
        <n v="91105.1"/>
        <n v="64402.55"/>
        <n v="221012.1"/>
        <n v="101452.01000000001"/>
        <n v="45177.47"/>
        <n v="88222.61"/>
        <n v="88569.58"/>
        <n v="110121.59999999999"/>
        <n v="71072.539999999994"/>
        <n v="49653.600000000006"/>
        <n v="71695"/>
        <n v="124739.04000000001"/>
        <n v="156210.01999999999"/>
        <n v="143627.16"/>
        <n v="71640.08"/>
        <n v="87632"/>
        <n v="175943.24"/>
        <n v="69720.2"/>
        <n v="74132.63"/>
        <n v="140242.9"/>
        <n v="56520.65"/>
        <n v="87453.19"/>
        <n v="99740.02"/>
        <n v="116032.48"/>
        <n v="82237.039999999994"/>
        <n v="52460.15"/>
        <n v="104723.88"/>
        <n v="91444.479999999996"/>
        <n v="144131.01"/>
        <n v="59537.270000000004"/>
        <n v="140593.79999999999"/>
        <n v="121056.20999999999"/>
        <n v="74847.11"/>
        <n v="89401.8"/>
        <n v="91516.87"/>
        <n v="73902.790000000008"/>
        <n v="115395.22"/>
        <n v="123566.74"/>
        <n v="68735.81"/>
        <n v="87980.53"/>
        <n v="194056.92"/>
        <n v="158891.66"/>
        <n v="37369.5"/>
        <n v="81822.62"/>
        <n v="115838.13"/>
        <n v="52727.1"/>
        <n v="90485.82"/>
        <n v="49288.600000000006"/>
        <n v="133204.29999999999"/>
        <n v="88127.540000000008"/>
        <n v="33086.400000000001"/>
        <n v="94021.65"/>
        <n v="43004.9"/>
        <n v="167775.34"/>
        <n v="58281.05"/>
        <n v="69678.180000000008"/>
        <n v="68089.97"/>
        <n v="78393.039999999994"/>
        <n v="98086.8"/>
        <n v="205567.2"/>
        <n v="87019.1"/>
        <n v="60090.899999999994"/>
        <n v="85640.99"/>
        <n v="57694.25"/>
        <n v="120017.73"/>
        <n v="122379.63"/>
        <n v="132540.04"/>
        <n v="91167.86"/>
        <n v="130215.41"/>
        <n v="102296.09999999999"/>
        <n v="120359.16"/>
        <n v="98928.9"/>
        <n v="103977.66"/>
        <n v="65640.149999999994"/>
        <n v="93339.75"/>
        <n v="105619.53"/>
        <n v="88116.19"/>
        <n v="68549.849999999991"/>
        <n v="82203.25"/>
        <n v="63778.5"/>
        <n v="79250.86"/>
        <n v="91614.790000000008"/>
        <n v="101027.68"/>
        <n v="64927.200000000004"/>
        <n v="97245.45"/>
        <n v="77817.09"/>
        <n v="111521.37"/>
        <n v="86133.75"/>
        <n v="114029.61"/>
        <n v="98734.9"/>
        <n v="146667.6"/>
        <n v="129936.27"/>
        <n v="139839.29"/>
        <n v="79420.95"/>
        <n v="84577.4"/>
        <n v="132372.29"/>
        <n v="92912.74"/>
        <n v="79305.38"/>
        <n v="84221.7"/>
        <n v="47117.3"/>
        <n v="214832.87"/>
        <n v="92880.599999999991"/>
        <n v="44583.600000000006"/>
        <n v="96926.22"/>
        <n v="118465.43"/>
        <n v="51658.75"/>
        <n v="126904.28"/>
        <n v="74084.66"/>
        <n v="71120.7"/>
        <n v="109984.17"/>
        <n v="31364.2"/>
        <n v="124271.94"/>
        <n v="189188.51"/>
        <n v="93890.880000000005"/>
        <n v="57191.1"/>
        <n v="128408.73"/>
        <n v="138576.29999999999"/>
        <n v="95344.95"/>
        <n v="91437.82"/>
        <n v="76548.42"/>
        <n v="70925.3"/>
        <n v="119160.45"/>
        <n v="42843.5"/>
        <n v="70467.41"/>
        <n v="72326.960000000006"/>
        <n v="108187.62"/>
        <n v="95311.95"/>
        <n v="87956.099999999991"/>
        <n v="67281.8"/>
        <n v="75986.720000000001"/>
        <n v="74972.399999999994"/>
        <n v="97469.84"/>
        <n v="74820.98"/>
        <n v="62190.2"/>
        <n v="103678.29"/>
        <n v="61572.5"/>
        <n v="148839.4"/>
        <n v="124868.43"/>
        <n v="115485.86"/>
        <n v="59233.85"/>
        <n v="146777.14000000001"/>
        <n v="55902.9"/>
        <n v="88322.7"/>
        <n v="45883.8"/>
        <n v="122952.85"/>
        <n v="117527.45999999999"/>
        <n v="110094.98"/>
        <n v="91782.07"/>
        <n v="123943.92"/>
        <n v="109777.74"/>
        <n v="96977.61"/>
        <n v="73311.38"/>
        <n v="110370.99"/>
        <n v="107466.59999999999"/>
        <n v="111434.43"/>
        <n v="140378.51"/>
        <n v="85195.8"/>
        <n v="153483.92000000001"/>
        <n v="89266.05"/>
        <n v="81592.95"/>
        <n v="82828.88"/>
        <n v="100593.85"/>
        <n v="119910"/>
        <n v="52772.75"/>
        <n v="41445"/>
        <n v="54232.7"/>
        <n v="88856.25"/>
        <n v="70697.510000000009"/>
        <n v="61579.57"/>
        <n v="152180.54"/>
        <n v="45854.100000000006"/>
        <n v="135818.91999999998"/>
        <n v="99086.84"/>
        <n v="95019.75"/>
        <n v="81440.179999999993"/>
        <n v="60137.599999999999"/>
        <n v="73233"/>
        <n v="92129.38"/>
        <n v="103948.95"/>
        <n v="98322.48000000001"/>
        <n v="78890.289999999994"/>
        <n v="92261.25"/>
        <n v="103716.08"/>
        <n v="78086.53"/>
        <n v="68905.7"/>
        <n v="162378.78"/>
        <n v="56524.4"/>
        <n v="118807.74"/>
        <n v="62810.75"/>
        <n v="93057.52"/>
        <n v="147014.34"/>
        <n v="59555.9"/>
        <n v="77976.08"/>
        <n v="131980.35999999999"/>
        <n v="106082.16"/>
        <n v="80037.440000000002"/>
        <n v="82435.349999999991"/>
        <n v="71683.69"/>
        <n v="111582.9"/>
        <n v="93184.65"/>
        <n v="125211.06"/>
        <n v="114052.29"/>
        <n v="92402.7"/>
        <n v="117462.04"/>
        <n v="154943.56"/>
        <n v="97339.05"/>
        <n v="108250.8"/>
        <n v="107915.04"/>
        <n v="63590.9"/>
        <n v="28180.600000000002"/>
        <n v="87803.4"/>
        <n v="82172.31"/>
        <n v="96060"/>
        <n v="82705.5"/>
        <n v="109134.45"/>
        <n v="83603.42"/>
        <n v="150480.89000000001"/>
        <n v="125634.7"/>
        <n v="88320.5"/>
        <n v="110748.57"/>
        <n v="47498.5"/>
        <n v="196744.5"/>
        <n v="91229.91"/>
        <n v="73680.02"/>
        <n v="85204.88"/>
        <n v="112463.72"/>
        <n v="91500.45"/>
        <n v="150755.04999999999"/>
        <n v="81592.28"/>
        <n v="117335.18"/>
        <n v="92245.5"/>
        <n v="99199.5"/>
        <n v="73331.44"/>
        <n v="95762.849999999991"/>
        <n v="131245.4"/>
        <n v="132967.56"/>
        <n v="111717.15"/>
        <n v="144454.64000000001"/>
        <n v="104242.65"/>
        <n v="80740.160000000003"/>
        <n v="109447.62"/>
        <n v="81643.399999999994"/>
        <n v="117755.4"/>
        <n v="41384.300000000003"/>
        <n v="86180.66"/>
        <n v="133086.31"/>
        <n v="133375.82"/>
        <n v="103930.14"/>
        <n v="74504.430000000008"/>
        <n v="127376.81"/>
        <n v="103360.34"/>
        <n v="43763.98"/>
        <n v="72308.240000000005"/>
        <n v="87757.1"/>
        <n v="111768.15"/>
        <n v="144055.01"/>
        <n v="105733.65"/>
        <n v="130768.70999999999"/>
        <n v="104644.26"/>
        <n v="45476.25"/>
        <n v="140965.04"/>
        <n v="90526.399999999994"/>
        <n v="110023.65"/>
        <n v="133409.46"/>
        <n v="75410.27"/>
        <n v="145636.57"/>
        <n v="105124.5"/>
        <n v="101320.5"/>
        <n v="123921.23999999999"/>
        <n v="79465.039999999994"/>
        <n v="153713.07999999999"/>
        <n v="68373.3"/>
        <n v="42803.54"/>
        <n v="72954.149999999994"/>
        <n v="83938.27"/>
        <n v="90936.49"/>
        <n v="158440.5"/>
        <n v="91562.18"/>
        <n v="110506.38"/>
        <n v="98202.12"/>
        <n v="128967.9"/>
        <n v="140176.16"/>
        <n v="93237.95"/>
        <n v="85960.7"/>
        <n v="85231.12"/>
        <n v="78777.75"/>
        <n v="137036.57999999999"/>
        <n v="93878.849999999991"/>
        <n v="73429.279999999999"/>
        <n v="117169.44"/>
        <n v="77446.95"/>
        <n v="82736"/>
        <n v="100580.76000000001"/>
        <n v="106449.45"/>
        <n v="100014.58"/>
        <n v="66788.55"/>
        <n v="109211.55"/>
        <n v="125656.47"/>
        <n v="42819.79"/>
        <n v="91632.47"/>
        <n v="113890.2"/>
        <n v="75253.759999999995"/>
        <n v="65877.350000000006"/>
        <n v="94296.88"/>
        <n v="71577.740000000005"/>
        <n v="88622.28"/>
        <n v="50886.2"/>
        <n v="46861.5"/>
        <n v="79515.210000000006"/>
        <n v="101860.6"/>
        <n v="62423.79"/>
        <n v="85845.33"/>
        <n v="57603.199999999997"/>
        <n v="119719.24"/>
        <n v="94899.15"/>
        <n v="121103.25"/>
        <n v="85629.5"/>
        <n v="130444.89"/>
        <n v="105735.15"/>
        <n v="82926.259999999995"/>
        <n v="118293.24"/>
        <n v="107512.84"/>
        <n v="66636.350000000006"/>
        <n v="177504.74"/>
        <n v="122742.56"/>
        <n v="45911.3"/>
        <n v="105715.5"/>
        <n v="237773.7"/>
        <n v="121302.13"/>
        <n v="100837.8"/>
        <n v="109733.55"/>
        <n v="82200.599999999991"/>
        <n v="67416.3"/>
        <n v="68780.78"/>
        <n v="127020.84"/>
        <n v="79464.599999999991"/>
        <n v="166080.66"/>
        <n v="123694.65"/>
        <n v="105761.7"/>
        <n v="150582.09"/>
        <n v="99086.12"/>
        <n v="93818.33"/>
        <n v="124000.3"/>
        <n v="29865.81"/>
        <n v="132450.06"/>
        <n v="123823.42"/>
        <n v="63439.22"/>
        <n v="79677.440000000002"/>
        <n v="101972.21"/>
        <n v="100871.4"/>
        <n v="38050.200000000004"/>
        <n v="135345.03"/>
        <n v="98100.15"/>
        <n v="90531.38"/>
        <n v="127181.07"/>
        <n v="103918.74"/>
        <n v="40968.9"/>
        <n v="92582.1"/>
        <n v="129904.57"/>
        <n v="153654.20000000001"/>
        <n v="109073.95999999999"/>
        <n v="62148.97"/>
        <n v="98855.6"/>
        <n v="113855.52"/>
        <n v="196784.7"/>
        <n v="70922.960000000006"/>
        <n v="116267.08"/>
        <n v="114924.4"/>
        <n v="90819.599999999991"/>
        <n v="106174.34999999999"/>
        <n v="75994.05"/>
        <n v="104996.4"/>
        <n v="127598.18"/>
        <n v="85001.3"/>
        <n v="102463.67999999999"/>
        <n v="94003.520000000004"/>
        <n v="109581.18"/>
        <n v="57317"/>
        <n v="37240.5"/>
        <n v="141049.94"/>
        <n v="162336.92000000001"/>
        <n v="60104.07"/>
        <n v="146565.66999999998"/>
        <n v="115417.29"/>
        <n v="67960.100000000006"/>
        <n v="118077.07"/>
        <n v="111827.7"/>
        <n v="62037.95"/>
        <n v="86225.66"/>
        <n v="87124.95"/>
        <n v="130546.53"/>
        <n v="104494.2"/>
        <n v="112595.31"/>
        <n v="83669.55"/>
        <n v="129372.19"/>
        <n v="59148.83"/>
        <n v="56092.920000000006"/>
        <n v="108696.66"/>
        <n v="145766.6"/>
        <n v="107599.8"/>
        <n v="184611.28"/>
        <n v="134083.14000000001"/>
        <n v="92843.099999999991"/>
        <n v="113587.92"/>
        <n v="62668.2"/>
        <n v="87050.12"/>
        <n v="56965.61"/>
        <n v="95358.53"/>
        <n v="69918.2"/>
        <n v="64010.700000000004"/>
        <n v="80107.66"/>
        <n v="35874.400000000001"/>
        <n v="72879.820000000007"/>
        <n v="97339.37"/>
        <n v="111322.92"/>
        <n v="149179.4"/>
        <n v="132603.9"/>
        <n v="111495.9"/>
        <n v="54768.5"/>
        <n v="68563.95"/>
        <n v="87654.9"/>
        <n v="74289.679999999993"/>
        <n v="56445.65"/>
        <n v="81604.05"/>
        <n v="127080.79000000001"/>
        <n v="61771.32"/>
        <n v="120606.6"/>
        <n v="148410.01999999999"/>
        <n v="106933.29"/>
        <n v="72491.099999999991"/>
        <n v="80429.84"/>
        <n v="175326.52000000002"/>
        <n v="77651.360000000001"/>
        <n v="134182.99"/>
        <n v="88168.21"/>
        <n v="102442.94"/>
        <n v="77935.13"/>
        <n v="121384.94"/>
        <n v="93438.21"/>
        <n v="84615.2"/>
        <n v="135529.84"/>
        <n v="234971.82"/>
        <n v="110720.44"/>
        <n v="112911.99"/>
        <n v="77385.490000000005"/>
        <n v="65896.05"/>
        <n v="81719.360000000001"/>
        <n v="125317.4"/>
        <n v="71649.240000000005"/>
        <n v="61115.21"/>
        <n v="104404.8"/>
        <n v="110736.5"/>
        <n v="107051.84999999999"/>
      </sharedItems>
    </cacheField>
    <cacheField name="total_pay" numFmtId="164">
      <sharedItems containsSemiMixedTypes="0" containsString="0" containsNumber="1" minValue="62387.4" maxValue="337581.1" count="1000">
        <n v="156012.91999999998"/>
        <n v="200277.52"/>
        <n v="217555.84"/>
        <n v="170289.41999999998"/>
        <n v="131249.12"/>
        <n v="214937.72999999998"/>
        <n v="163755.38"/>
        <n v="166044.95000000001"/>
        <n v="154263.9"/>
        <n v="114272.94"/>
        <n v="121820.4"/>
        <n v="132699.19"/>
        <n v="114914"/>
        <n v="228114.33000000002"/>
        <n v="204047.8"/>
        <n v="106637.38"/>
        <n v="173564.93"/>
        <n v="181517.2"/>
        <n v="219615.53999999998"/>
        <n v="208225"/>
        <n v="205792.15"/>
        <n v="200626.45"/>
        <n v="176674.95"/>
        <n v="259585.18"/>
        <n v="114182.66"/>
        <n v="133719.12"/>
        <n v="173381.05"/>
        <n v="104266.70000000001"/>
        <n v="226965.09999999998"/>
        <n v="210332.4"/>
        <n v="133125.15"/>
        <n v="163079.81"/>
        <n v="279368.05"/>
        <n v="194670.4"/>
        <n v="104650.72"/>
        <n v="95947.55"/>
        <n v="213233.34999999998"/>
        <n v="168689.3"/>
        <n v="138505.35999999999"/>
        <n v="259905.48"/>
        <n v="148125.97999999998"/>
        <n v="135349.22"/>
        <n v="251603.26"/>
        <n v="172454.78"/>
        <n v="138748.85999999999"/>
        <n v="93312.5"/>
        <n v="205474.86"/>
        <n v="184251.5"/>
        <n v="98232.700000000012"/>
        <n v="239356.9"/>
        <n v="196296.62"/>
        <n v="205564.9"/>
        <n v="203080.25"/>
        <n v="104149.77"/>
        <n v="145573.34"/>
        <n v="151828.04999999999"/>
        <n v="186432.8"/>
        <n v="228356.3"/>
        <n v="122090.85"/>
        <n v="189880.4"/>
        <n v="154947.31"/>
        <n v="82226.3"/>
        <n v="220298.09"/>
        <n v="168380.14"/>
        <n v="235633.8"/>
        <n v="178766.2"/>
        <n v="210004.05"/>
        <n v="143175.20000000001"/>
        <n v="228150.97"/>
        <n v="168443"/>
        <n v="120090.95999999999"/>
        <n v="237794.14"/>
        <n v="154064.97999999998"/>
        <n v="225285.41999999998"/>
        <n v="132636.1"/>
        <n v="99237.6"/>
        <n v="218567.2"/>
        <n v="241688.59"/>
        <n v="206860.7"/>
        <n v="198558"/>
        <n v="133964.89000000001"/>
        <n v="134949.13"/>
        <n v="236804.45"/>
        <n v="213981.87"/>
        <n v="102186.9"/>
        <n v="84100.35"/>
        <n v="99430.399999999994"/>
        <n v="179194.45"/>
        <n v="110726.48000000001"/>
        <n v="107442.3"/>
        <n v="173279.39"/>
        <n v="165717.95000000001"/>
        <n v="85310.9"/>
        <n v="105403.70000000001"/>
        <n v="165796.04999999999"/>
        <n v="111722.65"/>
        <n v="214115.20000000001"/>
        <n v="259608.14"/>
        <n v="141583.63"/>
        <n v="202464.95"/>
        <n v="242447.08000000002"/>
        <n v="199193.95"/>
        <n v="117866.66"/>
        <n v="94909.66"/>
        <n v="116593.18"/>
        <n v="192947.84999999998"/>
        <n v="245775.07"/>
        <n v="158895.59999999998"/>
        <n v="146300.15"/>
        <n v="192951.26"/>
        <n v="88007.6"/>
        <n v="120081.17"/>
        <n v="121929.2"/>
        <n v="114915.89"/>
        <n v="169965.3"/>
        <n v="212071.96"/>
        <n v="114020.1"/>
        <n v="267987.36"/>
        <n v="66329.5"/>
        <n v="114229.98"/>
        <n v="180557.75"/>
        <n v="148912.20000000001"/>
        <n v="227685.84999999998"/>
        <n v="223839.8"/>
        <n v="182170.2"/>
        <n v="209927"/>
        <n v="202582.25"/>
        <n v="184100.84999999998"/>
        <n v="137477.77000000002"/>
        <n v="111745.4"/>
        <n v="122000.74"/>
        <n v="145007.74"/>
        <n v="135919.08000000002"/>
        <n v="136251.28"/>
        <n v="186182.3"/>
        <n v="220730.08000000002"/>
        <n v="142252.19"/>
        <n v="234682.02000000002"/>
        <n v="200756.1"/>
        <n v="159374.5"/>
        <n v="184161.55"/>
        <n v="157116.60999999999"/>
        <n v="121482.83"/>
        <n v="180355.94"/>
        <n v="117810.16"/>
        <n v="132579.54999999999"/>
        <n v="185056.41999999998"/>
        <n v="205516.3"/>
        <n v="131228.16999999998"/>
        <n v="167230.91"/>
        <n v="182604.9"/>
        <n v="161195.15"/>
        <n v="165669.41"/>
        <n v="174729.12"/>
        <n v="240142.91999999998"/>
        <n v="194768.05"/>
        <n v="157744.54999999999"/>
        <n v="250566.85"/>
        <n v="199505.5"/>
        <n v="127845.21"/>
        <n v="220231.15"/>
        <n v="231985.55"/>
        <n v="243622.74"/>
        <n v="223163.2"/>
        <n v="203711.53"/>
        <n v="192400"/>
        <n v="155185.93"/>
        <n v="169708.97999999998"/>
        <n v="199568.51"/>
        <n v="137661.6"/>
        <n v="130980.66"/>
        <n v="120088.14"/>
        <n v="181313.68"/>
        <n v="88851.200000000012"/>
        <n v="97509.4"/>
        <n v="165736.69"/>
        <n v="172552.94"/>
        <n v="97879.200000000012"/>
        <n v="181542.84999999998"/>
        <n v="216526.65"/>
        <n v="196489.8"/>
        <n v="104359.1"/>
        <n v="193893.8"/>
        <n v="180238.1"/>
        <n v="115481.53"/>
        <n v="216473.5"/>
        <n v="194022.7"/>
        <n v="176425.97999999998"/>
        <n v="183315.45"/>
        <n v="210748.18"/>
        <n v="158792.57"/>
        <n v="237194.02"/>
        <n v="140753.20000000001"/>
        <n v="168305.05"/>
        <n v="250499.11"/>
        <n v="215437.78"/>
        <n v="218740.09999999998"/>
        <n v="131955.47999999998"/>
        <n v="152887.29999999999"/>
        <n v="105907.3"/>
        <n v="125978.6"/>
        <n v="135803.4"/>
        <n v="97937.3"/>
        <n v="108213"/>
        <n v="111335.08"/>
        <n v="224319.97"/>
        <n v="181892.09"/>
        <n v="139305.47999999998"/>
        <n v="231566.5"/>
        <n v="193471.74"/>
        <n v="169520.47999999998"/>
        <n v="126380.58"/>
        <n v="200268.9"/>
        <n v="154321.59"/>
        <n v="176084.34999999998"/>
        <n v="202363"/>
        <n v="148876.75"/>
        <n v="154576.66"/>
        <n v="139946.29999999999"/>
        <n v="196771.74"/>
        <n v="145683.84"/>
        <n v="137074.91999999998"/>
        <n v="196095.15"/>
        <n v="162883.15"/>
        <n v="122483"/>
        <n v="117104.15"/>
        <n v="152890.66"/>
        <n v="186705.05"/>
        <n v="183082"/>
        <n v="113296.55"/>
        <n v="206786.97"/>
        <n v="256203.36"/>
        <n v="200747.14"/>
        <n v="125026.4"/>
        <n v="222701.2"/>
        <n v="263870.09999999998"/>
        <n v="171272.43"/>
        <n v="191045.1"/>
        <n v="194460.08000000002"/>
        <n v="116823.64"/>
        <n v="179486.7"/>
        <n v="249127.05"/>
        <n v="195161.25"/>
        <n v="95128.700000000012"/>
        <n v="141760.53"/>
        <n v="83172.700000000012"/>
        <n v="136244.34"/>
        <n v="90823.700000000012"/>
        <n v="136070.02000000002"/>
        <n v="116463.63"/>
        <n v="178770"/>
        <n v="208253.45"/>
        <n v="173205.87"/>
        <n v="139146.54999999999"/>
        <n v="215638.9"/>
        <n v="147189.84999999998"/>
        <n v="269004.86"/>
        <n v="125720.1"/>
        <n v="152916.26"/>
        <n v="152845.95000000001"/>
        <n v="75043.700000000012"/>
        <n v="204591.95"/>
        <n v="140838.90000000002"/>
        <n v="97391.85"/>
        <n v="210790.65"/>
        <n v="114233.75"/>
        <n v="151336.41999999998"/>
        <n v="160135.66999999998"/>
        <n v="194415.26"/>
        <n v="156221.14000000001"/>
        <n v="218426.04"/>
        <n v="122930.48"/>
        <n v="169172.59999999998"/>
        <n v="212388.47999999998"/>
        <n v="207027.25"/>
        <n v="304547.71999999997"/>
        <n v="114718.6"/>
        <n v="120917.84"/>
        <n v="216474.56"/>
        <n v="186828.22"/>
        <n v="227767.6"/>
        <n v="182391.22"/>
        <n v="196253.13"/>
        <n v="114238.48"/>
        <n v="157348.32"/>
        <n v="194423.95"/>
        <n v="179396.57"/>
        <n v="134497.5"/>
        <n v="238820.66999999998"/>
        <n v="263191.48"/>
        <n v="179699.49"/>
        <n v="217664.7"/>
        <n v="104103.25"/>
        <n v="172755.3"/>
        <n v="136417.5"/>
        <n v="187648.72"/>
        <n v="325508.40000000002"/>
        <n v="153238.12"/>
        <n v="242424.1"/>
        <n v="145262.32"/>
        <n v="290854.34999999998"/>
        <n v="174584.78"/>
        <n v="156269.22999999998"/>
        <n v="165084.29999999999"/>
        <n v="186397.52"/>
        <n v="171401.07"/>
        <n v="231060.46000000002"/>
        <n v="208612.59999999998"/>
        <n v="197267.61"/>
        <n v="119461.73000000001"/>
        <n v="156180.45000000001"/>
        <n v="297962.77"/>
        <n v="130602.44"/>
        <n v="143816.25"/>
        <n v="116690.8"/>
        <n v="150464"/>
        <n v="111205.4"/>
        <n v="91948.6"/>
        <n v="125551.08"/>
        <n v="141856.46000000002"/>
        <n v="114209.16"/>
        <n v="230687.91"/>
        <n v="108282.8"/>
        <n v="130075.92"/>
        <n v="135301.60999999999"/>
        <n v="171050.8"/>
        <n v="91100.45"/>
        <n v="178256.34999999998"/>
        <n v="89190.700000000012"/>
        <n v="120596.68"/>
        <n v="165933.74"/>
        <n v="154223.51"/>
        <n v="162690.70000000001"/>
        <n v="140139.9"/>
        <n v="133513.66"/>
        <n v="184822.07"/>
        <n v="233740.74"/>
        <n v="134987.48000000001"/>
        <n v="301464.90000000002"/>
        <n v="135098.97999999998"/>
        <n v="204381.16"/>
        <n v="164214.39999999999"/>
        <n v="162618.87"/>
        <n v="165190.12"/>
        <n v="113452.76000000001"/>
        <n v="164251.04999999999"/>
        <n v="187936.91999999998"/>
        <n v="105964.95"/>
        <n v="239464.3"/>
        <n v="112632.5"/>
        <n v="200909.59"/>
        <n v="167962.81"/>
        <n v="142966.35999999999"/>
        <n v="174169.74"/>
        <n v="110959.6"/>
        <n v="186688.6"/>
        <n v="138414.53"/>
        <n v="212235.65"/>
        <n v="110952.5"/>
        <n v="213995.88"/>
        <n v="106554.75"/>
        <n v="274736.07"/>
        <n v="198578.64"/>
        <n v="274342.28000000003"/>
        <n v="157870.35"/>
        <n v="223404.98"/>
        <n v="266620.90000000002"/>
        <n v="196691.89"/>
        <n v="155283.77000000002"/>
        <n v="139299.33000000002"/>
        <n v="192297.86"/>
        <n v="204467.16"/>
        <n v="245176.74"/>
        <n v="256787.08000000002"/>
        <n v="89834.95"/>
        <n v="93838.17"/>
        <n v="248259.89"/>
        <n v="202834.65"/>
        <n v="264790.96999999997"/>
        <n v="171956.38"/>
        <n v="166840.76"/>
        <n v="275474.98"/>
        <n v="248241.2"/>
        <n v="86823.55"/>
        <n v="189678"/>
        <n v="130630.02"/>
        <n v="153316.94"/>
        <n v="129030.45"/>
        <n v="178658.12"/>
        <n v="273379.86"/>
        <n v="198726.39"/>
        <n v="77830.3"/>
        <n v="187314.9"/>
        <n v="225378.9"/>
        <n v="103609.9"/>
        <n v="145708.72999999998"/>
        <n v="110686.52"/>
        <n v="156899.54999999999"/>
        <n v="190226.65"/>
        <n v="168328.4"/>
        <n v="227079.62"/>
        <n v="137354.26"/>
        <n v="145301.15"/>
        <n v="156451.35999999999"/>
        <n v="152402.1"/>
        <n v="241860.74"/>
        <n v="233920.25"/>
        <n v="117655.5"/>
        <n v="182222.8"/>
        <n v="148317.01"/>
        <n v="97293.95"/>
        <n v="185662.9"/>
        <n v="169362.5"/>
        <n v="197995"/>
        <n v="191799.4"/>
        <n v="135392.03999999998"/>
        <n v="165806.18"/>
        <n v="201668.57"/>
        <n v="159481.82"/>
        <n v="133221.44"/>
        <n v="237607.64"/>
        <n v="299302.41000000003"/>
        <n v="161836.15"/>
        <n v="207601.8"/>
        <n v="212673.45"/>
        <n v="143592.47999999998"/>
        <n v="264259.58"/>
        <n v="188924.78"/>
        <n v="154405.29999999999"/>
        <n v="91882.55"/>
        <n v="174008"/>
        <n v="168388.24"/>
        <n v="238229.6"/>
        <n v="154276.91"/>
        <n v="225599.5"/>
        <n v="196584.59999999998"/>
        <n v="113250.5"/>
        <n v="255756.31"/>
        <n v="198831.95"/>
        <n v="101996.65"/>
        <n v="185099.13"/>
        <n v="113033.3"/>
        <n v="158892.68"/>
        <n v="216835.45"/>
        <n v="159958.41999999998"/>
        <n v="211126.1"/>
        <n v="204507"/>
        <n v="62387.4"/>
        <n v="153487.38"/>
        <n v="162649.13"/>
        <n v="190624.4"/>
        <n v="136116.31"/>
        <n v="202976.8"/>
        <n v="115273.15"/>
        <n v="146335.84"/>
        <n v="176460.43"/>
        <n v="141332.66"/>
        <n v="258680.42"/>
        <n v="141853.49"/>
        <n v="92914.3"/>
        <n v="189960"/>
        <n v="189037.3"/>
        <n v="195832.26"/>
        <n v="201734.3"/>
        <n v="263978.18"/>
        <n v="82435.73"/>
        <n v="213846.59999999998"/>
        <n v="165890.35999999999"/>
        <n v="265959.89"/>
        <n v="114331.94"/>
        <n v="140845.65000000002"/>
        <n v="89463.3"/>
        <n v="168244.57"/>
        <n v="176176.31"/>
        <n v="146103.47999999998"/>
        <n v="128953.68"/>
        <n v="230153.18"/>
        <n v="201322.45"/>
        <n v="173510.32"/>
        <n v="145692.54"/>
        <n v="115092.36"/>
        <n v="180973.84999999998"/>
        <n v="176647.15"/>
        <n v="111297.94"/>
        <n v="216943.05"/>
        <n v="206438.53999999998"/>
        <n v="161798.95000000001"/>
        <n v="127729.44"/>
        <n v="159862.20000000001"/>
        <n v="163350.45000000001"/>
        <n v="229196.95"/>
        <n v="214435.45"/>
        <n v="115201.16"/>
        <n v="136575.93"/>
        <n v="124828.7"/>
        <n v="138369.68"/>
        <n v="230249.76"/>
        <n v="117910.3"/>
        <n v="187907.5"/>
        <n v="209973.97999999998"/>
        <n v="106915.05"/>
        <n v="105649.4"/>
        <n v="157870.34999999998"/>
        <n v="248750.47"/>
        <n v="135452.94"/>
        <n v="224105.59999999998"/>
        <n v="258218.44"/>
        <n v="203106.05"/>
        <n v="96799.25"/>
        <n v="210719.97999999998"/>
        <n v="156686.63"/>
        <n v="186552.47999999998"/>
        <n v="148421.41999999998"/>
        <n v="178600.3"/>
        <n v="237657.9"/>
        <n v="121916.16"/>
        <n v="246175.52"/>
        <n v="125478.11"/>
        <n v="146723.01"/>
        <n v="155109.15"/>
        <n v="108254.65"/>
        <n v="245953.07"/>
        <n v="194722.8"/>
        <n v="121029.4"/>
        <n v="184903.3"/>
        <n v="163806.04"/>
        <n v="137686.9"/>
        <n v="226580.09999999998"/>
        <n v="87818.3"/>
        <n v="158312.84"/>
        <n v="185665.82"/>
        <n v="75399.200000000012"/>
        <n v="214200.55"/>
        <n v="120096.4"/>
        <n v="165351.39000000001"/>
        <n v="194232.59999999998"/>
        <n v="128607.8"/>
        <n v="70389.899999999994"/>
        <n v="156124.22"/>
        <n v="128203.8"/>
        <n v="128209.66"/>
        <n v="149585.27000000002"/>
        <n v="98049.18"/>
        <n v="121183.7"/>
        <n v="144370.72"/>
        <n v="115370.28"/>
        <n v="190212.51"/>
        <n v="147502.1"/>
        <n v="114939.55"/>
        <n v="337581.1"/>
        <n v="172572.01"/>
        <n v="109433.47"/>
        <n v="153442.60999999999"/>
        <n v="139792.58000000002"/>
        <n v="186003.59999999998"/>
        <n v="132091.53999999998"/>
        <n v="110286.6"/>
        <n v="137231"/>
        <n v="212158.04"/>
        <n v="218353.02"/>
        <n v="175483.16"/>
        <n v="111256.08"/>
        <n v="130794"/>
        <n v="230545.24"/>
        <n v="109676.2"/>
        <n v="138388.63"/>
        <n v="206217.9"/>
        <n v="89636.65"/>
        <n v="162164.19"/>
        <n v="143755.02000000002"/>
        <n v="209525.47999999998"/>
        <n v="123325.04"/>
        <n v="108828.15"/>
        <n v="183857.88"/>
        <n v="136956.47999999998"/>
        <n v="236885.01"/>
        <n v="134967.27000000002"/>
        <n v="193082.8"/>
        <n v="187679.21"/>
        <n v="133837.10999999999"/>
        <n v="182758.8"/>
        <n v="153514.87"/>
        <n v="125608.79000000001"/>
        <n v="237289.22"/>
        <n v="246761.74"/>
        <n v="138051.81"/>
        <n v="165187.53"/>
        <n v="249793.92000000001"/>
        <n v="219052.66"/>
        <n v="101394.5"/>
        <n v="160621.62"/>
        <n v="195311.13"/>
        <n v="131120.1"/>
        <n v="165682.82"/>
        <n v="97303.6"/>
        <n v="257079.3"/>
        <n v="142404.54"/>
        <n v="73596.399999999994"/>
        <n v="173779.65"/>
        <n v="78363.899999999994"/>
        <n v="239388.34"/>
        <n v="95082.05"/>
        <n v="120015.18000000001"/>
        <n v="144200.97"/>
        <n v="142527.03999999998"/>
        <n v="199321.8"/>
        <n v="320702.2"/>
        <n v="135585.1"/>
        <n v="153602.9"/>
        <n v="143983.99"/>
        <n v="120563.25"/>
        <n v="218797.72999999998"/>
        <n v="192103.63"/>
        <n v="173827.04"/>
        <n v="163231.85999999999"/>
        <n v="219051.41"/>
        <n v="187679.09999999998"/>
        <n v="208182.16"/>
        <n v="201639.9"/>
        <n v="156093.66"/>
        <n v="156919.15"/>
        <n v="174222.75"/>
        <n v="181574.53"/>
        <n v="145897.19"/>
        <n v="151204.84999999998"/>
        <n v="154231.25"/>
        <n v="158242.5"/>
        <n v="142951.85999999999"/>
        <n v="170734.79"/>
        <n v="139931.68"/>
        <n v="125580.20000000001"/>
        <n v="210925.45"/>
        <n v="136269.09"/>
        <n v="165176.37"/>
        <n v="179855.75"/>
        <n v="187122.61"/>
        <n v="164322.9"/>
        <n v="186170.6"/>
        <n v="200659.27000000002"/>
        <n v="264357.29000000004"/>
        <n v="200804.95"/>
        <n v="134116.4"/>
        <n v="255223.29"/>
        <n v="158558.74"/>
        <n v="112965.38"/>
        <n v="203804.7"/>
        <n v="92681.3"/>
        <n v="267313.87"/>
        <n v="201363.59999999998"/>
        <n v="91669.6"/>
        <n v="138789.22"/>
        <n v="194172.43"/>
        <n v="113363.75"/>
        <n v="243785.28"/>
        <n v="131108.66"/>
        <n v="190744.7"/>
        <n v="181640.16999999998"/>
        <n v="91728.2"/>
        <n v="177865.94"/>
        <n v="286656.51"/>
        <n v="150127.88"/>
        <n v="146204.1"/>
        <n v="184323.72999999998"/>
        <n v="193265.3"/>
        <n v="187322.95"/>
        <n v="142152.82"/>
        <n v="129644.42"/>
        <n v="116089.3"/>
        <n v="215752.45"/>
        <n v="77932.5"/>
        <n v="142153.41"/>
        <n v="109737.96"/>
        <n v="163530.62"/>
        <n v="149210.95000000001"/>
        <n v="195706.09999999998"/>
        <n v="97921.8"/>
        <n v="131994.72"/>
        <n v="177573.4"/>
        <n v="147017.84"/>
        <n v="147179.97999999998"/>
        <n v="119908.2"/>
        <n v="176901.28999999998"/>
        <n v="126203.5"/>
        <n v="212654.4"/>
        <n v="247627.43"/>
        <n v="152501.85999999999"/>
        <n v="111898.85"/>
        <n v="250053.14"/>
        <n v="159890.9"/>
        <n v="213022.7"/>
        <n v="78267.8"/>
        <n v="225900.85"/>
        <n v="148296.46"/>
        <n v="157772.97999999998"/>
        <n v="163025.07"/>
        <n v="179603.91999999998"/>
        <n v="168832.74"/>
        <n v="162759.60999999999"/>
        <n v="112047.38"/>
        <n v="182679.99"/>
        <n v="213524.59999999998"/>
        <n v="174289.43"/>
        <n v="239767.51"/>
        <n v="206976.8"/>
        <n v="229361.92000000001"/>
        <n v="206462.05"/>
        <n v="160306.95000000001"/>
        <n v="127188.88"/>
        <n v="168178.85"/>
        <n v="233649"/>
        <n v="102370.75"/>
        <n v="90695"/>
        <n v="111120.7"/>
        <n v="172946.25"/>
        <n v="123974.51000000001"/>
        <n v="118855.57"/>
        <n v="218684.54"/>
        <n v="107798.1"/>
        <n v="179690.91999999998"/>
        <n v="135308.84"/>
        <n v="219391.75"/>
        <n v="145348.18"/>
        <n v="96307.6"/>
        <n v="165806"/>
        <n v="164878.38"/>
        <n v="209413.95"/>
        <n v="161974.48000000001"/>
        <n v="153328.28999999998"/>
        <n v="192814.25"/>
        <n v="137024.08000000002"/>
        <n v="144404.53"/>
        <n v="110247.7"/>
        <n v="228745.78"/>
        <n v="104055.4"/>
        <n v="183490.74"/>
        <n v="124518.75"/>
        <n v="155339.52000000002"/>
        <n v="200218.34"/>
        <n v="94704.9"/>
        <n v="132819.08000000002"/>
        <n v="178332.36"/>
        <n v="184044.16"/>
        <n v="123330.44"/>
        <n v="201271.34999999998"/>
        <n v="143370.69"/>
        <n v="195249.9"/>
        <n v="196007.65"/>
        <n v="178269.06"/>
        <n v="181042.28999999998"/>
        <n v="202180.7"/>
        <n v="197505.03999999998"/>
        <n v="213175.56"/>
        <n v="217703.05"/>
        <n v="209368.8"/>
        <n v="184348.03999999998"/>
        <n v="99096.9"/>
        <n v="68556.600000000006"/>
        <n v="178800.4"/>
        <n v="151882.31"/>
        <n v="214506"/>
        <n v="197216.5"/>
        <n v="206728.45"/>
        <n v="114910.42"/>
        <n v="265325.89"/>
        <n v="246056.7"/>
        <n v="124938.5"/>
        <n v="183710.57"/>
        <n v="105149.5"/>
        <n v="292117.5"/>
        <n v="141928.91"/>
        <n v="110904.02"/>
        <n v="138084.88"/>
        <n v="170129.72"/>
        <n v="184091.45"/>
        <n v="272063.05"/>
        <n v="140675.28"/>
        <n v="166840.18"/>
        <n v="182875.5"/>
        <n v="174793.5"/>
        <n v="134168.44"/>
        <n v="192892.84999999998"/>
        <n v="217238.39999999999"/>
        <n v="222410.56"/>
        <n v="192387.15"/>
        <n v="221678.64"/>
        <n v="197042.65"/>
        <n v="132285.16"/>
        <n v="166714.62"/>
        <n v="129855.4"/>
        <n v="211482.4"/>
        <n v="102847.3"/>
        <n v="144110.66"/>
        <n v="254108.31"/>
        <n v="188007.82"/>
        <n v="146252.14000000001"/>
        <n v="148500.43"/>
        <n v="242087.81"/>
        <n v="141948.34"/>
        <n v="99332.98000000001"/>
        <n v="116663.24"/>
        <n v="151569.1"/>
        <n v="229831.15"/>
        <n v="262484.01"/>
        <n v="204627.65"/>
        <n v="186113.71"/>
        <n v="142315.26"/>
        <n v="157006.25"/>
        <n v="240519.04000000001"/>
        <n v="130452.4"/>
        <n v="230396.65"/>
        <n v="198444.46"/>
        <n v="148135.27000000002"/>
        <n v="228441.57"/>
        <n v="194646.5"/>
        <n v="197812.5"/>
        <n v="174950.24"/>
        <n v="112130.04"/>
        <n v="251625.08"/>
        <n v="169392.3"/>
        <n v="120210.54000000001"/>
        <n v="160177.15"/>
        <n v="144822.27000000002"/>
        <n v="157892.49"/>
        <n v="248313.5"/>
        <n v="148095.18"/>
        <n v="141993.38"/>
        <n v="148579.12"/>
        <n v="187228.9"/>
        <n v="255274.16"/>
        <n v="150871.95000000001"/>
        <n v="133043.70000000001"/>
        <n v="160164.12"/>
        <n v="135827.75"/>
        <n v="199162.58"/>
        <n v="183372.84999999998"/>
        <n v="109450.28"/>
        <n v="216192.44"/>
        <n v="199880.95"/>
        <n v="135289"/>
        <n v="178918.76"/>
        <n v="220633.45"/>
        <n v="136376.58000000002"/>
        <n v="154083.54999999999"/>
        <n v="210135.55"/>
        <n v="176344.47"/>
        <n v="107658.79000000001"/>
        <n v="170212.47"/>
        <n v="159243.20000000001"/>
        <n v="107000.76"/>
        <n v="110459.35"/>
        <n v="157017.88"/>
        <n v="138473.74"/>
        <n v="155772.28"/>
        <n v="94555.199999999997"/>
        <n v="81622.5"/>
        <n v="133861.21000000002"/>
        <n v="164692.6"/>
        <n v="131899.79"/>
        <n v="160494.33000000002"/>
        <n v="112302.2"/>
        <n v="237722.23999999999"/>
        <n v="184836.15"/>
        <n v="194267.25"/>
        <n v="150478.5"/>
        <n v="203049.89"/>
        <n v="204469.15"/>
        <n v="146032.26"/>
        <n v="181811.24"/>
        <n v="139997.84"/>
        <n v="130780.35"/>
        <n v="261001.74"/>
        <n v="153364.56"/>
        <n v="95831.3"/>
        <n v="185698.5"/>
        <n v="323361.7"/>
        <n v="232851.13"/>
        <n v="178086.8"/>
        <n v="192980.55"/>
        <n v="169163.59999999998"/>
        <n v="176397.3"/>
        <n v="131103.78"/>
        <n v="193383.84"/>
        <n v="189619.59999999998"/>
        <n v="216221.66"/>
        <n v="192720.65"/>
        <n v="202602.7"/>
        <n v="237985.09"/>
        <n v="163717.12"/>
        <n v="167360.33000000002"/>
        <n v="159661.29999999999"/>
        <n v="82624.81"/>
        <n v="181066.06"/>
        <n v="157973.41999999998"/>
        <n v="121143.22"/>
        <n v="121961.44"/>
        <n v="152903.21000000002"/>
        <n v="181633.4"/>
        <n v="102908.20000000001"/>
        <n v="226570.03"/>
        <n v="184930.15"/>
        <n v="150371.38"/>
        <n v="183910.07"/>
        <n v="158220.74"/>
        <n v="99842.9"/>
        <n v="147027.1"/>
        <n v="213418.57"/>
        <n v="258635.2"/>
        <n v="159342.96"/>
        <n v="137764.97"/>
        <n v="153346.6"/>
        <n v="174088.52000000002"/>
        <n v="272463.7"/>
        <n v="105613.96"/>
        <n v="155095.08000000002"/>
        <n v="195515.4"/>
        <n v="202671.59999999998"/>
        <n v="190225.34999999998"/>
        <n v="154765.04999999999"/>
        <n v="205054.4"/>
        <n v="162036.18"/>
        <n v="127781.3"/>
        <n v="166313.68"/>
        <n v="136686.52000000002"/>
        <n v="171984.18"/>
        <n v="130689"/>
        <n v="98919.5"/>
        <n v="208252.94"/>
        <n v="219483.92"/>
        <n v="131765.07"/>
        <n v="227325.66999999998"/>
        <n v="188115.28999999998"/>
        <n v="145832.1"/>
        <n v="209841.07"/>
        <n v="220272.7"/>
        <n v="111732.95"/>
        <n v="118412.66"/>
        <n v="187983.95"/>
        <n v="186033.53"/>
        <n v="195085.2"/>
        <n v="176906.31"/>
        <n v="205248.55"/>
        <n v="235017.19"/>
        <n v="136622.83000000002"/>
        <n v="106559.92000000001"/>
        <n v="165157.66"/>
        <n v="213230.6"/>
        <n v="190828.79999999999"/>
        <n v="279959.28000000003"/>
        <n v="191498.14"/>
        <n v="188053.09999999998"/>
        <n v="145995.91999999998"/>
        <n v="140451.20000000001"/>
        <n v="158177.12"/>
        <n v="136467.60999999999"/>
        <n v="159112.53"/>
        <n v="122230.2"/>
        <n v="135426.70000000001"/>
        <n v="157137.66"/>
        <n v="87311.4"/>
        <n v="131198.82"/>
        <n v="168577.37"/>
        <n v="176597.91999999998"/>
        <n v="186572.4"/>
        <n v="208600.9"/>
        <n v="221879.9"/>
        <n v="112316.5"/>
        <n v="186758.95"/>
        <n v="179175.9"/>
        <n v="134345.68"/>
        <n v="100395.65"/>
        <n v="199385.05"/>
        <n v="243818.79"/>
        <n v="139038.32"/>
        <n v="189688.6"/>
        <n v="226552.02"/>
        <n v="167098.28999999998"/>
        <n v="148646.09999999998"/>
        <n v="137154.84"/>
        <n v="252791.52000000002"/>
        <n v="123943.36"/>
        <n v="239714.99"/>
        <n v="150772.21000000002"/>
        <n v="166183.94"/>
        <n v="137284.13"/>
        <n v="166569.94"/>
        <n v="159008.21000000002"/>
        <n v="133261.20000000001"/>
        <n v="197680.84"/>
        <n v="307958.82"/>
        <n v="165115.44"/>
        <n v="168266.99"/>
        <n v="130509.49"/>
        <n v="176845.05"/>
        <n v="116580.36"/>
        <n v="217274.4"/>
        <n v="137891.24"/>
        <n v="135791.21"/>
        <n v="225492.8"/>
        <n v="147659.5"/>
        <n v="217868.84999999998"/>
      </sharedItems>
    </cacheField>
    <cacheField name="0-100%2" numFmtId="164">
      <sharedItems containsSemiMixedTypes="0" containsString="0" containsNumber="1" minValue="26384.28" maxValue="112500"/>
    </cacheField>
    <cacheField name="100-125%2" numFmtId="164">
      <sharedItems containsSemiMixedTypes="0" containsString="0" containsNumber="1" minValue="0" maxValue="41250"/>
    </cacheField>
    <cacheField name="125-150%2" numFmtId="164">
      <sharedItems containsSemiMixedTypes="0" containsString="0" containsNumber="1" minValue="0" maxValue="46875"/>
    </cacheField>
    <cacheField name="150-200%2" numFmtId="164">
      <sharedItems containsSemiMixedTypes="0" containsString="0" containsNumber="1" minValue="0" maxValue="90000"/>
    </cacheField>
    <cacheField name="&gt;200%2" numFmtId="164">
      <sharedItems containsSemiMixedTypes="0" containsString="0" containsNumber="1" minValue="0" maxValue="23020.2"/>
    </cacheField>
    <cacheField name="total_commission2" numFmtId="164">
      <sharedItems containsSemiMixedTypes="0" containsString="0" containsNumber="1" minValue="26384.28" maxValue="266471.82"/>
    </cacheField>
    <cacheField name="total_pay2" numFmtId="164">
      <sharedItems containsSemiMixedTypes="0" containsString="0" containsNumber="1" minValue="68354.080000000002" maxValue="349932.31"/>
    </cacheField>
  </cacheFields>
  <extLst>
    <ext xmlns:x14="http://schemas.microsoft.com/office/spreadsheetml/2009/9/main" uri="{725AE2AE-9491-48be-B2B4-4EB974FC3084}">
      <x14:pivotCacheDefinition pivotCacheId="76983574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Ave Abbatini"/>
    <n v="8373529241"/>
    <s v="Ave"/>
    <s v="Abbatini"/>
    <x v="0"/>
    <x v="0"/>
    <n v="24"/>
    <n v="792386"/>
    <n v="500000"/>
    <n v="625000"/>
    <n v="750000"/>
    <n v="1000000"/>
    <n v="1.5847720000000001"/>
    <s v="150-200%"/>
    <n v="50000"/>
    <n v="18750"/>
    <n v="22500"/>
    <n v="9324.92"/>
    <n v="0"/>
    <x v="0"/>
    <x v="0"/>
    <n v="60000"/>
    <n v="21250"/>
    <n v="25000"/>
    <n v="9324.92"/>
    <n v="0"/>
    <n v="115574.92"/>
    <n v="171012.91999999998"/>
  </r>
  <r>
    <s v="Alyse Abrahmer"/>
    <n v="8002426673"/>
    <s v="Alyse"/>
    <s v="Abrahmer"/>
    <x v="1"/>
    <x v="1"/>
    <n v="25"/>
    <n v="891412"/>
    <n v="600000"/>
    <n v="750000"/>
    <n v="900000"/>
    <n v="1200000"/>
    <n v="1.4856866666666666"/>
    <s v="125-150%"/>
    <n v="78000"/>
    <n v="25500.000000000004"/>
    <n v="29696.52"/>
    <n v="0"/>
    <n v="0"/>
    <x v="1"/>
    <x v="1"/>
    <n v="90000"/>
    <n v="27000"/>
    <n v="35353"/>
    <n v="0"/>
    <n v="0"/>
    <n v="152353"/>
    <n v="219434"/>
  </r>
  <r>
    <s v="Mada Addie"/>
    <n v="209942509"/>
    <s v="Mada"/>
    <s v="Addie"/>
    <x v="2"/>
    <x v="2"/>
    <n v="27"/>
    <n v="831136"/>
    <n v="750000"/>
    <n v="937500"/>
    <n v="1125000"/>
    <n v="1500000"/>
    <n v="1.1081813333333332"/>
    <s v="100-125%"/>
    <n v="112500"/>
    <n v="15415.84"/>
    <n v="0"/>
    <n v="0"/>
    <n v="0"/>
    <x v="2"/>
    <x v="2"/>
    <n v="112500"/>
    <n v="17849.920000000002"/>
    <n v="0"/>
    <n v="0"/>
    <n v="0"/>
    <n v="130349.92"/>
    <n v="219989.91999999998"/>
  </r>
  <r>
    <s v="Bobette Advani"/>
    <n v="5779075530"/>
    <s v="Bobette"/>
    <s v="Advani"/>
    <x v="0"/>
    <x v="3"/>
    <n v="25"/>
    <n v="919261"/>
    <n v="500000"/>
    <n v="625000"/>
    <n v="750000"/>
    <n v="1000000"/>
    <n v="1.838522"/>
    <s v="150-200%"/>
    <n v="50000"/>
    <n v="18750"/>
    <n v="22500"/>
    <n v="37237.42"/>
    <n v="0"/>
    <x v="3"/>
    <x v="3"/>
    <n v="60000"/>
    <n v="21250"/>
    <n v="25000"/>
    <n v="37237.42"/>
    <n v="0"/>
    <n v="143487.41999999998"/>
    <n v="185289.41999999998"/>
  </r>
  <r>
    <s v="Westley Affleck"/>
    <n v="4849214614"/>
    <s v="Westley"/>
    <s v="Affleck"/>
    <x v="0"/>
    <x v="4"/>
    <n v="18"/>
    <n v="714034"/>
    <n v="500000"/>
    <n v="625000"/>
    <n v="750000"/>
    <n v="1000000"/>
    <n v="1.4280679999999999"/>
    <s v="125-150%"/>
    <n v="50000"/>
    <n v="18750"/>
    <n v="16026.119999999999"/>
    <n v="0"/>
    <n v="0"/>
    <x v="4"/>
    <x v="4"/>
    <n v="60000"/>
    <n v="21250"/>
    <n v="17806.8"/>
    <n v="0"/>
    <n v="0"/>
    <n v="99056.8"/>
    <n v="145529.79999999999"/>
  </r>
  <r>
    <s v="Jacklin Agiolfinger"/>
    <n v="9800744517"/>
    <s v="Jacklin"/>
    <s v="Agiolfinger"/>
    <x v="2"/>
    <x v="5"/>
    <n v="22"/>
    <n v="751367"/>
    <n v="750000"/>
    <n v="937500"/>
    <n v="1125000"/>
    <n v="1500000"/>
    <n v="1.0018226666666668"/>
    <s v="100-125%"/>
    <n v="112500"/>
    <n v="259.73"/>
    <n v="0"/>
    <n v="0"/>
    <n v="0"/>
    <x v="5"/>
    <x v="5"/>
    <n v="112500"/>
    <n v="300.74"/>
    <n v="0"/>
    <n v="0"/>
    <n v="0"/>
    <n v="112800.74"/>
    <n v="214978.74"/>
  </r>
  <r>
    <s v="Brew Aguirre"/>
    <n v="4398950745"/>
    <s v="Brew"/>
    <s v="Aguirre"/>
    <x v="0"/>
    <x v="6"/>
    <n v="23"/>
    <n v="820679"/>
    <n v="500000"/>
    <n v="625000"/>
    <n v="750000"/>
    <n v="1000000"/>
    <n v="1.6413580000000001"/>
    <s v="150-200%"/>
    <n v="50000"/>
    <n v="18750"/>
    <n v="22500"/>
    <n v="15549.38"/>
    <n v="0"/>
    <x v="6"/>
    <x v="6"/>
    <n v="60000"/>
    <n v="21250"/>
    <n v="25000"/>
    <n v="15549.38"/>
    <n v="0"/>
    <n v="121799.38"/>
    <n v="178755.38"/>
  </r>
  <r>
    <s v="Alfie Ainsworth"/>
    <n v="161397387"/>
    <s v="Alfie"/>
    <s v="Ainsworth"/>
    <x v="2"/>
    <x v="7"/>
    <n v="13"/>
    <n v="516813"/>
    <n v="750000"/>
    <n v="937500"/>
    <n v="1125000"/>
    <n v="1500000"/>
    <n v="0.68908400000000003"/>
    <s v="0-100%"/>
    <n v="77521.95"/>
    <n v="0"/>
    <n v="0"/>
    <n v="0"/>
    <n v="0"/>
    <x v="7"/>
    <x v="7"/>
    <n v="77521.95"/>
    <n v="0"/>
    <n v="0"/>
    <n v="0"/>
    <n v="0"/>
    <n v="77521.95"/>
    <n v="166044.95000000001"/>
  </r>
  <r>
    <s v="Meryl Aitchinson"/>
    <n v="8361813608"/>
    <s v="Meryl"/>
    <s v="Aitchinson"/>
    <x v="2"/>
    <x v="8"/>
    <n v="12"/>
    <n v="471986"/>
    <n v="750000"/>
    <n v="937500"/>
    <n v="1125000"/>
    <n v="1500000"/>
    <n v="0.62931466666666669"/>
    <s v="0-100%"/>
    <n v="70797.899999999994"/>
    <n v="0"/>
    <n v="0"/>
    <n v="0"/>
    <n v="0"/>
    <x v="8"/>
    <x v="8"/>
    <n v="70797.899999999994"/>
    <n v="0"/>
    <n v="0"/>
    <n v="0"/>
    <n v="0"/>
    <n v="70797.899999999994"/>
    <n v="154263.9"/>
  </r>
  <r>
    <s v="Wash Aizlewood"/>
    <n v="7001733199"/>
    <s v="Wash"/>
    <s v="Aizlewood"/>
    <x v="0"/>
    <x v="9"/>
    <n v="21"/>
    <n v="645183"/>
    <n v="500000"/>
    <n v="625000"/>
    <n v="750000"/>
    <n v="1000000"/>
    <n v="1.2903659999999999"/>
    <s v="125-150%"/>
    <n v="50000"/>
    <n v="18750"/>
    <n v="3632.94"/>
    <n v="0"/>
    <n v="0"/>
    <x v="9"/>
    <x v="9"/>
    <n v="60000"/>
    <n v="21250"/>
    <n v="4036.6000000000004"/>
    <n v="0"/>
    <n v="0"/>
    <n v="85286.6"/>
    <n v="127176.6"/>
  </r>
  <r>
    <s v="Lin Ajean"/>
    <n v="3554200719"/>
    <s v="Lin"/>
    <s v="Ajean"/>
    <x v="0"/>
    <x v="10"/>
    <n v="16"/>
    <n v="693280"/>
    <n v="500000"/>
    <n v="625000"/>
    <n v="750000"/>
    <n v="1000000"/>
    <n v="1.38656"/>
    <s v="125-150%"/>
    <n v="50000"/>
    <n v="18750"/>
    <n v="12290.4"/>
    <n v="0"/>
    <n v="0"/>
    <x v="10"/>
    <x v="10"/>
    <n v="60000"/>
    <n v="21250"/>
    <n v="13656"/>
    <n v="0"/>
    <n v="0"/>
    <n v="94906"/>
    <n v="135686"/>
  </r>
  <r>
    <s v="Webster Akerman"/>
    <n v="8911781207"/>
    <s v="Webster"/>
    <s v="Akerman"/>
    <x v="1"/>
    <x v="11"/>
    <n v="20"/>
    <n v="601807"/>
    <n v="600000"/>
    <n v="750000"/>
    <n v="900000"/>
    <n v="1200000"/>
    <n v="1.0030116666666666"/>
    <s v="100-125%"/>
    <n v="78000"/>
    <n v="307.19"/>
    <n v="0"/>
    <n v="0"/>
    <n v="0"/>
    <x v="11"/>
    <x v="11"/>
    <n v="90000"/>
    <n v="325.26"/>
    <n v="0"/>
    <n v="0"/>
    <n v="0"/>
    <n v="90325.26"/>
    <n v="144717.26"/>
  </r>
  <r>
    <s v="Damon Albisser"/>
    <n v="813371287"/>
    <s v="Damon"/>
    <s v="Albisser"/>
    <x v="0"/>
    <x v="12"/>
    <n v="19"/>
    <n v="563960"/>
    <n v="500000"/>
    <n v="625000"/>
    <n v="750000"/>
    <n v="1000000"/>
    <n v="1.12792"/>
    <s v="100-125%"/>
    <n v="50000"/>
    <n v="9594"/>
    <n v="0"/>
    <n v="0"/>
    <n v="0"/>
    <x v="12"/>
    <x v="12"/>
    <n v="60000"/>
    <n v="10873.2"/>
    <n v="0"/>
    <n v="0"/>
    <n v="0"/>
    <n v="70873.2"/>
    <n v="126193.2"/>
  </r>
  <r>
    <s v="Fulvia Aldie"/>
    <n v="4862005330"/>
    <s v="Fulvia"/>
    <s v="Aldie"/>
    <x v="2"/>
    <x v="13"/>
    <n v="27"/>
    <n v="909707"/>
    <n v="750000"/>
    <n v="937500"/>
    <n v="1125000"/>
    <n v="1500000"/>
    <n v="1.2129426666666667"/>
    <s v="100-125%"/>
    <n v="112500"/>
    <n v="30344.33"/>
    <n v="0"/>
    <n v="0"/>
    <n v="0"/>
    <x v="13"/>
    <x v="13"/>
    <n v="112500"/>
    <n v="35135.54"/>
    <n v="0"/>
    <n v="0"/>
    <n v="0"/>
    <n v="147635.54"/>
    <n v="232905.54"/>
  </r>
  <r>
    <s v="Nikolaus Aldwich"/>
    <n v="4548725172"/>
    <s v="Nikolaus"/>
    <s v="Aldwich"/>
    <x v="2"/>
    <x v="14"/>
    <n v="20"/>
    <n v="710072"/>
    <n v="750000"/>
    <n v="937500"/>
    <n v="1125000"/>
    <n v="1500000"/>
    <n v="0.94676266666666664"/>
    <s v="0-100%"/>
    <n v="106510.8"/>
    <n v="0"/>
    <n v="0"/>
    <n v="0"/>
    <n v="0"/>
    <x v="14"/>
    <x v="14"/>
    <n v="106510.8"/>
    <n v="0"/>
    <n v="0"/>
    <n v="0"/>
    <n v="0"/>
    <n v="106510.8"/>
    <n v="204047.8"/>
  </r>
  <r>
    <s v="Wini Allenson"/>
    <n v="5117202538"/>
    <s v="Wini"/>
    <s v="Allenson"/>
    <x v="0"/>
    <x v="15"/>
    <n v="21"/>
    <n v="639491"/>
    <n v="500000"/>
    <n v="625000"/>
    <n v="750000"/>
    <n v="1000000"/>
    <n v="1.2789820000000001"/>
    <s v="125-150%"/>
    <n v="50000"/>
    <n v="18750"/>
    <n v="2608.38"/>
    <n v="0"/>
    <n v="0"/>
    <x v="15"/>
    <x v="15"/>
    <n v="60000"/>
    <n v="21250"/>
    <n v="2898.2000000000003"/>
    <n v="0"/>
    <n v="0"/>
    <n v="84148.2"/>
    <n v="119427.2"/>
  </r>
  <r>
    <s v="Ollie Allsupp"/>
    <n v="4256220232"/>
    <s v="Ollie"/>
    <s v="Allsupp"/>
    <x v="1"/>
    <x v="16"/>
    <n v="22"/>
    <n v="780733"/>
    <n v="600000"/>
    <n v="750000"/>
    <n v="900000"/>
    <n v="1200000"/>
    <n v="1.3012216666666667"/>
    <s v="125-150%"/>
    <n v="78000"/>
    <n v="25500.000000000004"/>
    <n v="6453.9299999999994"/>
    <n v="0"/>
    <n v="0"/>
    <x v="16"/>
    <x v="16"/>
    <n v="90000"/>
    <n v="27000"/>
    <n v="7683.25"/>
    <n v="0"/>
    <n v="0"/>
    <n v="124683.25"/>
    <n v="188294.25"/>
  </r>
  <r>
    <s v="Edith Altree"/>
    <n v="5460394635"/>
    <s v="Edith"/>
    <s v="Altree"/>
    <x v="2"/>
    <x v="17"/>
    <n v="17"/>
    <n v="662428"/>
    <n v="750000"/>
    <n v="937500"/>
    <n v="1125000"/>
    <n v="1500000"/>
    <n v="0.88323733333333332"/>
    <s v="0-100%"/>
    <n v="99364.2"/>
    <n v="0"/>
    <n v="0"/>
    <n v="0"/>
    <n v="0"/>
    <x v="17"/>
    <x v="17"/>
    <n v="99364.2"/>
    <n v="0"/>
    <n v="0"/>
    <n v="0"/>
    <n v="0"/>
    <n v="99364.2"/>
    <n v="181517.2"/>
  </r>
  <r>
    <s v="Gothart Alven"/>
    <n v="5153694038"/>
    <s v="Gothart"/>
    <s v="Alven"/>
    <x v="2"/>
    <x v="18"/>
    <n v="20"/>
    <n v="757866"/>
    <n v="750000"/>
    <n v="937500"/>
    <n v="1125000"/>
    <n v="1500000"/>
    <n v="1.0104880000000001"/>
    <s v="100-125%"/>
    <n v="112500"/>
    <n v="1494.54"/>
    <n v="0"/>
    <n v="0"/>
    <n v="0"/>
    <x v="18"/>
    <x v="18"/>
    <n v="112500"/>
    <n v="1730.52"/>
    <n v="0"/>
    <n v="0"/>
    <n v="0"/>
    <n v="114230.52"/>
    <n v="219851.52000000002"/>
  </r>
  <r>
    <s v="Marieann Andren"/>
    <n v="17898579"/>
    <s v="Marieann"/>
    <s v="Andren"/>
    <x v="2"/>
    <x v="19"/>
    <n v="18"/>
    <n v="688820"/>
    <n v="750000"/>
    <n v="937500"/>
    <n v="1125000"/>
    <n v="1500000"/>
    <n v="0.91842666666666661"/>
    <s v="0-100%"/>
    <n v="103323"/>
    <n v="0"/>
    <n v="0"/>
    <n v="0"/>
    <n v="0"/>
    <x v="19"/>
    <x v="19"/>
    <n v="103323"/>
    <n v="0"/>
    <n v="0"/>
    <n v="0"/>
    <n v="0"/>
    <n v="103323"/>
    <n v="208225"/>
  </r>
  <r>
    <s v="Javier Andriolli"/>
    <n v="9529277938"/>
    <s v="Javier"/>
    <s v="Andriolli"/>
    <x v="2"/>
    <x v="20"/>
    <n v="23"/>
    <n v="633741"/>
    <n v="750000"/>
    <n v="937500"/>
    <n v="1125000"/>
    <n v="1500000"/>
    <n v="0.84498799999999996"/>
    <s v="0-100%"/>
    <n v="95061.15"/>
    <n v="0"/>
    <n v="0"/>
    <n v="0"/>
    <n v="0"/>
    <x v="20"/>
    <x v="20"/>
    <n v="95061.15"/>
    <n v="0"/>
    <n v="0"/>
    <n v="0"/>
    <n v="0"/>
    <n v="95061.15"/>
    <n v="205792.15"/>
  </r>
  <r>
    <s v="Ayn Angless"/>
    <n v="8387947148"/>
    <s v="Ayn"/>
    <s v="Angless"/>
    <x v="2"/>
    <x v="21"/>
    <n v="15"/>
    <n v="520983"/>
    <n v="750000"/>
    <n v="937500"/>
    <n v="1125000"/>
    <n v="1500000"/>
    <n v="0.69464400000000004"/>
    <s v="0-100%"/>
    <n v="78147.45"/>
    <n v="0"/>
    <n v="0"/>
    <n v="0"/>
    <n v="0"/>
    <x v="21"/>
    <x v="21"/>
    <n v="78147.45"/>
    <n v="0"/>
    <n v="0"/>
    <n v="0"/>
    <n v="0"/>
    <n v="78147.45"/>
    <n v="200626.45"/>
  </r>
  <r>
    <s v="Luisa Antic"/>
    <n v="5191866150"/>
    <s v="Luisa"/>
    <s v="Antic"/>
    <x v="2"/>
    <x v="22"/>
    <n v="15"/>
    <n v="430513"/>
    <n v="750000"/>
    <n v="937500"/>
    <n v="1125000"/>
    <n v="1500000"/>
    <n v="0.57401733333333338"/>
    <s v="0-100%"/>
    <n v="64576.95"/>
    <n v="0"/>
    <n v="0"/>
    <n v="0"/>
    <n v="0"/>
    <x v="22"/>
    <x v="22"/>
    <n v="64576.95"/>
    <n v="0"/>
    <n v="0"/>
    <n v="0"/>
    <n v="0"/>
    <n v="64576.95"/>
    <n v="176674.95"/>
  </r>
  <r>
    <s v="Nial Antonazzi"/>
    <n v="4009257075"/>
    <s v="Nial"/>
    <s v="Antonazzi"/>
    <x v="2"/>
    <x v="23"/>
    <n v="25"/>
    <n v="921122"/>
    <n v="750000"/>
    <n v="937500"/>
    <n v="1125000"/>
    <n v="1500000"/>
    <n v="1.2281626666666667"/>
    <s v="100-125%"/>
    <n v="112500"/>
    <n v="32513.18"/>
    <n v="0"/>
    <n v="0"/>
    <n v="0"/>
    <x v="23"/>
    <x v="23"/>
    <n v="112500"/>
    <n v="37646.840000000004"/>
    <n v="0"/>
    <n v="0"/>
    <n v="0"/>
    <n v="150146.84"/>
    <n v="264718.83999999997"/>
  </r>
  <r>
    <s v="Mildred Antonio"/>
    <n v="502909099"/>
    <s v="Mildred"/>
    <s v="Antonio"/>
    <x v="0"/>
    <x v="24"/>
    <n v="18"/>
    <n v="635587"/>
    <n v="500000"/>
    <n v="625000"/>
    <n v="750000"/>
    <n v="1000000"/>
    <n v="1.271174"/>
    <s v="125-150%"/>
    <n v="50000"/>
    <n v="18750"/>
    <n v="1905.6599999999999"/>
    <n v="0"/>
    <n v="0"/>
    <x v="24"/>
    <x v="24"/>
    <n v="60000"/>
    <n v="21250"/>
    <n v="2117.4"/>
    <n v="0"/>
    <n v="0"/>
    <n v="83367.399999999994"/>
    <n v="126894.39999999999"/>
  </r>
  <r>
    <s v="Peter Aps"/>
    <n v="7621218967"/>
    <s v="Peter"/>
    <s v="Aps"/>
    <x v="0"/>
    <x v="25"/>
    <n v="20"/>
    <n v="711184"/>
    <n v="500000"/>
    <n v="625000"/>
    <n v="750000"/>
    <n v="1000000"/>
    <n v="1.4223680000000001"/>
    <s v="125-150%"/>
    <n v="50000"/>
    <n v="18750"/>
    <n v="15513.119999999999"/>
    <n v="0"/>
    <n v="0"/>
    <x v="25"/>
    <x v="25"/>
    <n v="60000"/>
    <n v="21250"/>
    <n v="17236.8"/>
    <n v="0"/>
    <n v="0"/>
    <n v="98486.8"/>
    <n v="147942.79999999999"/>
  </r>
  <r>
    <s v="Codie Ardy"/>
    <n v="6836716731"/>
    <s v="Codie"/>
    <s v="Ardy"/>
    <x v="2"/>
    <x v="26"/>
    <n v="17"/>
    <n v="546387"/>
    <n v="750000"/>
    <n v="937500"/>
    <n v="1125000"/>
    <n v="1500000"/>
    <n v="0.72851600000000005"/>
    <s v="0-100%"/>
    <n v="81958.05"/>
    <n v="0"/>
    <n v="0"/>
    <n v="0"/>
    <n v="0"/>
    <x v="26"/>
    <x v="26"/>
    <n v="81958.05"/>
    <n v="0"/>
    <n v="0"/>
    <n v="0"/>
    <n v="0"/>
    <n v="81958.05"/>
    <n v="173381.05"/>
  </r>
  <r>
    <s v="Claudie Armin"/>
    <n v="2280674246"/>
    <s v="Claudie"/>
    <s v="Armin"/>
    <x v="0"/>
    <x v="27"/>
    <n v="13"/>
    <n v="416927"/>
    <n v="500000"/>
    <n v="625000"/>
    <n v="750000"/>
    <n v="1000000"/>
    <n v="0.83385399999999998"/>
    <s v="0-100%"/>
    <n v="41692.700000000004"/>
    <n v="0"/>
    <n v="0"/>
    <n v="0"/>
    <n v="0"/>
    <x v="27"/>
    <x v="27"/>
    <n v="50031.24"/>
    <n v="0"/>
    <n v="0"/>
    <n v="0"/>
    <n v="0"/>
    <n v="50031.24"/>
    <n v="112605.23999999999"/>
  </r>
  <r>
    <s v="Caddric Armytage"/>
    <n v="9023313240"/>
    <s v="Caddric"/>
    <s v="Armytage"/>
    <x v="2"/>
    <x v="28"/>
    <n v="17"/>
    <n v="714914"/>
    <n v="750000"/>
    <n v="937500"/>
    <n v="1125000"/>
    <n v="1500000"/>
    <n v="0.95321866666666666"/>
    <s v="0-100%"/>
    <n v="107237.09999999999"/>
    <n v="0"/>
    <n v="0"/>
    <n v="0"/>
    <n v="0"/>
    <x v="28"/>
    <x v="28"/>
    <n v="107237.09999999999"/>
    <n v="0"/>
    <n v="0"/>
    <n v="0"/>
    <n v="0"/>
    <n v="107237.09999999999"/>
    <n v="226965.09999999998"/>
  </r>
  <r>
    <s v="Steward Arnke"/>
    <n v="4236713853"/>
    <s v="Steward"/>
    <s v="Arnke"/>
    <x v="2"/>
    <x v="29"/>
    <n v="15"/>
    <n v="637396"/>
    <n v="750000"/>
    <n v="937500"/>
    <n v="1125000"/>
    <n v="1500000"/>
    <n v="0.84986133333333336"/>
    <s v="0-100%"/>
    <n v="95609.4"/>
    <n v="0"/>
    <n v="0"/>
    <n v="0"/>
    <n v="0"/>
    <x v="29"/>
    <x v="29"/>
    <n v="95609.4"/>
    <n v="0"/>
    <n v="0"/>
    <n v="0"/>
    <n v="0"/>
    <n v="95609.4"/>
    <n v="210332.4"/>
  </r>
  <r>
    <s v="Ellwood Aronoff"/>
    <n v="710473923"/>
    <s v="Ellwood"/>
    <s v="Aronoff"/>
    <x v="0"/>
    <x v="30"/>
    <n v="18"/>
    <n v="624821"/>
    <n v="500000"/>
    <n v="625000"/>
    <n v="750000"/>
    <n v="1000000"/>
    <n v="1.2496419999999999"/>
    <s v="100-125%"/>
    <n v="50000"/>
    <n v="18723.149999999998"/>
    <n v="0"/>
    <n v="0"/>
    <n v="0"/>
    <x v="30"/>
    <x v="30"/>
    <n v="60000"/>
    <n v="21219.57"/>
    <n v="0"/>
    <n v="0"/>
    <n v="0"/>
    <n v="81219.570000000007"/>
    <n v="145621.57"/>
  </r>
  <r>
    <s v="Rubina Arp"/>
    <n v="6313424239"/>
    <s v="Rubina"/>
    <s v="Arp"/>
    <x v="1"/>
    <x v="31"/>
    <n v="23"/>
    <n v="771161"/>
    <n v="600000"/>
    <n v="750000"/>
    <n v="900000"/>
    <n v="1200000"/>
    <n v="1.2852683333333332"/>
    <s v="125-150%"/>
    <n v="78000"/>
    <n v="25500.000000000004"/>
    <n v="4443.8099999999995"/>
    <n v="0"/>
    <n v="0"/>
    <x v="31"/>
    <x v="31"/>
    <n v="90000"/>
    <n v="27000"/>
    <n v="5290.25"/>
    <n v="0"/>
    <n v="0"/>
    <n v="122290.25"/>
    <n v="177426.25"/>
  </r>
  <r>
    <s v="Mariquilla Arsmith"/>
    <n v="7304628987"/>
    <s v="Mariquilla"/>
    <s v="Arsmith"/>
    <x v="2"/>
    <x v="32"/>
    <n v="28"/>
    <n v="1078035"/>
    <n v="750000"/>
    <n v="937500"/>
    <n v="1125000"/>
    <n v="1500000"/>
    <n v="1.4373800000000001"/>
    <s v="125-150%"/>
    <n v="112500"/>
    <n v="35625"/>
    <n v="32323.050000000003"/>
    <n v="0"/>
    <n v="0"/>
    <x v="32"/>
    <x v="32"/>
    <n v="112500"/>
    <n v="41250"/>
    <n v="35133.75"/>
    <n v="0"/>
    <n v="0"/>
    <n v="188883.75"/>
    <n v="287803.75"/>
  </r>
  <r>
    <s v="Tabina Askell"/>
    <n v="977779009"/>
    <s v="Tabina"/>
    <s v="Askell"/>
    <x v="2"/>
    <x v="33"/>
    <n v="15"/>
    <n v="512176"/>
    <n v="750000"/>
    <n v="937500"/>
    <n v="1125000"/>
    <n v="1500000"/>
    <n v="0.68290133333333336"/>
    <s v="0-100%"/>
    <n v="76826.399999999994"/>
    <n v="0"/>
    <n v="0"/>
    <n v="0"/>
    <n v="0"/>
    <x v="33"/>
    <x v="33"/>
    <n v="76826.399999999994"/>
    <n v="0"/>
    <n v="0"/>
    <n v="0"/>
    <n v="0"/>
    <n v="76826.399999999994"/>
    <n v="194670.4"/>
  </r>
  <r>
    <s v="Alex Ateridge"/>
    <n v="1518783783"/>
    <s v="Alex"/>
    <s v="Ateridge"/>
    <x v="0"/>
    <x v="34"/>
    <n v="19"/>
    <n v="656054"/>
    <n v="500000"/>
    <n v="625000"/>
    <n v="750000"/>
    <n v="1000000"/>
    <n v="1.3121080000000001"/>
    <s v="125-150%"/>
    <n v="50000"/>
    <n v="18750"/>
    <n v="5589.7199999999993"/>
    <n v="0"/>
    <n v="0"/>
    <x v="34"/>
    <x v="34"/>
    <n v="60000"/>
    <n v="21250"/>
    <n v="6210.8"/>
    <n v="0"/>
    <n v="0"/>
    <n v="87460.800000000003"/>
    <n v="117771.8"/>
  </r>
  <r>
    <s v="Martica Attenbrow"/>
    <n v="4150450668"/>
    <s v="Martica"/>
    <s v="Attenbrow"/>
    <x v="0"/>
    <x v="35"/>
    <n v="17"/>
    <n v="559337"/>
    <n v="500000"/>
    <n v="625000"/>
    <n v="750000"/>
    <n v="1000000"/>
    <n v="1.1186739999999999"/>
    <s v="100-125%"/>
    <n v="50000"/>
    <n v="8900.5499999999993"/>
    <n v="0"/>
    <n v="0"/>
    <n v="0"/>
    <x v="35"/>
    <x v="35"/>
    <n v="60000"/>
    <n v="10087.290000000001"/>
    <n v="0"/>
    <n v="0"/>
    <n v="0"/>
    <n v="70087.290000000008"/>
    <n v="107134.29000000001"/>
  </r>
  <r>
    <s v="Celka Attoc"/>
    <n v="2185059785"/>
    <s v="Celka"/>
    <s v="Attoc"/>
    <x v="2"/>
    <x v="36"/>
    <n v="20"/>
    <n v="700449"/>
    <n v="750000"/>
    <n v="937500"/>
    <n v="1125000"/>
    <n v="1500000"/>
    <n v="0.93393199999999998"/>
    <s v="0-100%"/>
    <n v="105067.34999999999"/>
    <n v="0"/>
    <n v="0"/>
    <n v="0"/>
    <n v="0"/>
    <x v="36"/>
    <x v="36"/>
    <n v="105067.34999999999"/>
    <n v="0"/>
    <n v="0"/>
    <n v="0"/>
    <n v="0"/>
    <n v="105067.34999999999"/>
    <n v="213233.34999999998"/>
  </r>
  <r>
    <s v="Christina Augar"/>
    <n v="1659448174"/>
    <s v="Christina"/>
    <s v="Augar"/>
    <x v="2"/>
    <x v="37"/>
    <n v="18"/>
    <n v="597842"/>
    <n v="750000"/>
    <n v="937500"/>
    <n v="1125000"/>
    <n v="1500000"/>
    <n v="0.79712266666666665"/>
    <s v="0-100%"/>
    <n v="89676.3"/>
    <n v="0"/>
    <n v="0"/>
    <n v="0"/>
    <n v="0"/>
    <x v="37"/>
    <x v="37"/>
    <n v="89676.3"/>
    <n v="0"/>
    <n v="0"/>
    <n v="0"/>
    <n v="0"/>
    <n v="89676.3"/>
    <n v="168689.3"/>
  </r>
  <r>
    <s v="Elva Aumerle"/>
    <n v="5503746279"/>
    <s v="Elva"/>
    <s v="Aumerle"/>
    <x v="1"/>
    <x v="38"/>
    <n v="19"/>
    <n v="558872"/>
    <n v="600000"/>
    <n v="750000"/>
    <n v="900000"/>
    <n v="1200000"/>
    <n v="0.93145333333333336"/>
    <s v="0-100%"/>
    <n v="72653.36"/>
    <n v="0"/>
    <n v="0"/>
    <n v="0"/>
    <n v="0"/>
    <x v="38"/>
    <x v="38"/>
    <n v="83830.8"/>
    <n v="0"/>
    <n v="0"/>
    <n v="0"/>
    <n v="0"/>
    <n v="83830.8"/>
    <n v="149682.79999999999"/>
  </r>
  <r>
    <s v="Marijn Avison"/>
    <n v="2500807061"/>
    <s v="Marijn"/>
    <s v="Avison"/>
    <x v="2"/>
    <x v="39"/>
    <n v="22"/>
    <n v="976276"/>
    <n v="750000"/>
    <n v="937500"/>
    <n v="1125000"/>
    <n v="1500000"/>
    <n v="1.3017013333333334"/>
    <s v="125-150%"/>
    <n v="112500"/>
    <n v="35625"/>
    <n v="8918.48"/>
    <n v="0"/>
    <n v="0"/>
    <x v="39"/>
    <x v="39"/>
    <n v="112500"/>
    <n v="41250"/>
    <n v="9694"/>
    <n v="0"/>
    <n v="0"/>
    <n v="163444"/>
    <n v="266306"/>
  </r>
  <r>
    <s v="Cobb Avramow"/>
    <n v="6858776575"/>
    <s v="Cobb"/>
    <s v="Avramow"/>
    <x v="1"/>
    <x v="40"/>
    <n v="18"/>
    <n v="621994"/>
    <n v="600000"/>
    <n v="750000"/>
    <n v="900000"/>
    <n v="1200000"/>
    <n v="1.0366566666666666"/>
    <s v="100-125%"/>
    <n v="78000"/>
    <n v="3738.9800000000005"/>
    <n v="0"/>
    <n v="0"/>
    <n v="0"/>
    <x v="40"/>
    <x v="40"/>
    <n v="90000"/>
    <n v="3958.92"/>
    <n v="0"/>
    <n v="0"/>
    <n v="0"/>
    <n v="93958.92"/>
    <n v="160345.91999999998"/>
  </r>
  <r>
    <s v="Benedetto Aymes"/>
    <n v="1659418720"/>
    <s v="Benedetto"/>
    <s v="Aymes"/>
    <x v="0"/>
    <x v="41"/>
    <n v="20"/>
    <n v="724029"/>
    <n v="500000"/>
    <n v="625000"/>
    <n v="750000"/>
    <n v="1000000"/>
    <n v="1.4480580000000001"/>
    <s v="125-150%"/>
    <n v="50000"/>
    <n v="18750"/>
    <n v="17825.219999999998"/>
    <n v="0"/>
    <n v="0"/>
    <x v="41"/>
    <x v="41"/>
    <n v="60000"/>
    <n v="21250"/>
    <n v="19805.800000000003"/>
    <n v="0"/>
    <n v="0"/>
    <n v="101055.8"/>
    <n v="149829.79999999999"/>
  </r>
  <r>
    <s v="Barbi Ayshford"/>
    <n v="5574535556"/>
    <s v="Barbi"/>
    <s v="Ayshford"/>
    <x v="2"/>
    <x v="42"/>
    <n v="28"/>
    <n v="869554"/>
    <n v="750000"/>
    <n v="937500"/>
    <n v="1125000"/>
    <n v="1500000"/>
    <n v="1.1594053333333334"/>
    <s v="100-125%"/>
    <n v="112500"/>
    <n v="22715.260000000002"/>
    <n v="0"/>
    <n v="0"/>
    <n v="0"/>
    <x v="42"/>
    <x v="42"/>
    <n v="112500"/>
    <n v="26301.88"/>
    <n v="0"/>
    <n v="0"/>
    <n v="0"/>
    <n v="138801.88"/>
    <n v="255189.88"/>
  </r>
  <r>
    <s v="Derrik Bacchus"/>
    <n v="263573389"/>
    <s v="Derrik"/>
    <s v="Bacchus"/>
    <x v="1"/>
    <x v="43"/>
    <n v="19"/>
    <n v="749434"/>
    <n v="600000"/>
    <n v="750000"/>
    <n v="900000"/>
    <n v="1200000"/>
    <n v="1.2490566666666667"/>
    <s v="100-125%"/>
    <n v="78000"/>
    <n v="25403.780000000002"/>
    <n v="0"/>
    <n v="0"/>
    <n v="0"/>
    <x v="43"/>
    <x v="43"/>
    <n v="90000"/>
    <n v="26898.12"/>
    <n v="0"/>
    <n v="0"/>
    <n v="0"/>
    <n v="116898.12"/>
    <n v="185949.12"/>
  </r>
  <r>
    <s v="Hunt Bachura"/>
    <n v="9617190826"/>
    <s v="Hunt"/>
    <s v="Bachura"/>
    <x v="1"/>
    <x v="44"/>
    <n v="16"/>
    <n v="621858"/>
    <n v="600000"/>
    <n v="750000"/>
    <n v="900000"/>
    <n v="1200000"/>
    <n v="1.03643"/>
    <s v="100-125%"/>
    <n v="78000"/>
    <n v="3715.86"/>
    <n v="0"/>
    <n v="0"/>
    <n v="0"/>
    <x v="44"/>
    <x v="44"/>
    <n v="90000"/>
    <n v="3934.44"/>
    <n v="0"/>
    <n v="0"/>
    <n v="0"/>
    <n v="93934.44"/>
    <n v="150967.44"/>
  </r>
  <r>
    <s v="Chanda Bahls"/>
    <n v="9018504580"/>
    <s v="Chanda"/>
    <s v="Bahls"/>
    <x v="0"/>
    <x v="45"/>
    <n v="13"/>
    <n v="397145"/>
    <n v="500000"/>
    <n v="625000"/>
    <n v="750000"/>
    <n v="1000000"/>
    <n v="0.79429000000000005"/>
    <s v="0-100%"/>
    <n v="39714.5"/>
    <n v="0"/>
    <n v="0"/>
    <n v="0"/>
    <n v="0"/>
    <x v="45"/>
    <x v="45"/>
    <n v="47657.4"/>
    <n v="0"/>
    <n v="0"/>
    <n v="0"/>
    <n v="0"/>
    <n v="47657.4"/>
    <n v="101255.4"/>
  </r>
  <r>
    <s v="Alexa Balch"/>
    <n v="8069192305"/>
    <s v="Alexa"/>
    <s v="Balch"/>
    <x v="2"/>
    <x v="46"/>
    <n v="23"/>
    <n v="825594"/>
    <n v="750000"/>
    <n v="937500"/>
    <n v="1125000"/>
    <n v="1500000"/>
    <n v="1.100792"/>
    <s v="100-125%"/>
    <n v="112500"/>
    <n v="14362.86"/>
    <n v="0"/>
    <n v="0"/>
    <n v="0"/>
    <x v="46"/>
    <x v="46"/>
    <n v="112500"/>
    <n v="16630.68"/>
    <n v="0"/>
    <n v="0"/>
    <n v="0"/>
    <n v="129130.68"/>
    <n v="207742.68"/>
  </r>
  <r>
    <s v="Pacorro Balden"/>
    <n v="5077974136"/>
    <s v="Pacorro"/>
    <s v="Balden"/>
    <x v="2"/>
    <x v="47"/>
    <n v="19"/>
    <n v="596790"/>
    <n v="750000"/>
    <n v="937500"/>
    <n v="1125000"/>
    <n v="1500000"/>
    <n v="0.79571999999999998"/>
    <s v="0-100%"/>
    <n v="89518.5"/>
    <n v="0"/>
    <n v="0"/>
    <n v="0"/>
    <n v="0"/>
    <x v="47"/>
    <x v="47"/>
    <n v="89518.5"/>
    <n v="0"/>
    <n v="0"/>
    <n v="0"/>
    <n v="0"/>
    <n v="89518.5"/>
    <n v="184251.5"/>
  </r>
  <r>
    <s v="Lesli Baldini"/>
    <n v="1439916314"/>
    <s v="Lesli"/>
    <s v="Baldini"/>
    <x v="0"/>
    <x v="48"/>
    <n v="15"/>
    <n v="493637"/>
    <n v="500000"/>
    <n v="625000"/>
    <n v="750000"/>
    <n v="1000000"/>
    <n v="0.98727399999999998"/>
    <s v="0-100%"/>
    <n v="49363.700000000004"/>
    <n v="0"/>
    <n v="0"/>
    <n v="0"/>
    <n v="0"/>
    <x v="48"/>
    <x v="48"/>
    <n v="59236.439999999995"/>
    <n v="0"/>
    <n v="0"/>
    <n v="0"/>
    <n v="0"/>
    <n v="59236.439999999995"/>
    <n v="108105.44"/>
  </r>
  <r>
    <s v="Natassia Baldoni"/>
    <n v="5197585250"/>
    <s v="Natassia"/>
    <s v="Baldoni"/>
    <x v="2"/>
    <x v="49"/>
    <n v="23"/>
    <n v="816810"/>
    <n v="750000"/>
    <n v="937500"/>
    <n v="1125000"/>
    <n v="1500000"/>
    <n v="1.08908"/>
    <s v="100-125%"/>
    <n v="112500"/>
    <n v="12693.9"/>
    <n v="0"/>
    <n v="0"/>
    <n v="0"/>
    <x v="49"/>
    <x v="49"/>
    <n v="112500"/>
    <n v="14698.2"/>
    <n v="0"/>
    <n v="0"/>
    <n v="0"/>
    <n v="127198.2"/>
    <n v="241361.2"/>
  </r>
  <r>
    <s v="Andreana Baly"/>
    <n v="2779378506"/>
    <s v="Andreana"/>
    <s v="Baly"/>
    <x v="2"/>
    <x v="50"/>
    <n v="21"/>
    <n v="753098"/>
    <n v="750000"/>
    <n v="937500"/>
    <n v="1125000"/>
    <n v="1500000"/>
    <n v="1.0041306666666667"/>
    <s v="100-125%"/>
    <n v="112500"/>
    <n v="588.62"/>
    <n v="0"/>
    <n v="0"/>
    <n v="0"/>
    <x v="50"/>
    <x v="50"/>
    <n v="112500"/>
    <n v="681.56000000000006"/>
    <n v="0"/>
    <n v="0"/>
    <n v="0"/>
    <n v="113181.56"/>
    <n v="196389.56"/>
  </r>
  <r>
    <s v="Lorie Bamblett"/>
    <n v="492630925"/>
    <s v="Lorie"/>
    <s v="Bamblett"/>
    <x v="2"/>
    <x v="51"/>
    <n v="17"/>
    <n v="617946"/>
    <n v="750000"/>
    <n v="937500"/>
    <n v="1125000"/>
    <n v="1500000"/>
    <n v="0.82392799999999999"/>
    <s v="0-100%"/>
    <n v="92691.9"/>
    <n v="0"/>
    <n v="0"/>
    <n v="0"/>
    <n v="0"/>
    <x v="51"/>
    <x v="51"/>
    <n v="92691.9"/>
    <n v="0"/>
    <n v="0"/>
    <n v="0"/>
    <n v="0"/>
    <n v="92691.9"/>
    <n v="205564.9"/>
  </r>
  <r>
    <s v="Pamela Banke"/>
    <n v="5383734902"/>
    <s v="Pamela"/>
    <s v="Banke"/>
    <x v="2"/>
    <x v="52"/>
    <n v="18"/>
    <n v="699755"/>
    <n v="750000"/>
    <n v="937500"/>
    <n v="1125000"/>
    <n v="1500000"/>
    <n v="0.93300666666666665"/>
    <s v="0-100%"/>
    <n v="104963.25"/>
    <n v="0"/>
    <n v="0"/>
    <n v="0"/>
    <n v="0"/>
    <x v="52"/>
    <x v="52"/>
    <n v="104963.25"/>
    <n v="0"/>
    <n v="0"/>
    <n v="0"/>
    <n v="0"/>
    <n v="104963.25"/>
    <n v="203080.25"/>
  </r>
  <r>
    <s v="Sherilyn Barendtsen"/>
    <n v="5403399259"/>
    <s v="Sherilyn"/>
    <s v="Barendtsen"/>
    <x v="1"/>
    <x v="53"/>
    <n v="14"/>
    <n v="374529"/>
    <n v="600000"/>
    <n v="750000"/>
    <n v="900000"/>
    <n v="1200000"/>
    <n v="0.62421499999999996"/>
    <s v="0-100%"/>
    <n v="48688.770000000004"/>
    <n v="0"/>
    <n v="0"/>
    <n v="0"/>
    <n v="0"/>
    <x v="53"/>
    <x v="53"/>
    <n v="56179.35"/>
    <n v="0"/>
    <n v="0"/>
    <n v="0"/>
    <n v="0"/>
    <n v="56179.35"/>
    <n v="111640.35"/>
  </r>
  <r>
    <s v="Berkly Barg"/>
    <n v="250257920"/>
    <s v="Berkly"/>
    <s v="Barg"/>
    <x v="1"/>
    <x v="54"/>
    <n v="17"/>
    <n v="594518"/>
    <n v="600000"/>
    <n v="750000"/>
    <n v="900000"/>
    <n v="1200000"/>
    <n v="0.99086333333333332"/>
    <s v="0-100%"/>
    <n v="77287.34"/>
    <n v="0"/>
    <n v="0"/>
    <n v="0"/>
    <n v="0"/>
    <x v="54"/>
    <x v="54"/>
    <n v="89177.7"/>
    <n v="0"/>
    <n v="0"/>
    <n v="0"/>
    <n v="0"/>
    <n v="89177.7"/>
    <n v="157463.70000000001"/>
  </r>
  <r>
    <s v="Ward Barnett"/>
    <n v="7180110256"/>
    <s v="Ward"/>
    <s v="Barnett"/>
    <x v="1"/>
    <x v="55"/>
    <n v="18"/>
    <n v="575085"/>
    <n v="600000"/>
    <n v="750000"/>
    <n v="900000"/>
    <n v="1200000"/>
    <n v="0.95847499999999997"/>
    <s v="0-100%"/>
    <n v="74761.05"/>
    <n v="0"/>
    <n v="0"/>
    <n v="0"/>
    <n v="0"/>
    <x v="55"/>
    <x v="55"/>
    <n v="86262.75"/>
    <n v="0"/>
    <n v="0"/>
    <n v="0"/>
    <n v="0"/>
    <n v="86262.75"/>
    <n v="163329.75"/>
  </r>
  <r>
    <s v="Alene Barneveld"/>
    <n v="8808097757"/>
    <s v="Alene"/>
    <s v="Barneveld"/>
    <x v="0"/>
    <x v="56"/>
    <n v="25"/>
    <n v="959690"/>
    <n v="500000"/>
    <n v="625000"/>
    <n v="750000"/>
    <n v="1000000"/>
    <n v="1.9193800000000001"/>
    <s v="150-200%"/>
    <n v="50000"/>
    <n v="18750"/>
    <n v="22500"/>
    <n v="46131.8"/>
    <n v="0"/>
    <x v="56"/>
    <x v="56"/>
    <n v="60000"/>
    <n v="21250"/>
    <n v="25000"/>
    <n v="46131.8"/>
    <n v="0"/>
    <n v="152381.79999999999"/>
    <n v="201432.8"/>
  </r>
  <r>
    <s v="Nate Bartaletti"/>
    <n v="1953937357"/>
    <s v="Nate"/>
    <s v="Bartaletti"/>
    <x v="1"/>
    <x v="57"/>
    <n v="29"/>
    <n v="985355"/>
    <n v="600000"/>
    <n v="750000"/>
    <n v="900000"/>
    <n v="1200000"/>
    <n v="1.6422583333333334"/>
    <s v="150-200%"/>
    <n v="78000"/>
    <n v="25500.000000000004"/>
    <n v="31500"/>
    <n v="22192.3"/>
    <n v="0"/>
    <x v="57"/>
    <x v="57"/>
    <n v="90000"/>
    <n v="27000"/>
    <n v="37500"/>
    <n v="25606.5"/>
    <n v="0"/>
    <n v="180106.5"/>
    <n v="251270.5"/>
  </r>
  <r>
    <s v="Walker Bartels"/>
    <n v="8335120919"/>
    <s v="Walker"/>
    <s v="Bartels"/>
    <x v="1"/>
    <x v="58"/>
    <n v="16"/>
    <n v="515945"/>
    <n v="600000"/>
    <n v="750000"/>
    <n v="900000"/>
    <n v="1200000"/>
    <n v="0.85990833333333339"/>
    <s v="0-100%"/>
    <n v="67072.850000000006"/>
    <n v="0"/>
    <n v="0"/>
    <n v="0"/>
    <n v="0"/>
    <x v="58"/>
    <x v="58"/>
    <n v="77391.75"/>
    <n v="0"/>
    <n v="0"/>
    <n v="0"/>
    <n v="0"/>
    <n v="77391.75"/>
    <n v="132409.75"/>
  </r>
  <r>
    <s v="Sena Bartholomieu"/>
    <n v="6850203894"/>
    <s v="Sena"/>
    <s v="Bartholomieu"/>
    <x v="2"/>
    <x v="59"/>
    <n v="15"/>
    <n v="500816"/>
    <n v="750000"/>
    <n v="937500"/>
    <n v="1125000"/>
    <n v="1500000"/>
    <n v="0.66775466666666672"/>
    <s v="0-100%"/>
    <n v="75122.399999999994"/>
    <n v="0"/>
    <n v="0"/>
    <n v="0"/>
    <n v="0"/>
    <x v="59"/>
    <x v="59"/>
    <n v="75122.399999999994"/>
    <n v="0"/>
    <n v="0"/>
    <n v="0"/>
    <n v="0"/>
    <n v="75122.399999999994"/>
    <n v="189880.4"/>
  </r>
  <r>
    <s v="Thebault Base"/>
    <n v="898924138"/>
    <s v="Thebault"/>
    <s v="Base"/>
    <x v="1"/>
    <x v="60"/>
    <n v="19"/>
    <n v="691543"/>
    <n v="600000"/>
    <n v="750000"/>
    <n v="900000"/>
    <n v="1200000"/>
    <n v="1.1525716666666668"/>
    <s v="100-125%"/>
    <n v="78000"/>
    <n v="15562.310000000001"/>
    <n v="0"/>
    <n v="0"/>
    <n v="0"/>
    <x v="60"/>
    <x v="60"/>
    <n v="90000"/>
    <n v="16477.739999999998"/>
    <n v="0"/>
    <n v="0"/>
    <n v="0"/>
    <n v="106477.73999999999"/>
    <n v="167862.74"/>
  </r>
  <r>
    <s v="Gale Batchelder"/>
    <n v="6436551115"/>
    <s v="Gale"/>
    <s v="Batchelder"/>
    <x v="0"/>
    <x v="61"/>
    <n v="14"/>
    <n v="433083"/>
    <n v="500000"/>
    <n v="625000"/>
    <n v="750000"/>
    <n v="1000000"/>
    <n v="0.86616599999999999"/>
    <s v="0-100%"/>
    <n v="43308.3"/>
    <n v="0"/>
    <n v="0"/>
    <n v="0"/>
    <n v="0"/>
    <x v="61"/>
    <x v="61"/>
    <n v="51969.96"/>
    <n v="0"/>
    <n v="0"/>
    <n v="0"/>
    <n v="0"/>
    <n v="51969.96"/>
    <n v="90887.959999999992"/>
  </r>
  <r>
    <s v="Sarita Batcheldor"/>
    <n v="2149326663"/>
    <s v="Sarita"/>
    <s v="Batcheldor"/>
    <x v="2"/>
    <x v="62"/>
    <n v="23"/>
    <n v="789211"/>
    <n v="750000"/>
    <n v="937500"/>
    <n v="1125000"/>
    <n v="1500000"/>
    <n v="1.0522813333333334"/>
    <s v="100-125%"/>
    <n v="112500"/>
    <n v="7450.09"/>
    <n v="0"/>
    <n v="0"/>
    <n v="0"/>
    <x v="62"/>
    <x v="62"/>
    <n v="112500"/>
    <n v="8626.42"/>
    <n v="0"/>
    <n v="0"/>
    <n v="0"/>
    <n v="121126.42"/>
    <n v="221474.41999999998"/>
  </r>
  <r>
    <s v="Tabbatha Battaille"/>
    <n v="2510440322"/>
    <s v="Tabbatha"/>
    <s v="Battaille"/>
    <x v="1"/>
    <x v="63"/>
    <n v="20"/>
    <n v="722942"/>
    <n v="600000"/>
    <n v="750000"/>
    <n v="900000"/>
    <n v="1200000"/>
    <n v="1.2049033333333334"/>
    <s v="100-125%"/>
    <n v="78000"/>
    <n v="20900.140000000003"/>
    <n v="0"/>
    <n v="0"/>
    <n v="0"/>
    <x v="63"/>
    <x v="63"/>
    <n v="90000"/>
    <n v="22129.559999999998"/>
    <n v="0"/>
    <n v="0"/>
    <n v="0"/>
    <n v="112129.56"/>
    <n v="181609.56"/>
  </r>
  <r>
    <s v="Adelice Baudinet"/>
    <n v="8128449354"/>
    <s v="Adelice"/>
    <s v="Baudinet"/>
    <x v="2"/>
    <x v="64"/>
    <n v="20"/>
    <n v="770020"/>
    <n v="750000"/>
    <n v="937500"/>
    <n v="1125000"/>
    <n v="1500000"/>
    <n v="1.0266933333333332"/>
    <s v="100-125%"/>
    <n v="112500"/>
    <n v="3803.8"/>
    <n v="0"/>
    <n v="0"/>
    <n v="0"/>
    <x v="64"/>
    <x v="64"/>
    <n v="112500"/>
    <n v="4404.3999999999996"/>
    <n v="0"/>
    <n v="0"/>
    <n v="0"/>
    <n v="116904.4"/>
    <n v="236234.4"/>
  </r>
  <r>
    <s v="Rouvin Bavister"/>
    <n v="3507341514"/>
    <s v="Rouvin"/>
    <s v="Bavister"/>
    <x v="2"/>
    <x v="65"/>
    <n v="17"/>
    <n v="596808"/>
    <n v="750000"/>
    <n v="937500"/>
    <n v="1125000"/>
    <n v="1500000"/>
    <n v="0.79574400000000001"/>
    <s v="0-100%"/>
    <n v="89521.2"/>
    <n v="0"/>
    <n v="0"/>
    <n v="0"/>
    <n v="0"/>
    <x v="65"/>
    <x v="65"/>
    <n v="89521.2"/>
    <n v="0"/>
    <n v="0"/>
    <n v="0"/>
    <n v="0"/>
    <n v="89521.2"/>
    <n v="178766.2"/>
  </r>
  <r>
    <s v="Osmond Bayfield"/>
    <n v="274599287"/>
    <s v="Osmond"/>
    <s v="Bayfield"/>
    <x v="1"/>
    <x v="66"/>
    <n v="22"/>
    <n v="876505"/>
    <n v="600000"/>
    <n v="750000"/>
    <n v="900000"/>
    <n v="1200000"/>
    <n v="1.4608416666666666"/>
    <s v="125-150%"/>
    <n v="78000"/>
    <n v="25500.000000000004"/>
    <n v="26566.05"/>
    <n v="0"/>
    <n v="0"/>
    <x v="66"/>
    <x v="66"/>
    <n v="90000"/>
    <n v="27000"/>
    <n v="31626.25"/>
    <n v="0"/>
    <n v="0"/>
    <n v="148626.25"/>
    <n v="228564.25"/>
  </r>
  <r>
    <s v="Sterling Bebbington"/>
    <n v="1364767856"/>
    <s v="Sterling"/>
    <s v="Bebbington"/>
    <x v="0"/>
    <x v="67"/>
    <n v="23"/>
    <n v="708390"/>
    <n v="500000"/>
    <n v="625000"/>
    <n v="750000"/>
    <n v="1000000"/>
    <n v="1.4167799999999999"/>
    <s v="125-150%"/>
    <n v="50000"/>
    <n v="18750"/>
    <n v="15010.199999999999"/>
    <n v="0"/>
    <n v="0"/>
    <x v="67"/>
    <x v="67"/>
    <n v="60000"/>
    <n v="21250"/>
    <n v="16678"/>
    <n v="0"/>
    <n v="0"/>
    <n v="97928"/>
    <n v="157343"/>
  </r>
  <r>
    <s v="Raquel Beelby"/>
    <n v="1895483948"/>
    <s v="Raquel"/>
    <s v="Beelby"/>
    <x v="2"/>
    <x v="68"/>
    <n v="21"/>
    <n v="777563"/>
    <n v="750000"/>
    <n v="937500"/>
    <n v="1125000"/>
    <n v="1500000"/>
    <n v="1.0367506666666666"/>
    <s v="100-125%"/>
    <n v="112500"/>
    <n v="5236.97"/>
    <n v="0"/>
    <n v="0"/>
    <n v="0"/>
    <x v="68"/>
    <x v="68"/>
    <n v="112500"/>
    <n v="6063.86"/>
    <n v="0"/>
    <n v="0"/>
    <n v="0"/>
    <n v="118563.86"/>
    <n v="228977.86"/>
  </r>
  <r>
    <s v="Kalli Beeze"/>
    <n v="5203144281"/>
    <s v="Kalli"/>
    <s v="Beeze"/>
    <x v="2"/>
    <x v="69"/>
    <n v="14"/>
    <n v="462920"/>
    <n v="750000"/>
    <n v="937500"/>
    <n v="1125000"/>
    <n v="1500000"/>
    <n v="0.6172266666666667"/>
    <s v="0-100%"/>
    <n v="69438"/>
    <n v="0"/>
    <n v="0"/>
    <n v="0"/>
    <n v="0"/>
    <x v="69"/>
    <x v="69"/>
    <n v="69438"/>
    <n v="0"/>
    <n v="0"/>
    <n v="0"/>
    <n v="0"/>
    <n v="69438"/>
    <n v="168443"/>
  </r>
  <r>
    <s v="Denney Behr"/>
    <n v="8757371024"/>
    <s v="Denney"/>
    <s v="Behr"/>
    <x v="1"/>
    <x v="70"/>
    <n v="15"/>
    <n v="450892"/>
    <n v="600000"/>
    <n v="750000"/>
    <n v="900000"/>
    <n v="1200000"/>
    <n v="0.75148666666666664"/>
    <s v="0-100%"/>
    <n v="58615.96"/>
    <n v="0"/>
    <n v="0"/>
    <n v="0"/>
    <n v="0"/>
    <x v="70"/>
    <x v="70"/>
    <n v="67633.8"/>
    <n v="0"/>
    <n v="0"/>
    <n v="0"/>
    <n v="0"/>
    <n v="67633.8"/>
    <n v="129108.8"/>
  </r>
  <r>
    <s v="Maury Belshaw"/>
    <n v="2353272215"/>
    <s v="Maury"/>
    <s v="Belshaw"/>
    <x v="1"/>
    <x v="71"/>
    <n v="26"/>
    <n v="1023789"/>
    <n v="600000"/>
    <n v="750000"/>
    <n v="900000"/>
    <n v="1200000"/>
    <n v="1.706315"/>
    <s v="150-200%"/>
    <n v="78000"/>
    <n v="25500.000000000004"/>
    <n v="31500"/>
    <n v="32185.14"/>
    <n v="0"/>
    <x v="71"/>
    <x v="71"/>
    <n v="90000"/>
    <n v="27000"/>
    <n v="37500"/>
    <n v="37136.699999999997"/>
    <n v="0"/>
    <n v="191636.7"/>
    <n v="262245.7"/>
  </r>
  <r>
    <s v="Lil Benion"/>
    <n v="3409869514"/>
    <s v="Lil"/>
    <s v="Benion"/>
    <x v="0"/>
    <x v="72"/>
    <n v="23"/>
    <n v="818109"/>
    <n v="500000"/>
    <n v="625000"/>
    <n v="750000"/>
    <n v="1000000"/>
    <n v="1.636218"/>
    <s v="150-200%"/>
    <n v="50000"/>
    <n v="18750"/>
    <n v="22500"/>
    <n v="14983.98"/>
    <n v="0"/>
    <x v="72"/>
    <x v="72"/>
    <n v="60000"/>
    <n v="21250"/>
    <n v="25000"/>
    <n v="14983.98"/>
    <n v="0"/>
    <n v="121233.98"/>
    <n v="169064.97999999998"/>
  </r>
  <r>
    <s v="Carey Bennellick"/>
    <n v="6789690301"/>
    <s v="Carey"/>
    <s v="Bennellick"/>
    <x v="2"/>
    <x v="73"/>
    <n v="21"/>
    <n v="760918"/>
    <n v="750000"/>
    <n v="937500"/>
    <n v="1125000"/>
    <n v="1500000"/>
    <n v="1.0145573333333333"/>
    <s v="100-125%"/>
    <n v="112500"/>
    <n v="2074.42"/>
    <n v="0"/>
    <n v="0"/>
    <n v="0"/>
    <x v="73"/>
    <x v="73"/>
    <n v="112500"/>
    <n v="2401.96"/>
    <n v="0"/>
    <n v="0"/>
    <n v="0"/>
    <n v="114901.96"/>
    <n v="225612.96000000002"/>
  </r>
  <r>
    <s v="Chastity Benninger"/>
    <n v="4487905370"/>
    <s v="Chastity"/>
    <s v="Benninger"/>
    <x v="0"/>
    <x v="74"/>
    <n v="21"/>
    <n v="624674"/>
    <n v="500000"/>
    <n v="625000"/>
    <n v="750000"/>
    <n v="1000000"/>
    <n v="1.2493479999999999"/>
    <s v="100-125%"/>
    <n v="50000"/>
    <n v="18701.099999999999"/>
    <n v="0"/>
    <n v="0"/>
    <n v="0"/>
    <x v="74"/>
    <x v="74"/>
    <n v="60000"/>
    <n v="21194.58"/>
    <n v="0"/>
    <n v="0"/>
    <n v="0"/>
    <n v="81194.58"/>
    <n v="145129.58000000002"/>
  </r>
  <r>
    <s v="Nickolaus Bernardeau"/>
    <n v="4175195971"/>
    <s v="Nickolaus"/>
    <s v="Bernardeau"/>
    <x v="0"/>
    <x v="75"/>
    <n v="14"/>
    <n v="414266"/>
    <n v="500000"/>
    <n v="625000"/>
    <n v="750000"/>
    <n v="1000000"/>
    <n v="0.82853200000000005"/>
    <s v="0-100%"/>
    <n v="41426.600000000006"/>
    <n v="0"/>
    <n v="0"/>
    <n v="0"/>
    <n v="0"/>
    <x v="75"/>
    <x v="75"/>
    <n v="49711.92"/>
    <n v="0"/>
    <n v="0"/>
    <n v="0"/>
    <n v="0"/>
    <n v="49711.92"/>
    <n v="107522.92"/>
  </r>
  <r>
    <s v="Culley Bernardotti"/>
    <n v="3219601650"/>
    <s v="Culley"/>
    <s v="Bernardotti"/>
    <x v="1"/>
    <x v="76"/>
    <n v="28"/>
    <n v="1006770"/>
    <n v="600000"/>
    <n v="750000"/>
    <n v="900000"/>
    <n v="1200000"/>
    <n v="1.6779500000000001"/>
    <s v="150-200%"/>
    <n v="78000"/>
    <n v="25500.000000000004"/>
    <n v="31500"/>
    <n v="27760.2"/>
    <n v="0"/>
    <x v="76"/>
    <x v="76"/>
    <n v="90000"/>
    <n v="27000"/>
    <n v="37500"/>
    <n v="32031"/>
    <n v="0"/>
    <n v="186531"/>
    <n v="242338"/>
  </r>
  <r>
    <s v="Susi Berndsen"/>
    <n v="3933021111"/>
    <s v="Susi"/>
    <s v="Berndsen"/>
    <x v="2"/>
    <x v="77"/>
    <n v="23"/>
    <n v="801961"/>
    <n v="750000"/>
    <n v="937500"/>
    <n v="1125000"/>
    <n v="1500000"/>
    <n v="1.0692813333333333"/>
    <s v="100-125%"/>
    <n v="112500"/>
    <n v="9872.59"/>
    <n v="0"/>
    <n v="0"/>
    <n v="0"/>
    <x v="77"/>
    <x v="77"/>
    <n v="112500"/>
    <n v="11431.42"/>
    <n v="0"/>
    <n v="0"/>
    <n v="0"/>
    <n v="123931.42"/>
    <n v="243247.41999999998"/>
  </r>
  <r>
    <s v="Albertine Berntssen"/>
    <n v="2748937082"/>
    <s v="Albertine"/>
    <s v="Berntssen"/>
    <x v="2"/>
    <x v="78"/>
    <n v="20"/>
    <n v="668998"/>
    <n v="750000"/>
    <n v="937500"/>
    <n v="1125000"/>
    <n v="1500000"/>
    <n v="0.89199733333333331"/>
    <s v="0-100%"/>
    <n v="100349.7"/>
    <n v="0"/>
    <n v="0"/>
    <n v="0"/>
    <n v="0"/>
    <x v="78"/>
    <x v="78"/>
    <n v="100349.7"/>
    <n v="0"/>
    <n v="0"/>
    <n v="0"/>
    <n v="0"/>
    <n v="100349.7"/>
    <n v="206860.7"/>
  </r>
  <r>
    <s v="Loree Bertelet"/>
    <n v="4185019157"/>
    <s v="Loree"/>
    <s v="Bertelet"/>
    <x v="0"/>
    <x v="79"/>
    <n v="26"/>
    <n v="1001970"/>
    <n v="500000"/>
    <n v="625000"/>
    <n v="750000"/>
    <n v="1000000"/>
    <n v="2.0039400000000001"/>
    <s v="&gt;200%"/>
    <n v="50000"/>
    <n v="18750"/>
    <n v="22500"/>
    <n v="55000"/>
    <n v="197"/>
    <x v="79"/>
    <x v="79"/>
    <n v="60000"/>
    <n v="21250"/>
    <n v="25000"/>
    <n v="55000"/>
    <n v="197"/>
    <n v="161447"/>
    <n v="213558"/>
  </r>
  <r>
    <s v="Eulalie Bianco"/>
    <n v="5623896162"/>
    <s v="Eulalie"/>
    <s v="Bianco"/>
    <x v="1"/>
    <x v="80"/>
    <n v="17"/>
    <n v="456453"/>
    <n v="600000"/>
    <n v="750000"/>
    <n v="900000"/>
    <n v="1200000"/>
    <n v="0.76075499999999996"/>
    <s v="0-100%"/>
    <n v="59338.89"/>
    <n v="0"/>
    <n v="0"/>
    <n v="0"/>
    <n v="0"/>
    <x v="80"/>
    <x v="80"/>
    <n v="68467.95"/>
    <n v="0"/>
    <n v="0"/>
    <n v="0"/>
    <n v="0"/>
    <n v="68467.95"/>
    <n v="143093.95000000001"/>
  </r>
  <r>
    <s v="Gina Biggadyke"/>
    <n v="6820956614"/>
    <s v="Gina"/>
    <s v="Biggadyke"/>
    <x v="1"/>
    <x v="81"/>
    <n v="15"/>
    <n v="534301"/>
    <n v="600000"/>
    <n v="750000"/>
    <n v="900000"/>
    <n v="1200000"/>
    <n v="0.89050166666666664"/>
    <s v="0-100%"/>
    <n v="69459.13"/>
    <n v="0"/>
    <n v="0"/>
    <n v="0"/>
    <n v="0"/>
    <x v="81"/>
    <x v="81"/>
    <n v="80145.149999999994"/>
    <n v="0"/>
    <n v="0"/>
    <n v="0"/>
    <n v="0"/>
    <n v="80145.149999999994"/>
    <n v="145635.15"/>
  </r>
  <r>
    <s v="Rudd Bigland"/>
    <n v="6227038881"/>
    <s v="Rudd"/>
    <s v="Bigland"/>
    <x v="2"/>
    <x v="82"/>
    <n v="24"/>
    <n v="751155"/>
    <n v="750000"/>
    <n v="937500"/>
    <n v="1125000"/>
    <n v="1500000"/>
    <n v="1.0015400000000001"/>
    <s v="100-125%"/>
    <n v="112500"/>
    <n v="219.45"/>
    <n v="0"/>
    <n v="0"/>
    <n v="0"/>
    <x v="82"/>
    <x v="82"/>
    <n v="112500"/>
    <n v="254.1"/>
    <n v="0"/>
    <n v="0"/>
    <n v="0"/>
    <n v="112754.1"/>
    <n v="236839.1"/>
  </r>
  <r>
    <s v="Stephannie Birt"/>
    <n v="965285472"/>
    <s v="Stephannie"/>
    <s v="Birt"/>
    <x v="2"/>
    <x v="83"/>
    <n v="23"/>
    <n v="806073"/>
    <n v="750000"/>
    <n v="937500"/>
    <n v="1125000"/>
    <n v="1500000"/>
    <n v="1.0747640000000001"/>
    <s v="100-125%"/>
    <n v="112500"/>
    <n v="10653.87"/>
    <n v="0"/>
    <n v="0"/>
    <n v="0"/>
    <x v="83"/>
    <x v="83"/>
    <n v="112500"/>
    <n v="12336.06"/>
    <n v="0"/>
    <n v="0"/>
    <n v="0"/>
    <n v="124836.06"/>
    <n v="215664.06"/>
  </r>
  <r>
    <s v="Emanuele Blackden"/>
    <n v="4815280800"/>
    <s v="Emanuele"/>
    <s v="Blackden"/>
    <x v="0"/>
    <x v="84"/>
    <n v="18"/>
    <n v="589906"/>
    <n v="500000"/>
    <n v="625000"/>
    <n v="750000"/>
    <n v="1000000"/>
    <n v="1.1798120000000001"/>
    <s v="100-125%"/>
    <n v="50000"/>
    <n v="13485.9"/>
    <n v="0"/>
    <n v="0"/>
    <n v="0"/>
    <x v="84"/>
    <x v="84"/>
    <n v="60000"/>
    <n v="15284.02"/>
    <n v="0"/>
    <n v="0"/>
    <n v="0"/>
    <n v="75284.02"/>
    <n v="113985.02"/>
  </r>
  <r>
    <s v="Kippy Blaver"/>
    <n v="7140803102"/>
    <s v="Kippy"/>
    <s v="Blaver"/>
    <x v="0"/>
    <x v="85"/>
    <n v="16"/>
    <n v="501329"/>
    <n v="500000"/>
    <n v="625000"/>
    <n v="750000"/>
    <n v="1000000"/>
    <n v="1.002658"/>
    <s v="100-125%"/>
    <n v="50000"/>
    <n v="199.35"/>
    <n v="0"/>
    <n v="0"/>
    <n v="0"/>
    <x v="85"/>
    <x v="85"/>
    <n v="60000"/>
    <n v="225.93"/>
    <n v="0"/>
    <n v="0"/>
    <n v="0"/>
    <n v="60225.93"/>
    <n v="94126.93"/>
  </r>
  <r>
    <s v="Vite Blethyn"/>
    <n v="87033755"/>
    <s v="Vite"/>
    <s v="Blethyn"/>
    <x v="0"/>
    <x v="86"/>
    <n v="14"/>
    <n v="475694"/>
    <n v="500000"/>
    <n v="625000"/>
    <n v="750000"/>
    <n v="1000000"/>
    <n v="0.95138800000000001"/>
    <s v="0-100%"/>
    <n v="47569.4"/>
    <n v="0"/>
    <n v="0"/>
    <n v="0"/>
    <n v="0"/>
    <x v="86"/>
    <x v="86"/>
    <n v="57083.28"/>
    <n v="0"/>
    <n v="0"/>
    <n v="0"/>
    <n v="0"/>
    <n v="57083.28"/>
    <n v="108944.28"/>
  </r>
  <r>
    <s v="Arlette Blinder"/>
    <n v="7074056774"/>
    <s v="Arlette"/>
    <s v="Blinder"/>
    <x v="2"/>
    <x v="87"/>
    <n v="15"/>
    <n v="540083"/>
    <n v="750000"/>
    <n v="937500"/>
    <n v="1125000"/>
    <n v="1500000"/>
    <n v="0.72011066666666668"/>
    <s v="0-100%"/>
    <n v="81012.45"/>
    <n v="0"/>
    <n v="0"/>
    <n v="0"/>
    <n v="0"/>
    <x v="87"/>
    <x v="87"/>
    <n v="81012.45"/>
    <n v="0"/>
    <n v="0"/>
    <n v="0"/>
    <n v="0"/>
    <n v="81012.45"/>
    <n v="179194.45"/>
  </r>
  <r>
    <s v="Bernelle Blint"/>
    <n v="6106380341"/>
    <s v="Bernelle"/>
    <s v="Blint"/>
    <x v="1"/>
    <x v="88"/>
    <n v="14"/>
    <n v="412896"/>
    <n v="600000"/>
    <n v="750000"/>
    <n v="900000"/>
    <n v="1200000"/>
    <n v="0.68815999999999999"/>
    <s v="0-100%"/>
    <n v="53676.480000000003"/>
    <n v="0"/>
    <n v="0"/>
    <n v="0"/>
    <n v="0"/>
    <x v="88"/>
    <x v="88"/>
    <n v="61934.399999999994"/>
    <n v="0"/>
    <n v="0"/>
    <n v="0"/>
    <n v="0"/>
    <n v="61934.399999999994"/>
    <n v="118984.4"/>
  </r>
  <r>
    <s v="Leicester Blonden"/>
    <n v="116428384"/>
    <s v="Leicester"/>
    <s v="Blonden"/>
    <x v="0"/>
    <x v="89"/>
    <n v="15"/>
    <n v="552282"/>
    <n v="500000"/>
    <n v="625000"/>
    <n v="750000"/>
    <n v="1000000"/>
    <n v="1.1045640000000001"/>
    <s v="100-125%"/>
    <n v="50000"/>
    <n v="7842.2999999999993"/>
    <n v="0"/>
    <n v="0"/>
    <n v="0"/>
    <x v="89"/>
    <x v="89"/>
    <n v="60000"/>
    <n v="8887.94"/>
    <n v="0"/>
    <n v="0"/>
    <n v="0"/>
    <n v="68887.94"/>
    <n v="118487.94"/>
  </r>
  <r>
    <s v="Esdras Blucher"/>
    <n v="7489370671"/>
    <s v="Esdras"/>
    <s v="Blucher"/>
    <x v="1"/>
    <x v="90"/>
    <n v="22"/>
    <n v="747967"/>
    <n v="600000"/>
    <n v="750000"/>
    <n v="900000"/>
    <n v="1200000"/>
    <n v="1.2466116666666667"/>
    <s v="100-125%"/>
    <n v="78000"/>
    <n v="25154.390000000003"/>
    <n v="0"/>
    <n v="0"/>
    <n v="0"/>
    <x v="90"/>
    <x v="90"/>
    <n v="90000"/>
    <n v="26634.059999999998"/>
    <n v="0"/>
    <n v="0"/>
    <n v="0"/>
    <n v="116634.06"/>
    <n v="186759.06"/>
  </r>
  <r>
    <s v="Coleman Blunderfield"/>
    <n v="481875921"/>
    <s v="Coleman"/>
    <s v="Blunderfield"/>
    <x v="2"/>
    <x v="91"/>
    <n v="16"/>
    <n v="540953"/>
    <n v="750000"/>
    <n v="937500"/>
    <n v="1125000"/>
    <n v="1500000"/>
    <n v="0.72127066666666662"/>
    <s v="0-100%"/>
    <n v="81142.95"/>
    <n v="0"/>
    <n v="0"/>
    <n v="0"/>
    <n v="0"/>
    <x v="91"/>
    <x v="91"/>
    <n v="81142.95"/>
    <n v="0"/>
    <n v="0"/>
    <n v="0"/>
    <n v="0"/>
    <n v="81142.95"/>
    <n v="165717.95000000001"/>
  </r>
  <r>
    <s v="Luise Bodley"/>
    <n v="9611070055"/>
    <s v="Luise"/>
    <s v="Bodley"/>
    <x v="0"/>
    <x v="92"/>
    <n v="9"/>
    <n v="219869"/>
    <n v="500000"/>
    <n v="625000"/>
    <n v="750000"/>
    <n v="1000000"/>
    <n v="0.43973800000000002"/>
    <s v="0-100%"/>
    <n v="21986.9"/>
    <n v="0"/>
    <n v="0"/>
    <n v="0"/>
    <n v="0"/>
    <x v="92"/>
    <x v="92"/>
    <n v="26384.28"/>
    <n v="0"/>
    <n v="0"/>
    <n v="0"/>
    <n v="0"/>
    <n v="26384.28"/>
    <n v="89708.28"/>
  </r>
  <r>
    <s v="Cirilo Bolf"/>
    <n v="885693418"/>
    <s v="Cirilo"/>
    <s v="Bolf"/>
    <x v="0"/>
    <x v="93"/>
    <n v="17"/>
    <n v="495757"/>
    <n v="500000"/>
    <n v="625000"/>
    <n v="750000"/>
    <n v="1000000"/>
    <n v="0.99151400000000001"/>
    <s v="0-100%"/>
    <n v="49575.700000000004"/>
    <n v="0"/>
    <n v="0"/>
    <n v="0"/>
    <n v="0"/>
    <x v="93"/>
    <x v="93"/>
    <n v="59490.84"/>
    <n v="0"/>
    <n v="0"/>
    <n v="0"/>
    <n v="0"/>
    <n v="59490.84"/>
    <n v="115318.84"/>
  </r>
  <r>
    <s v="Hermina Bowditch"/>
    <n v="9686840923"/>
    <s v="Hermina"/>
    <s v="Bowditch"/>
    <x v="2"/>
    <x v="94"/>
    <n v="15"/>
    <n v="573607"/>
    <n v="750000"/>
    <n v="937500"/>
    <n v="1125000"/>
    <n v="1500000"/>
    <n v="0.76480933333333334"/>
    <s v="0-100%"/>
    <n v="86041.05"/>
    <n v="0"/>
    <n v="0"/>
    <n v="0"/>
    <n v="0"/>
    <x v="94"/>
    <x v="94"/>
    <n v="86041.05"/>
    <n v="0"/>
    <n v="0"/>
    <n v="0"/>
    <n v="0"/>
    <n v="86041.05"/>
    <n v="165796.04999999999"/>
  </r>
  <r>
    <s v="Gennifer Bowdrey"/>
    <n v="8703756602"/>
    <s v="Gennifer"/>
    <s v="Bowdrey"/>
    <x v="0"/>
    <x v="95"/>
    <n v="14"/>
    <n v="550691"/>
    <n v="500000"/>
    <n v="625000"/>
    <n v="750000"/>
    <n v="1000000"/>
    <n v="1.1013820000000001"/>
    <s v="100-125%"/>
    <n v="50000"/>
    <n v="7603.65"/>
    <n v="0"/>
    <n v="0"/>
    <n v="0"/>
    <x v="95"/>
    <x v="95"/>
    <n v="60000"/>
    <n v="8617.4700000000012"/>
    <n v="0"/>
    <n v="0"/>
    <n v="0"/>
    <n v="68617.47"/>
    <n v="122736.47"/>
  </r>
  <r>
    <s v="Nathalie Bowerbank"/>
    <n v="3935718624"/>
    <s v="Nathalie"/>
    <s v="Bowerbank"/>
    <x v="0"/>
    <x v="96"/>
    <n v="35"/>
    <n v="1230202"/>
    <n v="500000"/>
    <n v="625000"/>
    <n v="750000"/>
    <n v="1000000"/>
    <n v="2.460404"/>
    <s v="&gt;200%"/>
    <n v="50000"/>
    <n v="18750"/>
    <n v="22500"/>
    <n v="55000"/>
    <n v="23020.2"/>
    <x v="96"/>
    <x v="96"/>
    <n v="60000"/>
    <n v="21250"/>
    <n v="25000"/>
    <n v="55000"/>
    <n v="23020.2"/>
    <n v="184270.2"/>
    <n v="229115.2"/>
  </r>
  <r>
    <s v="Sadella Bowgen"/>
    <n v="2821741499"/>
    <s v="Sadella"/>
    <s v="Bowgen"/>
    <x v="2"/>
    <x v="97"/>
    <n v="28"/>
    <n v="930106"/>
    <n v="750000"/>
    <n v="937500"/>
    <n v="1125000"/>
    <n v="1500000"/>
    <n v="1.2401413333333333"/>
    <s v="100-125%"/>
    <n v="112500"/>
    <n v="34220.14"/>
    <n v="0"/>
    <n v="0"/>
    <n v="0"/>
    <x v="97"/>
    <x v="97"/>
    <n v="112500"/>
    <n v="39623.32"/>
    <n v="0"/>
    <n v="0"/>
    <n v="0"/>
    <n v="152123.32"/>
    <n v="265011.32"/>
  </r>
  <r>
    <s v="Rosalie Brankley"/>
    <n v="4937054791"/>
    <s v="Rosalie"/>
    <s v="Brankley"/>
    <x v="1"/>
    <x v="98"/>
    <n v="17"/>
    <n v="629139"/>
    <n v="600000"/>
    <n v="750000"/>
    <n v="900000"/>
    <n v="1200000"/>
    <n v="1.048565"/>
    <s v="100-125%"/>
    <n v="78000"/>
    <n v="4953.63"/>
    <n v="0"/>
    <n v="0"/>
    <n v="0"/>
    <x v="98"/>
    <x v="98"/>
    <n v="90000"/>
    <n v="5245.0199999999995"/>
    <n v="0"/>
    <n v="0"/>
    <n v="0"/>
    <n v="95245.02"/>
    <n v="153875.02000000002"/>
  </r>
  <r>
    <s v="Frasquito Breach"/>
    <n v="2209340063"/>
    <s v="Frasquito"/>
    <s v="Breach"/>
    <x v="2"/>
    <x v="99"/>
    <n v="21"/>
    <n v="609653"/>
    <n v="750000"/>
    <n v="937500"/>
    <n v="1125000"/>
    <n v="1500000"/>
    <n v="0.81287066666666663"/>
    <s v="0-100%"/>
    <n v="91447.95"/>
    <n v="0"/>
    <n v="0"/>
    <n v="0"/>
    <n v="0"/>
    <x v="99"/>
    <x v="99"/>
    <n v="91447.95"/>
    <n v="0"/>
    <n v="0"/>
    <n v="0"/>
    <n v="0"/>
    <n v="91447.95"/>
    <n v="202464.95"/>
  </r>
  <r>
    <s v="Tait Brewitt"/>
    <n v="6408517315"/>
    <s v="Tait"/>
    <s v="Brewitt"/>
    <x v="2"/>
    <x v="100"/>
    <n v="21"/>
    <n v="788532"/>
    <n v="750000"/>
    <n v="937500"/>
    <n v="1125000"/>
    <n v="1500000"/>
    <n v="1.0513760000000001"/>
    <s v="100-125%"/>
    <n v="112500"/>
    <n v="7321.08"/>
    <n v="0"/>
    <n v="0"/>
    <n v="0"/>
    <x v="100"/>
    <x v="100"/>
    <n v="112500"/>
    <n v="8477.0400000000009"/>
    <n v="0"/>
    <n v="0"/>
    <n v="0"/>
    <n v="120977.04000000001"/>
    <n v="243603.04"/>
  </r>
  <r>
    <s v="Court Brightwell"/>
    <n v="1263903657"/>
    <s v="Court"/>
    <s v="Brightwell"/>
    <x v="2"/>
    <x v="101"/>
    <n v="17"/>
    <n v="661373"/>
    <n v="750000"/>
    <n v="937500"/>
    <n v="1125000"/>
    <n v="1500000"/>
    <n v="0.88183066666666665"/>
    <s v="0-100%"/>
    <n v="99205.95"/>
    <n v="0"/>
    <n v="0"/>
    <n v="0"/>
    <n v="0"/>
    <x v="101"/>
    <x v="101"/>
    <n v="99205.95"/>
    <n v="0"/>
    <n v="0"/>
    <n v="0"/>
    <n v="0"/>
    <n v="99205.95"/>
    <n v="199193.95"/>
  </r>
  <r>
    <s v="Tracy Briztman"/>
    <n v="5005774041"/>
    <s v="Tracy"/>
    <s v="Briztman"/>
    <x v="0"/>
    <x v="102"/>
    <n v="21"/>
    <n v="631287"/>
    <n v="500000"/>
    <n v="625000"/>
    <n v="750000"/>
    <n v="1000000"/>
    <n v="1.2625740000000001"/>
    <s v="125-150%"/>
    <n v="50000"/>
    <n v="18750"/>
    <n v="1131.6599999999999"/>
    <n v="0"/>
    <n v="0"/>
    <x v="102"/>
    <x v="102"/>
    <n v="60000"/>
    <n v="21250"/>
    <n v="1257.4000000000001"/>
    <n v="0"/>
    <n v="0"/>
    <n v="82507.399999999994"/>
    <n v="130492.4"/>
  </r>
  <r>
    <s v="Arty Brobak"/>
    <n v="320120716"/>
    <s v="Arty"/>
    <s v="Brobak"/>
    <x v="1"/>
    <x v="103"/>
    <n v="11"/>
    <n v="342782"/>
    <n v="600000"/>
    <n v="750000"/>
    <n v="900000"/>
    <n v="1200000"/>
    <n v="0.57130333333333339"/>
    <s v="0-100%"/>
    <n v="44561.66"/>
    <n v="0"/>
    <n v="0"/>
    <n v="0"/>
    <n v="0"/>
    <x v="103"/>
    <x v="103"/>
    <n v="51417.299999999996"/>
    <n v="0"/>
    <n v="0"/>
    <n v="0"/>
    <n v="0"/>
    <n v="51417.299999999996"/>
    <n v="101765.29999999999"/>
  </r>
  <r>
    <s v="Melva Brosoli"/>
    <n v="819852252"/>
    <s v="Melva"/>
    <s v="Brosoli"/>
    <x v="0"/>
    <x v="104"/>
    <n v="16"/>
    <n v="634351"/>
    <n v="500000"/>
    <n v="625000"/>
    <n v="750000"/>
    <n v="1000000"/>
    <n v="1.268702"/>
    <s v="125-150%"/>
    <n v="50000"/>
    <n v="18750"/>
    <n v="1683.1799999999998"/>
    <n v="0"/>
    <n v="0"/>
    <x v="104"/>
    <x v="104"/>
    <n v="60000"/>
    <n v="21250"/>
    <n v="1870.2"/>
    <n v="0"/>
    <n v="0"/>
    <n v="83120.2"/>
    <n v="129280.2"/>
  </r>
  <r>
    <s v="Brooks Brouncker"/>
    <n v="6789106936"/>
    <s v="Brooks"/>
    <s v="Brouncker"/>
    <x v="2"/>
    <x v="105"/>
    <n v="22"/>
    <n v="664319"/>
    <n v="750000"/>
    <n v="937500"/>
    <n v="1125000"/>
    <n v="1500000"/>
    <n v="0.88575866666666669"/>
    <s v="0-100%"/>
    <n v="99647.849999999991"/>
    <n v="0"/>
    <n v="0"/>
    <n v="0"/>
    <n v="0"/>
    <x v="105"/>
    <x v="105"/>
    <n v="99647.849999999991"/>
    <n v="0"/>
    <n v="0"/>
    <n v="0"/>
    <n v="0"/>
    <n v="99647.849999999991"/>
    <n v="192947.84999999998"/>
  </r>
  <r>
    <s v="Melloney Brown"/>
    <n v="3473885983"/>
    <s v="Melloney"/>
    <s v="Brown"/>
    <x v="2"/>
    <x v="106"/>
    <n v="24"/>
    <n v="861253"/>
    <n v="750000"/>
    <n v="937500"/>
    <n v="1125000"/>
    <n v="1500000"/>
    <n v="1.1483373333333333"/>
    <s v="100-125%"/>
    <n v="112500"/>
    <n v="21138.07"/>
    <n v="0"/>
    <n v="0"/>
    <n v="0"/>
    <x v="106"/>
    <x v="106"/>
    <n v="112500"/>
    <n v="24475.66"/>
    <n v="0"/>
    <n v="0"/>
    <n v="0"/>
    <n v="136975.66"/>
    <n v="249112.66"/>
  </r>
  <r>
    <s v="Lory Brundell"/>
    <n v="1280521902"/>
    <s v="Lory"/>
    <s v="Brundell"/>
    <x v="2"/>
    <x v="107"/>
    <n v="14"/>
    <n v="493164"/>
    <n v="750000"/>
    <n v="937500"/>
    <n v="1125000"/>
    <n v="1500000"/>
    <n v="0.65755200000000003"/>
    <s v="0-100%"/>
    <n v="73974.599999999991"/>
    <n v="0"/>
    <n v="0"/>
    <n v="0"/>
    <n v="0"/>
    <x v="107"/>
    <x v="107"/>
    <n v="73974.599999999991"/>
    <n v="0"/>
    <n v="0"/>
    <n v="0"/>
    <n v="0"/>
    <n v="73974.599999999991"/>
    <n v="158895.59999999998"/>
  </r>
  <r>
    <s v="Sheilakathryn Buckberry"/>
    <n v="1565607864"/>
    <s v="Sheilakathryn"/>
    <s v="Buckberry"/>
    <x v="2"/>
    <x v="108"/>
    <n v="13"/>
    <n v="474301"/>
    <n v="750000"/>
    <n v="937500"/>
    <n v="1125000"/>
    <n v="1500000"/>
    <n v="0.63240133333333337"/>
    <s v="0-100%"/>
    <n v="71145.149999999994"/>
    <n v="0"/>
    <n v="0"/>
    <n v="0"/>
    <n v="0"/>
    <x v="108"/>
    <x v="108"/>
    <n v="71145.149999999994"/>
    <n v="0"/>
    <n v="0"/>
    <n v="0"/>
    <n v="0"/>
    <n v="71145.149999999994"/>
    <n v="146300.15"/>
  </r>
  <r>
    <s v="Tallie Buckner"/>
    <n v="7427985850"/>
    <s v="Tallie"/>
    <s v="Buckner"/>
    <x v="2"/>
    <x v="109"/>
    <n v="21"/>
    <n v="764254"/>
    <n v="750000"/>
    <n v="937500"/>
    <n v="1125000"/>
    <n v="1500000"/>
    <n v="1.0190053333333333"/>
    <s v="100-125%"/>
    <n v="112500"/>
    <n v="2708.26"/>
    <n v="0"/>
    <n v="0"/>
    <n v="0"/>
    <x v="109"/>
    <x v="109"/>
    <n v="112500"/>
    <n v="3135.88"/>
    <n v="0"/>
    <n v="0"/>
    <n v="0"/>
    <n v="115635.88"/>
    <n v="193378.88"/>
  </r>
  <r>
    <s v="Martyn Bunhill"/>
    <n v="449160092"/>
    <s v="Martyn"/>
    <s v="Bunhill"/>
    <x v="0"/>
    <x v="110"/>
    <n v="17"/>
    <n v="516004"/>
    <n v="500000"/>
    <n v="625000"/>
    <n v="750000"/>
    <n v="1000000"/>
    <n v="1.032008"/>
    <s v="100-125%"/>
    <n v="50000"/>
    <n v="2400.6"/>
    <n v="0"/>
    <n v="0"/>
    <n v="0"/>
    <x v="110"/>
    <x v="110"/>
    <n v="60000"/>
    <n v="2720.6800000000003"/>
    <n v="0"/>
    <n v="0"/>
    <n v="0"/>
    <n v="62720.68"/>
    <n v="98327.679999999993"/>
  </r>
  <r>
    <s v="Hillel Burdett"/>
    <n v="2859566597"/>
    <s v="Hillel"/>
    <s v="Burdett"/>
    <x v="1"/>
    <x v="111"/>
    <n v="7"/>
    <n v="334109"/>
    <n v="600000"/>
    <n v="750000"/>
    <n v="900000"/>
    <n v="1200000"/>
    <n v="0.55684833333333328"/>
    <s v="0-100%"/>
    <n v="43434.17"/>
    <n v="0"/>
    <n v="0"/>
    <n v="0"/>
    <n v="0"/>
    <x v="111"/>
    <x v="111"/>
    <n v="50116.35"/>
    <n v="0"/>
    <n v="0"/>
    <n v="0"/>
    <n v="0"/>
    <n v="50116.35"/>
    <n v="126763.35"/>
  </r>
  <r>
    <s v="Darcey Caldaro"/>
    <n v="6276010022"/>
    <s v="Darcey"/>
    <s v="Caldaro"/>
    <x v="0"/>
    <x v="112"/>
    <n v="14"/>
    <n v="592368"/>
    <n v="500000"/>
    <n v="625000"/>
    <n v="750000"/>
    <n v="1000000"/>
    <n v="1.184736"/>
    <s v="100-125%"/>
    <n v="50000"/>
    <n v="13855.199999999999"/>
    <n v="0"/>
    <n v="0"/>
    <n v="0"/>
    <x v="112"/>
    <x v="112"/>
    <n v="60000"/>
    <n v="15702.560000000001"/>
    <n v="0"/>
    <n v="0"/>
    <n v="0"/>
    <n v="75702.559999999998"/>
    <n v="133776.56"/>
  </r>
  <r>
    <s v="Gerick Callar"/>
    <n v="8145387981"/>
    <s v="Gerick"/>
    <s v="Callar"/>
    <x v="1"/>
    <x v="113"/>
    <n v="15"/>
    <n v="458353"/>
    <n v="600000"/>
    <n v="750000"/>
    <n v="900000"/>
    <n v="1200000"/>
    <n v="0.76392166666666672"/>
    <s v="0-100%"/>
    <n v="59585.89"/>
    <n v="0"/>
    <n v="0"/>
    <n v="0"/>
    <n v="0"/>
    <x v="113"/>
    <x v="113"/>
    <n v="68752.95"/>
    <n v="0"/>
    <n v="0"/>
    <n v="0"/>
    <n v="0"/>
    <n v="68752.95"/>
    <n v="124082.95"/>
  </r>
  <r>
    <s v="Rodina Calloway"/>
    <n v="7249524151"/>
    <s v="Rodina"/>
    <s v="Calloway"/>
    <x v="2"/>
    <x v="114"/>
    <n v="13"/>
    <n v="616122"/>
    <n v="750000"/>
    <n v="937500"/>
    <n v="1125000"/>
    <n v="1500000"/>
    <n v="0.821496"/>
    <s v="0-100%"/>
    <n v="92418.3"/>
    <n v="0"/>
    <n v="0"/>
    <n v="0"/>
    <n v="0"/>
    <x v="114"/>
    <x v="114"/>
    <n v="92418.3"/>
    <n v="0"/>
    <n v="0"/>
    <n v="0"/>
    <n v="0"/>
    <n v="92418.3"/>
    <n v="169965.3"/>
  </r>
  <r>
    <s v="Elie Cantillion"/>
    <n v="5623930522"/>
    <s v="Elie"/>
    <s v="Cantillion"/>
    <x v="2"/>
    <x v="115"/>
    <n v="24"/>
    <n v="850684"/>
    <n v="750000"/>
    <n v="937500"/>
    <n v="1125000"/>
    <n v="1500000"/>
    <n v="1.1342453333333333"/>
    <s v="100-125%"/>
    <n v="112500"/>
    <n v="19129.96"/>
    <n v="0"/>
    <n v="0"/>
    <n v="0"/>
    <x v="115"/>
    <x v="115"/>
    <n v="112500"/>
    <n v="22150.48"/>
    <n v="0"/>
    <n v="0"/>
    <n v="0"/>
    <n v="134650.48000000001"/>
    <n v="215092.48000000001"/>
  </r>
  <r>
    <s v="Krishnah Capelle"/>
    <n v="7088886472"/>
    <s v="Krishnah"/>
    <s v="Capelle"/>
    <x v="0"/>
    <x v="116"/>
    <n v="20"/>
    <n v="668595"/>
    <n v="500000"/>
    <n v="625000"/>
    <n v="750000"/>
    <n v="1000000"/>
    <n v="1.3371900000000001"/>
    <s v="125-150%"/>
    <n v="50000"/>
    <n v="18750"/>
    <n v="7847.0999999999995"/>
    <n v="0"/>
    <n v="0"/>
    <x v="116"/>
    <x v="116"/>
    <n v="60000"/>
    <n v="21250"/>
    <n v="8719"/>
    <n v="0"/>
    <n v="0"/>
    <n v="89969"/>
    <n v="127392"/>
  </r>
  <r>
    <s v="Silvester Capinetti"/>
    <n v="5519420165"/>
    <s v="Silvester"/>
    <s v="Capinetti"/>
    <x v="2"/>
    <x v="117"/>
    <n v="26"/>
    <n v="1039232"/>
    <n v="750000"/>
    <n v="937500"/>
    <n v="1125000"/>
    <n v="1500000"/>
    <n v="1.3856426666666666"/>
    <s v="125-150%"/>
    <n v="112500"/>
    <n v="35625"/>
    <n v="23398.36"/>
    <n v="0"/>
    <n v="0"/>
    <x v="117"/>
    <x v="117"/>
    <n v="112500"/>
    <n v="41250"/>
    <n v="25433"/>
    <n v="0"/>
    <n v="0"/>
    <n v="179183"/>
    <n v="275647"/>
  </r>
  <r>
    <s v="Leone Capstack"/>
    <n v="7112955017"/>
    <s v="Leone"/>
    <s v="Capstack"/>
    <x v="0"/>
    <x v="118"/>
    <n v="10"/>
    <n v="301335"/>
    <n v="500000"/>
    <n v="625000"/>
    <n v="750000"/>
    <n v="1000000"/>
    <n v="0.60267000000000004"/>
    <s v="0-100%"/>
    <n v="30133.5"/>
    <n v="0"/>
    <n v="0"/>
    <n v="0"/>
    <n v="0"/>
    <x v="118"/>
    <x v="118"/>
    <n v="36160.199999999997"/>
    <n v="0"/>
    <n v="0"/>
    <n v="0"/>
    <n v="0"/>
    <n v="36160.199999999997"/>
    <n v="72356.2"/>
  </r>
  <r>
    <s v="Norman Carcas"/>
    <n v="9223618401"/>
    <s v="Norman"/>
    <s v="Carcas"/>
    <x v="0"/>
    <x v="119"/>
    <n v="21"/>
    <n v="681211"/>
    <n v="500000"/>
    <n v="625000"/>
    <n v="750000"/>
    <n v="1000000"/>
    <n v="1.362422"/>
    <s v="125-150%"/>
    <n v="50000"/>
    <n v="18750"/>
    <n v="10117.98"/>
    <n v="0"/>
    <n v="0"/>
    <x v="119"/>
    <x v="119"/>
    <n v="60000"/>
    <n v="21250"/>
    <n v="11242.2"/>
    <n v="0"/>
    <n v="0"/>
    <n v="92492.2"/>
    <n v="127854.2"/>
  </r>
  <r>
    <s v="Ardine Carloni"/>
    <n v="2053848936"/>
    <s v="Ardine"/>
    <s v="Carloni"/>
    <x v="1"/>
    <x v="120"/>
    <n v="23"/>
    <n v="826675"/>
    <n v="600000"/>
    <n v="750000"/>
    <n v="900000"/>
    <n v="1200000"/>
    <n v="1.3777916666666667"/>
    <s v="125-150%"/>
    <n v="78000"/>
    <n v="25500.000000000004"/>
    <n v="16101.75"/>
    <n v="0"/>
    <n v="0"/>
    <x v="120"/>
    <x v="120"/>
    <n v="90000"/>
    <n v="27000"/>
    <n v="19168.75"/>
    <n v="0"/>
    <n v="0"/>
    <n v="136168.75"/>
    <n v="197124.75"/>
  </r>
  <r>
    <s v="Kalindi Carmel"/>
    <n v="2533903736"/>
    <s v="Kalindi"/>
    <s v="Carmel"/>
    <x v="0"/>
    <x v="121"/>
    <n v="23"/>
    <n v="747840"/>
    <n v="500000"/>
    <n v="625000"/>
    <n v="750000"/>
    <n v="1000000"/>
    <n v="1.4956799999999999"/>
    <s v="125-150%"/>
    <n v="50000"/>
    <n v="18750"/>
    <n v="22111.200000000001"/>
    <n v="0"/>
    <n v="0"/>
    <x v="121"/>
    <x v="121"/>
    <n v="60000"/>
    <n v="21250"/>
    <n v="24568"/>
    <n v="0"/>
    <n v="0"/>
    <n v="105818"/>
    <n v="163869"/>
  </r>
  <r>
    <s v="Tedie Cartmer"/>
    <n v="2408183758"/>
    <s v="Tedie"/>
    <s v="Cartmer"/>
    <x v="2"/>
    <x v="122"/>
    <n v="20"/>
    <n v="704699"/>
    <n v="750000"/>
    <n v="937500"/>
    <n v="1125000"/>
    <n v="1500000"/>
    <n v="0.93959866666666669"/>
    <s v="0-100%"/>
    <n v="105704.84999999999"/>
    <n v="0"/>
    <n v="0"/>
    <n v="0"/>
    <n v="0"/>
    <x v="122"/>
    <x v="122"/>
    <n v="105704.84999999999"/>
    <n v="0"/>
    <n v="0"/>
    <n v="0"/>
    <n v="0"/>
    <n v="105704.84999999999"/>
    <n v="227685.84999999998"/>
  </r>
  <r>
    <s v="Valene Carverhill"/>
    <n v="3670950885"/>
    <s v="Valene"/>
    <s v="Carverhill"/>
    <x v="2"/>
    <x v="123"/>
    <n v="19"/>
    <n v="686292"/>
    <n v="750000"/>
    <n v="937500"/>
    <n v="1125000"/>
    <n v="1500000"/>
    <n v="0.91505599999999998"/>
    <s v="0-100%"/>
    <n v="102943.8"/>
    <n v="0"/>
    <n v="0"/>
    <n v="0"/>
    <n v="0"/>
    <x v="123"/>
    <x v="123"/>
    <n v="102943.8"/>
    <n v="0"/>
    <n v="0"/>
    <n v="0"/>
    <n v="0"/>
    <n v="102943.8"/>
    <n v="223839.8"/>
  </r>
  <r>
    <s v="Ddene Castree"/>
    <n v="895027720"/>
    <s v="Ddene"/>
    <s v="Castree"/>
    <x v="2"/>
    <x v="124"/>
    <n v="16"/>
    <n v="478308"/>
    <n v="750000"/>
    <n v="937500"/>
    <n v="1125000"/>
    <n v="1500000"/>
    <n v="0.63774399999999998"/>
    <s v="0-100%"/>
    <n v="71746.2"/>
    <n v="0"/>
    <n v="0"/>
    <n v="0"/>
    <n v="0"/>
    <x v="124"/>
    <x v="124"/>
    <n v="71746.2"/>
    <n v="0"/>
    <n v="0"/>
    <n v="0"/>
    <n v="0"/>
    <n v="71746.2"/>
    <n v="182170.2"/>
  </r>
  <r>
    <s v="Jasmine Cathcart"/>
    <n v="9155356869"/>
    <s v="Jasmine"/>
    <s v="Cathcart"/>
    <x v="2"/>
    <x v="125"/>
    <n v="20"/>
    <n v="633620"/>
    <n v="750000"/>
    <n v="937500"/>
    <n v="1125000"/>
    <n v="1500000"/>
    <n v="0.84482666666666661"/>
    <s v="0-100%"/>
    <n v="95043"/>
    <n v="0"/>
    <n v="0"/>
    <n v="0"/>
    <n v="0"/>
    <x v="125"/>
    <x v="125"/>
    <n v="95043"/>
    <n v="0"/>
    <n v="0"/>
    <n v="0"/>
    <n v="0"/>
    <n v="95043"/>
    <n v="209927"/>
  </r>
  <r>
    <s v="Abram Causton"/>
    <n v="513904581"/>
    <s v="Abram"/>
    <s v="Causton"/>
    <x v="2"/>
    <x v="126"/>
    <n v="17"/>
    <n v="691255"/>
    <n v="750000"/>
    <n v="937500"/>
    <n v="1125000"/>
    <n v="1500000"/>
    <n v="0.92167333333333334"/>
    <s v="0-100%"/>
    <n v="103688.25"/>
    <n v="0"/>
    <n v="0"/>
    <n v="0"/>
    <n v="0"/>
    <x v="126"/>
    <x v="126"/>
    <n v="103688.25"/>
    <n v="0"/>
    <n v="0"/>
    <n v="0"/>
    <n v="0"/>
    <n v="103688.25"/>
    <n v="202582.25"/>
  </r>
  <r>
    <s v="Ozzy Cavnor"/>
    <n v="4535395691"/>
    <s v="Ozzy"/>
    <s v="Cavnor"/>
    <x v="2"/>
    <x v="127"/>
    <n v="17"/>
    <n v="610839"/>
    <n v="750000"/>
    <n v="937500"/>
    <n v="1125000"/>
    <n v="1500000"/>
    <n v="0.81445199999999995"/>
    <s v="0-100%"/>
    <n v="91625.849999999991"/>
    <n v="0"/>
    <n v="0"/>
    <n v="0"/>
    <n v="0"/>
    <x v="127"/>
    <x v="127"/>
    <n v="91625.849999999991"/>
    <n v="0"/>
    <n v="0"/>
    <n v="0"/>
    <n v="0"/>
    <n v="91625.849999999991"/>
    <n v="184100.84999999998"/>
  </r>
  <r>
    <s v="Barbabas Cawt"/>
    <n v="4997183822"/>
    <s v="Barbabas"/>
    <s v="Cawt"/>
    <x v="1"/>
    <x v="128"/>
    <n v="20"/>
    <n v="607881"/>
    <n v="600000"/>
    <n v="750000"/>
    <n v="900000"/>
    <n v="1200000"/>
    <n v="1.0131349999999999"/>
    <s v="100-125%"/>
    <n v="78000"/>
    <n v="1339.7700000000002"/>
    <n v="0"/>
    <n v="0"/>
    <n v="0"/>
    <x v="128"/>
    <x v="128"/>
    <n v="90000"/>
    <n v="1418.58"/>
    <n v="0"/>
    <n v="0"/>
    <n v="0"/>
    <n v="91418.58"/>
    <n v="149556.58000000002"/>
  </r>
  <r>
    <s v="Sidnee Chalkly"/>
    <n v="8526090127"/>
    <s v="Sidnee"/>
    <s v="Chalkly"/>
    <x v="0"/>
    <x v="129"/>
    <n v="19"/>
    <n v="683280"/>
    <n v="500000"/>
    <n v="625000"/>
    <n v="750000"/>
    <n v="1000000"/>
    <n v="1.36656"/>
    <s v="125-150%"/>
    <n v="50000"/>
    <n v="18750"/>
    <n v="10490.4"/>
    <n v="0"/>
    <n v="0"/>
    <x v="129"/>
    <x v="129"/>
    <n v="60000"/>
    <n v="21250"/>
    <n v="11656"/>
    <n v="0"/>
    <n v="0"/>
    <n v="92906"/>
    <n v="125411"/>
  </r>
  <r>
    <s v="Arlene Charlin"/>
    <n v="4076701275"/>
    <s v="Arlene"/>
    <s v="Charlin"/>
    <x v="0"/>
    <x v="130"/>
    <n v="19"/>
    <n v="632643"/>
    <n v="500000"/>
    <n v="625000"/>
    <n v="750000"/>
    <n v="1000000"/>
    <n v="1.2652859999999999"/>
    <s v="125-150%"/>
    <n v="50000"/>
    <n v="18750"/>
    <n v="1375.74"/>
    <n v="0"/>
    <n v="0"/>
    <x v="130"/>
    <x v="130"/>
    <n v="60000"/>
    <n v="21250"/>
    <n v="1528.6000000000001"/>
    <n v="0"/>
    <n v="0"/>
    <n v="82778.600000000006"/>
    <n v="134653.6"/>
  </r>
  <r>
    <s v="Miguel Chasemore"/>
    <n v="5405945366"/>
    <s v="Miguel"/>
    <s v="Chasemore"/>
    <x v="1"/>
    <x v="131"/>
    <n v="16"/>
    <n v="585898"/>
    <n v="600000"/>
    <n v="750000"/>
    <n v="900000"/>
    <n v="1200000"/>
    <n v="0.97649666666666668"/>
    <s v="0-100%"/>
    <n v="76166.740000000005"/>
    <n v="0"/>
    <n v="0"/>
    <n v="0"/>
    <n v="0"/>
    <x v="131"/>
    <x v="131"/>
    <n v="87884.7"/>
    <n v="0"/>
    <n v="0"/>
    <n v="0"/>
    <n v="0"/>
    <n v="87884.7"/>
    <n v="156725.70000000001"/>
  </r>
  <r>
    <s v="Lavinia Chasier"/>
    <n v="8733080267"/>
    <s v="Lavinia"/>
    <s v="Chasier"/>
    <x v="0"/>
    <x v="132"/>
    <n v="18"/>
    <n v="721356"/>
    <n v="500000"/>
    <n v="625000"/>
    <n v="750000"/>
    <n v="1000000"/>
    <n v="1.442712"/>
    <s v="125-150%"/>
    <n v="50000"/>
    <n v="18750"/>
    <n v="17344.079999999998"/>
    <n v="0"/>
    <n v="0"/>
    <x v="132"/>
    <x v="132"/>
    <n v="60000"/>
    <n v="21250"/>
    <n v="19271.2"/>
    <n v="0"/>
    <n v="0"/>
    <n v="100521.2"/>
    <n v="150346.20000000001"/>
  </r>
  <r>
    <s v="Prentiss Chastaing"/>
    <n v="299663825"/>
    <s v="Prentiss"/>
    <s v="Chastaing"/>
    <x v="1"/>
    <x v="133"/>
    <n v="16"/>
    <n v="642284"/>
    <n v="600000"/>
    <n v="750000"/>
    <n v="900000"/>
    <n v="1200000"/>
    <n v="1.0704733333333334"/>
    <s v="100-125%"/>
    <n v="78000"/>
    <n v="7188.2800000000007"/>
    <n v="0"/>
    <n v="0"/>
    <n v="0"/>
    <x v="133"/>
    <x v="133"/>
    <n v="90000"/>
    <n v="7611.12"/>
    <n v="0"/>
    <n v="0"/>
    <n v="0"/>
    <n v="97611.12"/>
    <n v="148674.12"/>
  </r>
  <r>
    <s v="Burch Chat"/>
    <n v="3642452728"/>
    <s v="Burch"/>
    <s v="Chat"/>
    <x v="2"/>
    <x v="134"/>
    <n v="18"/>
    <n v="677142"/>
    <n v="750000"/>
    <n v="937500"/>
    <n v="1125000"/>
    <n v="1500000"/>
    <n v="0.90285599999999999"/>
    <s v="0-100%"/>
    <n v="101571.3"/>
    <n v="0"/>
    <n v="0"/>
    <n v="0"/>
    <n v="0"/>
    <x v="134"/>
    <x v="134"/>
    <n v="101571.3"/>
    <n v="0"/>
    <n v="0"/>
    <n v="0"/>
    <n v="0"/>
    <n v="101571.3"/>
    <n v="186182.3"/>
  </r>
  <r>
    <s v="Inger Chatenet"/>
    <n v="2702941109"/>
    <s v="Inger"/>
    <s v="Chatenet"/>
    <x v="2"/>
    <x v="135"/>
    <n v="25"/>
    <n v="851032"/>
    <n v="750000"/>
    <n v="937500"/>
    <n v="1125000"/>
    <n v="1500000"/>
    <n v="1.1347093333333333"/>
    <s v="100-125%"/>
    <n v="112500"/>
    <n v="19196.080000000002"/>
    <n v="0"/>
    <n v="0"/>
    <n v="0"/>
    <x v="135"/>
    <x v="135"/>
    <n v="112500"/>
    <n v="22227.040000000001"/>
    <n v="0"/>
    <n v="0"/>
    <n v="0"/>
    <n v="134727.04000000001"/>
    <n v="223761.04"/>
  </r>
  <r>
    <s v="Keven Chatters"/>
    <n v="4039266773"/>
    <s v="Keven"/>
    <s v="Chatters"/>
    <x v="1"/>
    <x v="136"/>
    <n v="18"/>
    <n v="554263"/>
    <n v="600000"/>
    <n v="750000"/>
    <n v="900000"/>
    <n v="1200000"/>
    <n v="0.92377166666666666"/>
    <s v="0-100%"/>
    <n v="72054.19"/>
    <n v="0"/>
    <n v="0"/>
    <n v="0"/>
    <n v="0"/>
    <x v="136"/>
    <x v="136"/>
    <n v="83139.45"/>
    <n v="0"/>
    <n v="0"/>
    <n v="0"/>
    <n v="0"/>
    <n v="83139.45"/>
    <n v="153337.45000000001"/>
  </r>
  <r>
    <s v="Donavon Cheer"/>
    <n v="6007705854"/>
    <s v="Donavon"/>
    <s v="Cheer"/>
    <x v="2"/>
    <x v="137"/>
    <n v="23"/>
    <n v="825058"/>
    <n v="750000"/>
    <n v="937500"/>
    <n v="1125000"/>
    <n v="1500000"/>
    <n v="1.1000773333333334"/>
    <s v="100-125%"/>
    <n v="112500"/>
    <n v="14261.02"/>
    <n v="0"/>
    <n v="0"/>
    <n v="0"/>
    <x v="137"/>
    <x v="137"/>
    <n v="112500"/>
    <n v="16512.759999999998"/>
    <n v="0"/>
    <n v="0"/>
    <n v="0"/>
    <n v="129012.76"/>
    <n v="236933.76000000001"/>
  </r>
  <r>
    <s v="Mattias Cheers"/>
    <n v="9412192312"/>
    <s v="Mattias"/>
    <s v="Cheers"/>
    <x v="0"/>
    <x v="138"/>
    <n v="26"/>
    <n v="1100641"/>
    <n v="500000"/>
    <n v="625000"/>
    <n v="750000"/>
    <n v="1000000"/>
    <n v="2.201282"/>
    <s v="&gt;200%"/>
    <n v="50000"/>
    <n v="18750"/>
    <n v="22500"/>
    <n v="55000"/>
    <n v="10064.1"/>
    <x v="138"/>
    <x v="138"/>
    <n v="60000"/>
    <n v="21250"/>
    <n v="25000"/>
    <n v="55000"/>
    <n v="10064.1"/>
    <n v="171314.1"/>
    <n v="215756.1"/>
  </r>
  <r>
    <s v="Vanni Cheston"/>
    <n v="9267164694"/>
    <s v="Vanni"/>
    <s v="Cheston"/>
    <x v="0"/>
    <x v="139"/>
    <n v="23"/>
    <n v="795625"/>
    <n v="500000"/>
    <n v="625000"/>
    <n v="750000"/>
    <n v="1000000"/>
    <n v="1.5912500000000001"/>
    <s v="150-200%"/>
    <n v="50000"/>
    <n v="18750"/>
    <n v="22500"/>
    <n v="10037.5"/>
    <n v="0"/>
    <x v="139"/>
    <x v="139"/>
    <n v="60000"/>
    <n v="21250"/>
    <n v="25000"/>
    <n v="10037.5"/>
    <n v="0"/>
    <n v="116287.5"/>
    <n v="174374.5"/>
  </r>
  <r>
    <s v="Zane Cheverton"/>
    <n v="6520635286"/>
    <s v="Zane"/>
    <s v="Cheverton"/>
    <x v="2"/>
    <x v="140"/>
    <n v="14"/>
    <n v="471697"/>
    <n v="750000"/>
    <n v="937500"/>
    <n v="1125000"/>
    <n v="1500000"/>
    <n v="0.62892933333333334"/>
    <s v="0-100%"/>
    <n v="70754.55"/>
    <n v="0"/>
    <n v="0"/>
    <n v="0"/>
    <n v="0"/>
    <x v="140"/>
    <x v="140"/>
    <n v="70754.55"/>
    <n v="0"/>
    <n v="0"/>
    <n v="0"/>
    <n v="0"/>
    <n v="70754.55"/>
    <n v="184161.55"/>
  </r>
  <r>
    <s v="Veronike Chidwick"/>
    <n v="5075915108"/>
    <s v="Veronike"/>
    <s v="Chidwick"/>
    <x v="1"/>
    <x v="141"/>
    <n v="17"/>
    <n v="614133"/>
    <n v="600000"/>
    <n v="750000"/>
    <n v="900000"/>
    <n v="1200000"/>
    <n v="1.023555"/>
    <s v="100-125%"/>
    <n v="78000"/>
    <n v="2402.61"/>
    <n v="0"/>
    <n v="0"/>
    <n v="0"/>
    <x v="141"/>
    <x v="141"/>
    <n v="90000"/>
    <n v="2543.94"/>
    <n v="0"/>
    <n v="0"/>
    <n v="0"/>
    <n v="92543.94"/>
    <n v="169257.94"/>
  </r>
  <r>
    <s v="Rafe Chorlton"/>
    <n v="6283719635"/>
    <s v="Rafe"/>
    <s v="Chorlton"/>
    <x v="1"/>
    <x v="142"/>
    <n v="16"/>
    <n v="476791"/>
    <n v="600000"/>
    <n v="750000"/>
    <n v="900000"/>
    <n v="1200000"/>
    <n v="0.79465166666666665"/>
    <s v="0-100%"/>
    <n v="61982.83"/>
    <n v="0"/>
    <n v="0"/>
    <n v="0"/>
    <n v="0"/>
    <x v="142"/>
    <x v="142"/>
    <n v="71518.649999999994"/>
    <n v="0"/>
    <n v="0"/>
    <n v="0"/>
    <n v="0"/>
    <n v="71518.649999999994"/>
    <n v="131018.65"/>
  </r>
  <r>
    <s v="Megan Churchard"/>
    <n v="4876404933"/>
    <s v="Megan"/>
    <s v="Churchard"/>
    <x v="1"/>
    <x v="143"/>
    <n v="22"/>
    <n v="737282"/>
    <n v="600000"/>
    <n v="750000"/>
    <n v="900000"/>
    <n v="1200000"/>
    <n v="1.2288033333333332"/>
    <s v="100-125%"/>
    <n v="78000"/>
    <n v="23337.940000000002"/>
    <n v="0"/>
    <n v="0"/>
    <n v="0"/>
    <x v="143"/>
    <x v="143"/>
    <n v="90000"/>
    <n v="24710.76"/>
    <n v="0"/>
    <n v="0"/>
    <n v="0"/>
    <n v="114710.76"/>
    <n v="193728.76"/>
  </r>
  <r>
    <s v="Loretta Churchward"/>
    <n v="7906441400"/>
    <s v="Loretta"/>
    <s v="Churchward"/>
    <x v="0"/>
    <x v="144"/>
    <n v="22"/>
    <n v="640512"/>
    <n v="500000"/>
    <n v="625000"/>
    <n v="750000"/>
    <n v="1000000"/>
    <n v="1.2810239999999999"/>
    <s v="125-150%"/>
    <n v="50000"/>
    <n v="18750"/>
    <n v="2792.16"/>
    <n v="0"/>
    <n v="0"/>
    <x v="144"/>
    <x v="144"/>
    <n v="60000"/>
    <n v="21250"/>
    <n v="3102.4"/>
    <n v="0"/>
    <n v="0"/>
    <n v="84352.4"/>
    <n v="130620.4"/>
  </r>
  <r>
    <s v="Minetta Claeskens"/>
    <n v="5637692440"/>
    <s v="Minetta"/>
    <s v="Claeskens"/>
    <x v="1"/>
    <x v="145"/>
    <n v="16"/>
    <n v="531435"/>
    <n v="600000"/>
    <n v="750000"/>
    <n v="900000"/>
    <n v="1200000"/>
    <n v="0.88572499999999998"/>
    <s v="0-100%"/>
    <n v="69086.55"/>
    <n v="0"/>
    <n v="0"/>
    <n v="0"/>
    <n v="0"/>
    <x v="145"/>
    <x v="145"/>
    <n v="79715.25"/>
    <n v="0"/>
    <n v="0"/>
    <n v="0"/>
    <n v="0"/>
    <n v="79715.25"/>
    <n v="143208.25"/>
  </r>
  <r>
    <s v="Kristoforo Claremont"/>
    <n v="3016446324"/>
    <s v="Kristoforo"/>
    <s v="Claremont"/>
    <x v="0"/>
    <x v="146"/>
    <n v="26"/>
    <n v="970661"/>
    <n v="500000"/>
    <n v="625000"/>
    <n v="750000"/>
    <n v="1000000"/>
    <n v="1.941322"/>
    <s v="150-200%"/>
    <n v="50000"/>
    <n v="18750"/>
    <n v="22500"/>
    <n v="48545.42"/>
    <n v="0"/>
    <x v="146"/>
    <x v="146"/>
    <n v="60000"/>
    <n v="21250"/>
    <n v="25000"/>
    <n v="48545.42"/>
    <n v="0"/>
    <n v="154795.41999999998"/>
    <n v="200056.41999999998"/>
  </r>
  <r>
    <s v="Carlos Claxson"/>
    <n v="5928086253"/>
    <s v="Carlos"/>
    <s v="Claxson"/>
    <x v="2"/>
    <x v="147"/>
    <n v="15"/>
    <n v="549442"/>
    <n v="750000"/>
    <n v="937500"/>
    <n v="1125000"/>
    <n v="1500000"/>
    <n v="0.73258933333333331"/>
    <s v="0-100%"/>
    <n v="82416.3"/>
    <n v="0"/>
    <n v="0"/>
    <n v="0"/>
    <n v="0"/>
    <x v="147"/>
    <x v="147"/>
    <n v="82416.3"/>
    <n v="0"/>
    <n v="0"/>
    <n v="0"/>
    <n v="0"/>
    <n v="82416.3"/>
    <n v="205516.3"/>
  </r>
  <r>
    <s v="Franni Clemencet"/>
    <n v="8401146046"/>
    <s v="Franni"/>
    <s v="Clemencet"/>
    <x v="1"/>
    <x v="148"/>
    <n v="22"/>
    <n v="588509"/>
    <n v="600000"/>
    <n v="750000"/>
    <n v="900000"/>
    <n v="1200000"/>
    <n v="0.98084833333333332"/>
    <s v="0-100%"/>
    <n v="76506.17"/>
    <n v="0"/>
    <n v="0"/>
    <n v="0"/>
    <n v="0"/>
    <x v="148"/>
    <x v="148"/>
    <n v="88276.349999999991"/>
    <n v="0"/>
    <n v="0"/>
    <n v="0"/>
    <n v="0"/>
    <n v="88276.349999999991"/>
    <n v="142998.34999999998"/>
  </r>
  <r>
    <s v="Dionis Climie"/>
    <n v="8731494560"/>
    <s v="Dionis"/>
    <s v="Climie"/>
    <x v="1"/>
    <x v="149"/>
    <n v="20"/>
    <n v="671623"/>
    <n v="600000"/>
    <n v="750000"/>
    <n v="900000"/>
    <n v="1200000"/>
    <n v="1.1193716666666667"/>
    <s v="100-125%"/>
    <n v="78000"/>
    <n v="12175.910000000002"/>
    <n v="0"/>
    <n v="0"/>
    <n v="0"/>
    <x v="149"/>
    <x v="149"/>
    <n v="90000"/>
    <n v="12892.14"/>
    <n v="0"/>
    <n v="0"/>
    <n v="0"/>
    <n v="102892.14"/>
    <n v="179947.14"/>
  </r>
  <r>
    <s v="Fancy Clitsome"/>
    <n v="9260254965"/>
    <s v="Fancy"/>
    <s v="Clitsome"/>
    <x v="0"/>
    <x v="150"/>
    <n v="24"/>
    <n v="894395"/>
    <n v="500000"/>
    <n v="625000"/>
    <n v="750000"/>
    <n v="1000000"/>
    <n v="1.7887900000000001"/>
    <s v="150-200%"/>
    <n v="50000"/>
    <n v="18750"/>
    <n v="22500"/>
    <n v="31766.9"/>
    <n v="0"/>
    <x v="150"/>
    <x v="150"/>
    <n v="60000"/>
    <n v="21250"/>
    <n v="25000"/>
    <n v="31766.9"/>
    <n v="0"/>
    <n v="138016.9"/>
    <n v="197604.9"/>
  </r>
  <r>
    <s v="Sebastiano Cloute"/>
    <n v="3991175401"/>
    <s v="Sebastiano"/>
    <s v="Cloute"/>
    <x v="2"/>
    <x v="151"/>
    <n v="14"/>
    <n v="503861"/>
    <n v="750000"/>
    <n v="937500"/>
    <n v="1125000"/>
    <n v="1500000"/>
    <n v="0.67181466666666667"/>
    <s v="0-100%"/>
    <n v="75579.149999999994"/>
    <n v="0"/>
    <n v="0"/>
    <n v="0"/>
    <n v="0"/>
    <x v="151"/>
    <x v="151"/>
    <n v="75579.149999999994"/>
    <n v="0"/>
    <n v="0"/>
    <n v="0"/>
    <n v="0"/>
    <n v="75579.149999999994"/>
    <n v="161195.15"/>
  </r>
  <r>
    <s v="Ashli Clynter"/>
    <n v="8858733592"/>
    <s v="Ashli"/>
    <s v="Clynter"/>
    <x v="1"/>
    <x v="152"/>
    <n v="21"/>
    <n v="723173"/>
    <n v="600000"/>
    <n v="750000"/>
    <n v="900000"/>
    <n v="1200000"/>
    <n v="1.2052883333333333"/>
    <s v="100-125%"/>
    <n v="78000"/>
    <n v="20939.41"/>
    <n v="0"/>
    <n v="0"/>
    <n v="0"/>
    <x v="152"/>
    <x v="152"/>
    <n v="90000"/>
    <n v="22171.14"/>
    <n v="0"/>
    <n v="0"/>
    <n v="0"/>
    <n v="112171.14"/>
    <n v="178901.14"/>
  </r>
  <r>
    <s v="Zack Codlin"/>
    <n v="8223052873"/>
    <s v="Zack"/>
    <s v="Codlin"/>
    <x v="1"/>
    <x v="153"/>
    <n v="21"/>
    <n v="823572"/>
    <n v="600000"/>
    <n v="750000"/>
    <n v="900000"/>
    <n v="1200000"/>
    <n v="1.37262"/>
    <s v="125-150%"/>
    <n v="78000"/>
    <n v="25500.000000000004"/>
    <n v="15450.119999999999"/>
    <n v="0"/>
    <n v="0"/>
    <x v="153"/>
    <x v="153"/>
    <n v="90000"/>
    <n v="27000"/>
    <n v="18393"/>
    <n v="0"/>
    <n v="0"/>
    <n v="135393"/>
    <n v="191172"/>
  </r>
  <r>
    <s v="Pietro Coenraets"/>
    <n v="4578004252"/>
    <s v="Pietro"/>
    <s v="Coenraets"/>
    <x v="2"/>
    <x v="154"/>
    <n v="24"/>
    <n v="819368"/>
    <n v="750000"/>
    <n v="937500"/>
    <n v="1125000"/>
    <n v="1500000"/>
    <n v="1.0924906666666667"/>
    <s v="100-125%"/>
    <n v="112500"/>
    <n v="13179.92"/>
    <n v="0"/>
    <n v="0"/>
    <n v="0"/>
    <x v="154"/>
    <x v="154"/>
    <n v="112500"/>
    <n v="15260.960000000001"/>
    <n v="0"/>
    <n v="0"/>
    <n v="0"/>
    <n v="127760.96000000001"/>
    <n v="242223.96000000002"/>
  </r>
  <r>
    <s v="Gayelord Coffin"/>
    <n v="264454596"/>
    <s v="Gayelord"/>
    <s v="Coffin"/>
    <x v="2"/>
    <x v="155"/>
    <n v="19"/>
    <n v="739687"/>
    <n v="750000"/>
    <n v="937500"/>
    <n v="1125000"/>
    <n v="1500000"/>
    <n v="0.98624933333333331"/>
    <s v="0-100%"/>
    <n v="110953.05"/>
    <n v="0"/>
    <n v="0"/>
    <n v="0"/>
    <n v="0"/>
    <x v="155"/>
    <x v="155"/>
    <n v="110953.05"/>
    <n v="0"/>
    <n v="0"/>
    <n v="0"/>
    <n v="0"/>
    <n v="110953.05"/>
    <n v="194768.05"/>
  </r>
  <r>
    <s v="Curry Coiley"/>
    <n v="2138131904"/>
    <s v="Curry"/>
    <s v="Coiley"/>
    <x v="1"/>
    <x v="156"/>
    <n v="25"/>
    <n v="739115"/>
    <n v="600000"/>
    <n v="750000"/>
    <n v="900000"/>
    <n v="1200000"/>
    <n v="1.2318583333333333"/>
    <s v="100-125%"/>
    <n v="78000"/>
    <n v="23649.550000000003"/>
    <n v="0"/>
    <n v="0"/>
    <n v="0"/>
    <x v="156"/>
    <x v="156"/>
    <n v="90000"/>
    <n v="25040.7"/>
    <n v="0"/>
    <n v="0"/>
    <n v="0"/>
    <n v="115040.7"/>
    <n v="171135.7"/>
  </r>
  <r>
    <s v="Florri Coldbath"/>
    <n v="1990334539"/>
    <s v="Florri"/>
    <s v="Coldbath"/>
    <x v="2"/>
    <x v="157"/>
    <n v="25"/>
    <n v="833615"/>
    <n v="750000"/>
    <n v="937500"/>
    <n v="1125000"/>
    <n v="1500000"/>
    <n v="1.1114866666666667"/>
    <s v="100-125%"/>
    <n v="112500"/>
    <n v="15886.85"/>
    <n v="0"/>
    <n v="0"/>
    <n v="0"/>
    <x v="157"/>
    <x v="157"/>
    <n v="112500"/>
    <n v="18395.3"/>
    <n v="0"/>
    <n v="0"/>
    <n v="0"/>
    <n v="130895.3"/>
    <n v="253075.3"/>
  </r>
  <r>
    <s v="Titos Collaton"/>
    <n v="9381484503"/>
    <s v="Titos"/>
    <s v="Collaton"/>
    <x v="2"/>
    <x v="158"/>
    <n v="18"/>
    <n v="517010"/>
    <n v="750000"/>
    <n v="937500"/>
    <n v="1125000"/>
    <n v="1500000"/>
    <n v="0.68934666666666666"/>
    <s v="0-100%"/>
    <n v="77551.5"/>
    <n v="0"/>
    <n v="0"/>
    <n v="0"/>
    <n v="0"/>
    <x v="158"/>
    <x v="158"/>
    <n v="77551.5"/>
    <n v="0"/>
    <n v="0"/>
    <n v="0"/>
    <n v="0"/>
    <n v="77551.5"/>
    <n v="199505.5"/>
  </r>
  <r>
    <s v="Stanislas Colleer"/>
    <n v="1085075834"/>
    <s v="Stanislas"/>
    <s v="Colleer"/>
    <x v="1"/>
    <x v="159"/>
    <n v="16"/>
    <n v="551017"/>
    <n v="600000"/>
    <n v="750000"/>
    <n v="900000"/>
    <n v="1200000"/>
    <n v="0.91836166666666663"/>
    <s v="0-100%"/>
    <n v="71632.210000000006"/>
    <n v="0"/>
    <n v="0"/>
    <n v="0"/>
    <n v="0"/>
    <x v="159"/>
    <x v="159"/>
    <n v="82652.55"/>
    <n v="0"/>
    <n v="0"/>
    <n v="0"/>
    <n v="0"/>
    <n v="82652.55"/>
    <n v="138865.54999999999"/>
  </r>
  <r>
    <s v="Heinrick Conelly"/>
    <n v="3991963221"/>
    <s v="Heinrick"/>
    <s v="Conelly"/>
    <x v="2"/>
    <x v="160"/>
    <n v="18"/>
    <n v="685881"/>
    <n v="750000"/>
    <n v="937500"/>
    <n v="1125000"/>
    <n v="1500000"/>
    <n v="0.91450799999999999"/>
    <s v="0-100%"/>
    <n v="102882.15"/>
    <n v="0"/>
    <n v="0"/>
    <n v="0"/>
    <n v="0"/>
    <x v="160"/>
    <x v="160"/>
    <n v="102882.15"/>
    <n v="0"/>
    <n v="0"/>
    <n v="0"/>
    <n v="0"/>
    <n v="102882.15"/>
    <n v="220231.15"/>
  </r>
  <r>
    <s v="Bobine Congrave"/>
    <n v="8044612831"/>
    <s v="Bobine"/>
    <s v="Congrave"/>
    <x v="2"/>
    <x v="161"/>
    <n v="21"/>
    <n v="742017"/>
    <n v="750000"/>
    <n v="937500"/>
    <n v="1125000"/>
    <n v="1500000"/>
    <n v="0.98935600000000001"/>
    <s v="0-100%"/>
    <n v="111302.55"/>
    <n v="0"/>
    <n v="0"/>
    <n v="0"/>
    <n v="0"/>
    <x v="161"/>
    <x v="161"/>
    <n v="111302.55"/>
    <n v="0"/>
    <n v="0"/>
    <n v="0"/>
    <n v="0"/>
    <n v="111302.55"/>
    <n v="231985.55"/>
  </r>
  <r>
    <s v="Loella Connell"/>
    <n v="1502791994"/>
    <s v="Loella"/>
    <s v="Connell"/>
    <x v="2"/>
    <x v="162"/>
    <n v="21"/>
    <n v="827946"/>
    <n v="750000"/>
    <n v="937500"/>
    <n v="1125000"/>
    <n v="1500000"/>
    <n v="1.103928"/>
    <s v="100-125%"/>
    <n v="112500"/>
    <n v="14809.74"/>
    <n v="0"/>
    <n v="0"/>
    <n v="0"/>
    <x v="162"/>
    <x v="162"/>
    <n v="112500"/>
    <n v="17148.12"/>
    <n v="0"/>
    <n v="0"/>
    <n v="0"/>
    <n v="129648.12"/>
    <n v="245961.12"/>
  </r>
  <r>
    <s v="Diane Corben"/>
    <n v="8644362151"/>
    <s v="Diane"/>
    <s v="Corben"/>
    <x v="2"/>
    <x v="163"/>
    <n v="20"/>
    <n v="827180"/>
    <n v="750000"/>
    <n v="937500"/>
    <n v="1125000"/>
    <n v="1500000"/>
    <n v="1.1029066666666667"/>
    <s v="100-125%"/>
    <n v="112500"/>
    <n v="14664.2"/>
    <n v="0"/>
    <n v="0"/>
    <n v="0"/>
    <x v="163"/>
    <x v="163"/>
    <n v="112500"/>
    <n v="16979.599999999999"/>
    <n v="0"/>
    <n v="0"/>
    <n v="0"/>
    <n v="129479.6"/>
    <n v="225478.6"/>
  </r>
  <r>
    <s v="Gregoire Corington"/>
    <n v="8249460030"/>
    <s v="Gregoire"/>
    <s v="Corington"/>
    <x v="1"/>
    <x v="164"/>
    <n v="25"/>
    <n v="852493"/>
    <n v="600000"/>
    <n v="750000"/>
    <n v="900000"/>
    <n v="1200000"/>
    <n v="1.4208216666666666"/>
    <s v="125-150%"/>
    <n v="78000"/>
    <n v="25500.000000000004"/>
    <n v="21523.53"/>
    <n v="0"/>
    <n v="0"/>
    <x v="164"/>
    <x v="164"/>
    <n v="90000"/>
    <n v="27000"/>
    <n v="25623.25"/>
    <n v="0"/>
    <n v="0"/>
    <n v="142623.25"/>
    <n v="221311.25"/>
  </r>
  <r>
    <s v="Phillipe Corter"/>
    <n v="222477806"/>
    <s v="Phillipe"/>
    <s v="Corter"/>
    <x v="2"/>
    <x v="165"/>
    <n v="20"/>
    <n v="699440"/>
    <n v="750000"/>
    <n v="937500"/>
    <n v="1125000"/>
    <n v="1500000"/>
    <n v="0.93258666666666667"/>
    <s v="0-100%"/>
    <n v="104916"/>
    <n v="0"/>
    <n v="0"/>
    <n v="0"/>
    <n v="0"/>
    <x v="165"/>
    <x v="165"/>
    <n v="104916"/>
    <n v="0"/>
    <n v="0"/>
    <n v="0"/>
    <n v="0"/>
    <n v="104916"/>
    <n v="192400"/>
  </r>
  <r>
    <s v="Bill Covil"/>
    <n v="1532722974"/>
    <s v="Bill"/>
    <s v="Covil"/>
    <x v="1"/>
    <x v="166"/>
    <n v="20"/>
    <n v="724529"/>
    <n v="600000"/>
    <n v="750000"/>
    <n v="900000"/>
    <n v="1200000"/>
    <n v="1.2075483333333332"/>
    <s v="100-125%"/>
    <n v="78000"/>
    <n v="21169.93"/>
    <n v="0"/>
    <n v="0"/>
    <n v="0"/>
    <x v="166"/>
    <x v="166"/>
    <n v="90000"/>
    <n v="22415.219999999998"/>
    <n v="0"/>
    <n v="0"/>
    <n v="0"/>
    <n v="112415.22"/>
    <n v="168431.22"/>
  </r>
  <r>
    <s v="Richard Cowdry"/>
    <n v="4739588234"/>
    <s v="Richard"/>
    <s v="Cowdry"/>
    <x v="0"/>
    <x v="167"/>
    <n v="24"/>
    <n v="848509"/>
    <n v="500000"/>
    <n v="625000"/>
    <n v="750000"/>
    <n v="1000000"/>
    <n v="1.6970179999999999"/>
    <s v="150-200%"/>
    <n v="50000"/>
    <n v="18750"/>
    <n v="22500"/>
    <n v="21671.98"/>
    <n v="0"/>
    <x v="167"/>
    <x v="167"/>
    <n v="60000"/>
    <n v="21250"/>
    <n v="25000"/>
    <n v="21671.98"/>
    <n v="0"/>
    <n v="127921.98"/>
    <n v="184708.97999999998"/>
  </r>
  <r>
    <s v="Judd Cowlard"/>
    <n v="4260324861"/>
    <s v="Judd"/>
    <s v="Cowlard"/>
    <x v="1"/>
    <x v="168"/>
    <n v="27"/>
    <n v="831331"/>
    <n v="600000"/>
    <n v="750000"/>
    <n v="900000"/>
    <n v="1200000"/>
    <n v="1.3855516666666667"/>
    <s v="125-150%"/>
    <n v="78000"/>
    <n v="25500.000000000004"/>
    <n v="17079.509999999998"/>
    <n v="0"/>
    <n v="0"/>
    <x v="168"/>
    <x v="168"/>
    <n v="90000"/>
    <n v="27000"/>
    <n v="20332.75"/>
    <n v="0"/>
    <n v="0"/>
    <n v="137332.75"/>
    <n v="216321.75"/>
  </r>
  <r>
    <s v="Barbabra Cramond"/>
    <n v="9089601147"/>
    <s v="Barbabra"/>
    <s v="Cramond"/>
    <x v="1"/>
    <x v="169"/>
    <n v="17"/>
    <n v="518120"/>
    <n v="600000"/>
    <n v="750000"/>
    <n v="900000"/>
    <n v="1200000"/>
    <n v="0.86353333333333337"/>
    <s v="0-100%"/>
    <n v="67355.600000000006"/>
    <n v="0"/>
    <n v="0"/>
    <n v="0"/>
    <n v="0"/>
    <x v="169"/>
    <x v="169"/>
    <n v="77718"/>
    <n v="0"/>
    <n v="0"/>
    <n v="0"/>
    <n v="0"/>
    <n v="77718"/>
    <n v="148024"/>
  </r>
  <r>
    <s v="Dennis Cranage"/>
    <n v="8905919081"/>
    <s v="Dennis"/>
    <s v="Cranage"/>
    <x v="1"/>
    <x v="170"/>
    <n v="16"/>
    <n v="521382"/>
    <n v="600000"/>
    <n v="750000"/>
    <n v="900000"/>
    <n v="1200000"/>
    <n v="0.86897000000000002"/>
    <s v="0-100%"/>
    <n v="67779.66"/>
    <n v="0"/>
    <n v="0"/>
    <n v="0"/>
    <n v="0"/>
    <x v="170"/>
    <x v="170"/>
    <n v="78207.3"/>
    <n v="0"/>
    <n v="0"/>
    <n v="0"/>
    <n v="0"/>
    <n v="78207.3"/>
    <n v="141408.29999999999"/>
  </r>
  <r>
    <s v="Amory Crasswell"/>
    <n v="7243767311"/>
    <s v="Amory"/>
    <s v="Crasswell"/>
    <x v="0"/>
    <x v="171"/>
    <n v="22"/>
    <n v="742123"/>
    <n v="500000"/>
    <n v="625000"/>
    <n v="750000"/>
    <n v="1000000"/>
    <n v="1.484246"/>
    <s v="125-150%"/>
    <n v="50000"/>
    <n v="18750"/>
    <n v="21082.14"/>
    <n v="0"/>
    <n v="0"/>
    <x v="171"/>
    <x v="171"/>
    <n v="60000"/>
    <n v="21250"/>
    <n v="23424.600000000002"/>
    <n v="0"/>
    <n v="0"/>
    <n v="104674.6"/>
    <n v="134930.6"/>
  </r>
  <r>
    <s v="Carree Crayker"/>
    <n v="8065075959"/>
    <s v="Carree"/>
    <s v="Crayker"/>
    <x v="1"/>
    <x v="172"/>
    <n v="21"/>
    <n v="772208"/>
    <n v="600000"/>
    <n v="750000"/>
    <n v="900000"/>
    <n v="1200000"/>
    <n v="1.2870133333333333"/>
    <s v="125-150%"/>
    <n v="78000"/>
    <n v="25500.000000000004"/>
    <n v="4663.6799999999994"/>
    <n v="0"/>
    <n v="0"/>
    <x v="172"/>
    <x v="172"/>
    <n v="90000"/>
    <n v="27000"/>
    <n v="5552"/>
    <n v="0"/>
    <n v="0"/>
    <n v="122552"/>
    <n v="195702"/>
  </r>
  <r>
    <s v="Eustacia Creamer"/>
    <n v="6293335589"/>
    <s v="Eustacia"/>
    <s v="Creamer"/>
    <x v="0"/>
    <x v="173"/>
    <n v="13"/>
    <n v="479942"/>
    <n v="500000"/>
    <n v="625000"/>
    <n v="750000"/>
    <n v="1000000"/>
    <n v="0.95988399999999996"/>
    <s v="0-100%"/>
    <n v="47994.200000000004"/>
    <n v="0"/>
    <n v="0"/>
    <n v="0"/>
    <n v="0"/>
    <x v="173"/>
    <x v="173"/>
    <n v="57593.04"/>
    <n v="0"/>
    <n v="0"/>
    <n v="0"/>
    <n v="0"/>
    <n v="57593.04"/>
    <n v="98450.040000000008"/>
  </r>
  <r>
    <s v="Jonah Crighton"/>
    <n v="1249074622"/>
    <s v="Jonah"/>
    <s v="Crighton"/>
    <x v="0"/>
    <x v="174"/>
    <n v="15"/>
    <n v="599656"/>
    <n v="500000"/>
    <n v="625000"/>
    <n v="750000"/>
    <n v="1000000"/>
    <n v="1.1993119999999999"/>
    <s v="100-125%"/>
    <n v="50000"/>
    <n v="14948.4"/>
    <n v="0"/>
    <n v="0"/>
    <n v="0"/>
    <x v="174"/>
    <x v="174"/>
    <n v="60000"/>
    <n v="16941.52"/>
    <n v="0"/>
    <n v="0"/>
    <n v="0"/>
    <n v="76941.52"/>
    <n v="109502.52"/>
  </r>
  <r>
    <s v="Toma Crisell"/>
    <n v="3956653289"/>
    <s v="Toma"/>
    <s v="Crisell"/>
    <x v="1"/>
    <x v="175"/>
    <n v="17"/>
    <n v="693757"/>
    <n v="600000"/>
    <n v="750000"/>
    <n v="900000"/>
    <n v="1200000"/>
    <n v="1.1562616666666667"/>
    <s v="100-125%"/>
    <n v="78000"/>
    <n v="15938.69"/>
    <n v="0"/>
    <n v="0"/>
    <n v="0"/>
    <x v="175"/>
    <x v="175"/>
    <n v="90000"/>
    <n v="16876.259999999998"/>
    <n v="0"/>
    <n v="0"/>
    <n v="0"/>
    <n v="106876.26"/>
    <n v="178674.26"/>
  </r>
  <r>
    <s v="Fraze Crisell"/>
    <n v="5244119095"/>
    <s v="Fraze"/>
    <s v="Crisell"/>
    <x v="0"/>
    <x v="176"/>
    <n v="25"/>
    <n v="876577"/>
    <n v="500000"/>
    <n v="625000"/>
    <n v="750000"/>
    <n v="1000000"/>
    <n v="1.7531540000000001"/>
    <s v="150-200%"/>
    <n v="50000"/>
    <n v="18750"/>
    <n v="22500"/>
    <n v="27846.94"/>
    <n v="0"/>
    <x v="176"/>
    <x v="176"/>
    <n v="60000"/>
    <n v="21250"/>
    <n v="25000"/>
    <n v="27846.94"/>
    <n v="0"/>
    <n v="134096.94"/>
    <n v="187552.94"/>
  </r>
  <r>
    <s v="Brantley Cristofolini"/>
    <n v="2739934548"/>
    <s v="Brantley"/>
    <s v="Cristofolini"/>
    <x v="0"/>
    <x v="177"/>
    <n v="16"/>
    <n v="472412"/>
    <n v="500000"/>
    <n v="625000"/>
    <n v="750000"/>
    <n v="1000000"/>
    <n v="0.944824"/>
    <s v="0-100%"/>
    <n v="47241.200000000004"/>
    <n v="0"/>
    <n v="0"/>
    <n v="0"/>
    <n v="0"/>
    <x v="177"/>
    <x v="177"/>
    <n v="56689.439999999995"/>
    <n v="0"/>
    <n v="0"/>
    <n v="0"/>
    <n v="0"/>
    <n v="56689.439999999995"/>
    <n v="107327.44"/>
  </r>
  <r>
    <s v="Shanta Crooke"/>
    <n v="3547596165"/>
    <s v="Shanta"/>
    <s v="Crooke"/>
    <x v="2"/>
    <x v="178"/>
    <n v="21"/>
    <n v="635919"/>
    <n v="750000"/>
    <n v="937500"/>
    <n v="1125000"/>
    <n v="1500000"/>
    <n v="0.84789199999999998"/>
    <s v="0-100%"/>
    <n v="95387.849999999991"/>
    <n v="0"/>
    <n v="0"/>
    <n v="0"/>
    <n v="0"/>
    <x v="178"/>
    <x v="178"/>
    <n v="95387.849999999991"/>
    <n v="0"/>
    <n v="0"/>
    <n v="0"/>
    <n v="0"/>
    <n v="95387.849999999991"/>
    <n v="181542.84999999998"/>
  </r>
  <r>
    <s v="Darcy Crosier"/>
    <n v="6815475379"/>
    <s v="Darcy"/>
    <s v="Crosier"/>
    <x v="2"/>
    <x v="179"/>
    <n v="22"/>
    <n v="721111"/>
    <n v="750000"/>
    <n v="937500"/>
    <n v="1125000"/>
    <n v="1500000"/>
    <n v="0.9614813333333333"/>
    <s v="0-100%"/>
    <n v="108166.65"/>
    <n v="0"/>
    <n v="0"/>
    <n v="0"/>
    <n v="0"/>
    <x v="179"/>
    <x v="179"/>
    <n v="108166.65"/>
    <n v="0"/>
    <n v="0"/>
    <n v="0"/>
    <n v="0"/>
    <n v="108166.65"/>
    <n v="216526.65"/>
  </r>
  <r>
    <s v="Zita Crossgrove"/>
    <n v="7670936274"/>
    <s v="Zita"/>
    <s v="Crossgrove"/>
    <x v="2"/>
    <x v="180"/>
    <n v="17"/>
    <n v="577152"/>
    <n v="750000"/>
    <n v="937500"/>
    <n v="1125000"/>
    <n v="1500000"/>
    <n v="0.769536"/>
    <s v="0-100%"/>
    <n v="86572.800000000003"/>
    <n v="0"/>
    <n v="0"/>
    <n v="0"/>
    <n v="0"/>
    <x v="180"/>
    <x v="180"/>
    <n v="86572.800000000003"/>
    <n v="0"/>
    <n v="0"/>
    <n v="0"/>
    <n v="0"/>
    <n v="86572.800000000003"/>
    <n v="196489.8"/>
  </r>
  <r>
    <s v="Thalia Crowcher"/>
    <n v="5511711233"/>
    <s v="Thalia"/>
    <s v="Crowcher"/>
    <x v="0"/>
    <x v="181"/>
    <n v="16"/>
    <n v="526014"/>
    <n v="500000"/>
    <n v="625000"/>
    <n v="750000"/>
    <n v="1000000"/>
    <n v="1.052028"/>
    <s v="100-125%"/>
    <n v="50000"/>
    <n v="3902.1"/>
    <n v="0"/>
    <n v="0"/>
    <n v="0"/>
    <x v="181"/>
    <x v="181"/>
    <n v="60000"/>
    <n v="4422.38"/>
    <n v="0"/>
    <n v="0"/>
    <n v="0"/>
    <n v="64422.38"/>
    <n v="114879.38"/>
  </r>
  <r>
    <s v="Rubin Crummay"/>
    <n v="3554301841"/>
    <s v="Rubin"/>
    <s v="Crummay"/>
    <x v="2"/>
    <x v="182"/>
    <n v="19"/>
    <n v="664872"/>
    <n v="750000"/>
    <n v="937500"/>
    <n v="1125000"/>
    <n v="1500000"/>
    <n v="0.88649599999999995"/>
    <s v="0-100%"/>
    <n v="99730.8"/>
    <n v="0"/>
    <n v="0"/>
    <n v="0"/>
    <n v="0"/>
    <x v="182"/>
    <x v="182"/>
    <n v="99730.8"/>
    <n v="0"/>
    <n v="0"/>
    <n v="0"/>
    <n v="0"/>
    <n v="99730.8"/>
    <n v="193893.8"/>
  </r>
  <r>
    <s v="Kial Cuchey"/>
    <n v="8864419241"/>
    <s v="Kial"/>
    <s v="Cuchey"/>
    <x v="1"/>
    <x v="183"/>
    <n v="22"/>
    <n v="783210"/>
    <n v="600000"/>
    <n v="750000"/>
    <n v="900000"/>
    <n v="1200000"/>
    <n v="1.30535"/>
    <s v="125-150%"/>
    <n v="78000"/>
    <n v="25500.000000000004"/>
    <n v="6974.0999999999995"/>
    <n v="0"/>
    <n v="0"/>
    <x v="183"/>
    <x v="183"/>
    <n v="90000"/>
    <n v="27000"/>
    <n v="8302.5"/>
    <n v="0"/>
    <n v="0"/>
    <n v="125302.5"/>
    <n v="195066.5"/>
  </r>
  <r>
    <s v="Tiphani Cuerda"/>
    <n v="1268934771"/>
    <s v="Tiphani"/>
    <s v="Cuerda"/>
    <x v="1"/>
    <x v="184"/>
    <n v="18"/>
    <n v="503681"/>
    <n v="600000"/>
    <n v="750000"/>
    <n v="900000"/>
    <n v="1200000"/>
    <n v="0.83946833333333337"/>
    <s v="0-100%"/>
    <n v="65478.53"/>
    <n v="0"/>
    <n v="0"/>
    <n v="0"/>
    <n v="0"/>
    <x v="184"/>
    <x v="184"/>
    <n v="75552.149999999994"/>
    <n v="0"/>
    <n v="0"/>
    <n v="0"/>
    <n v="0"/>
    <n v="75552.149999999994"/>
    <n v="125555.15"/>
  </r>
  <r>
    <s v="Dionis Cumpton"/>
    <n v="601779371"/>
    <s v="Dionis"/>
    <s v="Cumpton"/>
    <x v="2"/>
    <x v="185"/>
    <n v="19"/>
    <n v="680870"/>
    <n v="750000"/>
    <n v="937500"/>
    <n v="1125000"/>
    <n v="1500000"/>
    <n v="0.90782666666666667"/>
    <s v="0-100%"/>
    <n v="102130.5"/>
    <n v="0"/>
    <n v="0"/>
    <n v="0"/>
    <n v="0"/>
    <x v="185"/>
    <x v="185"/>
    <n v="102130.5"/>
    <n v="0"/>
    <n v="0"/>
    <n v="0"/>
    <n v="0"/>
    <n v="102130.5"/>
    <n v="216473.5"/>
  </r>
  <r>
    <s v="Eward Cureton"/>
    <n v="1456229036"/>
    <s v="Eward"/>
    <s v="Cureton"/>
    <x v="1"/>
    <x v="186"/>
    <n v="21"/>
    <n v="830970"/>
    <n v="600000"/>
    <n v="750000"/>
    <n v="900000"/>
    <n v="1200000"/>
    <n v="1.3849499999999999"/>
    <s v="125-150%"/>
    <n v="78000"/>
    <n v="25500.000000000004"/>
    <n v="17003.7"/>
    <n v="0"/>
    <n v="0"/>
    <x v="186"/>
    <x v="186"/>
    <n v="90000"/>
    <n v="27000"/>
    <n v="20242.5"/>
    <n v="0"/>
    <n v="0"/>
    <n v="137242.5"/>
    <n v="210761.5"/>
  </r>
  <r>
    <s v="Elisabetta Curzey"/>
    <n v="2841287114"/>
    <s v="Elisabetta"/>
    <s v="Curzey"/>
    <x v="1"/>
    <x v="187"/>
    <n v="23"/>
    <n v="831538"/>
    <n v="600000"/>
    <n v="750000"/>
    <n v="900000"/>
    <n v="1200000"/>
    <n v="1.3858966666666668"/>
    <s v="125-150%"/>
    <n v="78000"/>
    <n v="25500.000000000004"/>
    <n v="17122.98"/>
    <n v="0"/>
    <n v="0"/>
    <x v="187"/>
    <x v="187"/>
    <n v="90000"/>
    <n v="27000"/>
    <n v="20384.5"/>
    <n v="0"/>
    <n v="0"/>
    <n v="137384.5"/>
    <n v="193187.5"/>
  </r>
  <r>
    <s v="Daryle Custed"/>
    <n v="8695742075"/>
    <s v="Daryle"/>
    <s v="Custed"/>
    <x v="2"/>
    <x v="188"/>
    <n v="18"/>
    <n v="719283"/>
    <n v="750000"/>
    <n v="937500"/>
    <n v="1125000"/>
    <n v="1500000"/>
    <n v="0.95904400000000001"/>
    <s v="0-100%"/>
    <n v="107892.45"/>
    <n v="0"/>
    <n v="0"/>
    <n v="0"/>
    <n v="0"/>
    <x v="188"/>
    <x v="188"/>
    <n v="107892.45"/>
    <n v="0"/>
    <n v="0"/>
    <n v="0"/>
    <n v="0"/>
    <n v="107892.45"/>
    <n v="183315.45"/>
  </r>
  <r>
    <s v="Sibbie Cutbush"/>
    <n v="1009146149"/>
    <s v="Sibbie"/>
    <s v="Cutbush"/>
    <x v="1"/>
    <x v="189"/>
    <n v="27"/>
    <n v="885458"/>
    <n v="600000"/>
    <n v="750000"/>
    <n v="900000"/>
    <n v="1200000"/>
    <n v="1.4757633333333333"/>
    <s v="125-150%"/>
    <n v="78000"/>
    <n v="25500.000000000004"/>
    <n v="28446.18"/>
    <n v="0"/>
    <n v="0"/>
    <x v="189"/>
    <x v="189"/>
    <n v="90000"/>
    <n v="27000"/>
    <n v="33864.5"/>
    <n v="0"/>
    <n v="0"/>
    <n v="150864.5"/>
    <n v="229666.5"/>
  </r>
  <r>
    <s v="Viv Czajka"/>
    <n v="679204083"/>
    <s v="Viv"/>
    <s v="Czajka"/>
    <x v="1"/>
    <x v="190"/>
    <n v="22"/>
    <n v="756417"/>
    <n v="600000"/>
    <n v="750000"/>
    <n v="900000"/>
    <n v="1200000"/>
    <n v="1.2606949999999999"/>
    <s v="125-150%"/>
    <n v="78000"/>
    <n v="25500.000000000004"/>
    <n v="1347.57"/>
    <n v="0"/>
    <n v="0"/>
    <x v="190"/>
    <x v="190"/>
    <n v="90000"/>
    <n v="27000"/>
    <n v="1604.25"/>
    <n v="0"/>
    <n v="0"/>
    <n v="118604.25"/>
    <n v="172549.25"/>
  </r>
  <r>
    <s v="Cyndi D'Agostino"/>
    <n v="858481901"/>
    <s v="Cyndi"/>
    <s v="D'Agostino"/>
    <x v="2"/>
    <x v="191"/>
    <n v="28"/>
    <n v="982174"/>
    <n v="750000"/>
    <n v="937500"/>
    <n v="1125000"/>
    <n v="1500000"/>
    <n v="1.3095653333333332"/>
    <s v="125-150%"/>
    <n v="112500"/>
    <n v="35625"/>
    <n v="10275.02"/>
    <n v="0"/>
    <n v="0"/>
    <x v="191"/>
    <x v="191"/>
    <n v="112500"/>
    <n v="41250"/>
    <n v="11168.5"/>
    <n v="0"/>
    <n v="0"/>
    <n v="164918.5"/>
    <n v="243712.5"/>
  </r>
  <r>
    <s v="Sandor D'Ambrogi"/>
    <n v="8173067724"/>
    <s v="Sandor"/>
    <s v="D'Ambrogi"/>
    <x v="0"/>
    <x v="192"/>
    <n v="21"/>
    <n v="760710"/>
    <n v="500000"/>
    <n v="625000"/>
    <n v="750000"/>
    <n v="1000000"/>
    <n v="1.52142"/>
    <s v="150-200%"/>
    <n v="50000"/>
    <n v="18750"/>
    <n v="22500"/>
    <n v="2356.1999999999998"/>
    <n v="0"/>
    <x v="192"/>
    <x v="192"/>
    <n v="60000"/>
    <n v="21250"/>
    <n v="25000"/>
    <n v="2356.1999999999998"/>
    <n v="0"/>
    <n v="108606.2"/>
    <n v="155753.20000000001"/>
  </r>
  <r>
    <s v="Grenville D'Orsay"/>
    <n v="9674189459"/>
    <s v="Grenville"/>
    <s v="D'Orsay"/>
    <x v="2"/>
    <x v="193"/>
    <n v="17"/>
    <n v="608507"/>
    <n v="750000"/>
    <n v="937500"/>
    <n v="1125000"/>
    <n v="1500000"/>
    <n v="0.81134266666666666"/>
    <s v="0-100%"/>
    <n v="91276.05"/>
    <n v="0"/>
    <n v="0"/>
    <n v="0"/>
    <n v="0"/>
    <x v="193"/>
    <x v="193"/>
    <n v="91276.05"/>
    <n v="0"/>
    <n v="0"/>
    <n v="0"/>
    <n v="0"/>
    <n v="91276.05"/>
    <n v="168305.05"/>
  </r>
  <r>
    <s v="Shelly Dabs"/>
    <n v="9153408497"/>
    <s v="Shelly"/>
    <s v="Dabs"/>
    <x v="2"/>
    <x v="194"/>
    <n v="30"/>
    <n v="963557"/>
    <n v="750000"/>
    <n v="937500"/>
    <n v="1125000"/>
    <n v="1500000"/>
    <n v="1.2847426666666666"/>
    <s v="125-150%"/>
    <n v="112500"/>
    <n v="35625"/>
    <n v="5993.1100000000006"/>
    <n v="0"/>
    <n v="0"/>
    <x v="194"/>
    <x v="194"/>
    <n v="112500"/>
    <n v="41250"/>
    <n v="6514.25"/>
    <n v="0"/>
    <n v="0"/>
    <n v="160264.25"/>
    <n v="256645.25"/>
  </r>
  <r>
    <s v="Filbert Dahle"/>
    <n v="9228842121"/>
    <s v="Filbert"/>
    <s v="Dahle"/>
    <x v="1"/>
    <x v="195"/>
    <n v="25"/>
    <n v="921203"/>
    <n v="600000"/>
    <n v="750000"/>
    <n v="900000"/>
    <n v="1200000"/>
    <n v="1.5353383333333332"/>
    <s v="150-200%"/>
    <n v="78000"/>
    <n v="25500.000000000004"/>
    <n v="31500"/>
    <n v="5512.78"/>
    <n v="0"/>
    <x v="195"/>
    <x v="195"/>
    <n v="90000"/>
    <n v="27000"/>
    <n v="37500"/>
    <n v="6360.9"/>
    <n v="0"/>
    <n v="160860.9"/>
    <n v="235785.9"/>
  </r>
  <r>
    <s v="Janenna Dailey"/>
    <n v="7783641539"/>
    <s v="Janenna"/>
    <s v="Dailey"/>
    <x v="2"/>
    <x v="196"/>
    <n v="20"/>
    <n v="729594"/>
    <n v="750000"/>
    <n v="937500"/>
    <n v="1125000"/>
    <n v="1500000"/>
    <n v="0.97279199999999999"/>
    <s v="0-100%"/>
    <n v="109439.09999999999"/>
    <n v="0"/>
    <n v="0"/>
    <n v="0"/>
    <n v="0"/>
    <x v="196"/>
    <x v="196"/>
    <n v="109439.09999999999"/>
    <n v="0"/>
    <n v="0"/>
    <n v="0"/>
    <n v="0"/>
    <n v="109439.09999999999"/>
    <n v="218740.09999999998"/>
  </r>
  <r>
    <s v="Katrina Danne"/>
    <n v="3915983489"/>
    <s v="Katrina"/>
    <s v="Danne"/>
    <x v="0"/>
    <x v="197"/>
    <n v="20"/>
    <n v="711786"/>
    <n v="500000"/>
    <n v="625000"/>
    <n v="750000"/>
    <n v="1000000"/>
    <n v="1.4235720000000001"/>
    <s v="125-150%"/>
    <n v="50000"/>
    <n v="18750"/>
    <n v="15621.48"/>
    <n v="0"/>
    <n v="0"/>
    <x v="197"/>
    <x v="197"/>
    <n v="60000"/>
    <n v="21250"/>
    <n v="17357.2"/>
    <n v="0"/>
    <n v="0"/>
    <n v="98607.2"/>
    <n v="146191.20000000001"/>
  </r>
  <r>
    <s v="Weylin Daouze"/>
    <n v="7453397081"/>
    <s v="Weylin"/>
    <s v="Daouze"/>
    <x v="2"/>
    <x v="198"/>
    <n v="13"/>
    <n v="432502"/>
    <n v="750000"/>
    <n v="937500"/>
    <n v="1125000"/>
    <n v="1500000"/>
    <n v="0.57666933333333337"/>
    <s v="0-100%"/>
    <n v="64875.299999999996"/>
    <n v="0"/>
    <n v="0"/>
    <n v="0"/>
    <n v="0"/>
    <x v="198"/>
    <x v="198"/>
    <n v="64875.299999999996"/>
    <n v="0"/>
    <n v="0"/>
    <n v="0"/>
    <n v="0"/>
    <n v="64875.299999999996"/>
    <n v="152887.29999999999"/>
  </r>
  <r>
    <s v="Isadora Davana"/>
    <n v="7011563598"/>
    <s v="Isadora"/>
    <s v="Davana"/>
    <x v="0"/>
    <x v="199"/>
    <n v="18"/>
    <n v="664135"/>
    <n v="500000"/>
    <n v="625000"/>
    <n v="750000"/>
    <n v="1000000"/>
    <n v="1.3282700000000001"/>
    <s v="125-150%"/>
    <n v="50000"/>
    <n v="18750"/>
    <n v="7044.3"/>
    <n v="0"/>
    <n v="0"/>
    <x v="199"/>
    <x v="199"/>
    <n v="60000"/>
    <n v="21250"/>
    <n v="7827"/>
    <n v="0"/>
    <n v="0"/>
    <n v="89077"/>
    <n v="119190"/>
  </r>
  <r>
    <s v="Orv Davidou"/>
    <n v="6402318035"/>
    <s v="Orv"/>
    <s v="Davidou"/>
    <x v="0"/>
    <x v="200"/>
    <n v="20"/>
    <n v="656820"/>
    <n v="500000"/>
    <n v="625000"/>
    <n v="750000"/>
    <n v="1000000"/>
    <n v="1.3136399999999999"/>
    <s v="125-150%"/>
    <n v="50000"/>
    <n v="18750"/>
    <n v="5727.5999999999995"/>
    <n v="0"/>
    <n v="0"/>
    <x v="200"/>
    <x v="200"/>
    <n v="60000"/>
    <n v="21250"/>
    <n v="6364"/>
    <n v="0"/>
    <n v="0"/>
    <n v="87614"/>
    <n v="139115"/>
  </r>
  <r>
    <s v="Ivor Davidy"/>
    <n v="27852261"/>
    <s v="Ivor"/>
    <s v="Davidy"/>
    <x v="2"/>
    <x v="201"/>
    <n v="15"/>
    <n v="403196"/>
    <n v="750000"/>
    <n v="937500"/>
    <n v="1125000"/>
    <n v="1500000"/>
    <n v="0.53759466666666667"/>
    <s v="0-100%"/>
    <n v="60479.399999999994"/>
    <n v="0"/>
    <n v="0"/>
    <n v="0"/>
    <n v="0"/>
    <x v="201"/>
    <x v="201"/>
    <n v="60479.399999999994"/>
    <n v="0"/>
    <n v="0"/>
    <n v="0"/>
    <n v="0"/>
    <n v="60479.399999999994"/>
    <n v="135803.4"/>
  </r>
  <r>
    <s v="Ted Davoren"/>
    <n v="6819637888"/>
    <s v="Ted"/>
    <s v="Davoren"/>
    <x v="0"/>
    <x v="202"/>
    <n v="14"/>
    <n v="445363"/>
    <n v="500000"/>
    <n v="625000"/>
    <n v="750000"/>
    <n v="1000000"/>
    <n v="0.89072600000000002"/>
    <s v="0-100%"/>
    <n v="44536.3"/>
    <n v="0"/>
    <n v="0"/>
    <n v="0"/>
    <n v="0"/>
    <x v="202"/>
    <x v="202"/>
    <n v="53443.56"/>
    <n v="0"/>
    <n v="0"/>
    <n v="0"/>
    <n v="0"/>
    <n v="53443.56"/>
    <n v="106844.56"/>
  </r>
  <r>
    <s v="Yehudit Dawdary"/>
    <n v="115757341"/>
    <s v="Yehudit"/>
    <s v="Dawdary"/>
    <x v="0"/>
    <x v="203"/>
    <n v="17"/>
    <n v="584140"/>
    <n v="500000"/>
    <n v="625000"/>
    <n v="750000"/>
    <n v="1000000"/>
    <n v="1.16828"/>
    <s v="100-125%"/>
    <n v="50000"/>
    <n v="12621"/>
    <n v="0"/>
    <n v="0"/>
    <n v="0"/>
    <x v="203"/>
    <x v="203"/>
    <n v="60000"/>
    <n v="14303.800000000001"/>
    <n v="0"/>
    <n v="0"/>
    <n v="0"/>
    <n v="74303.8"/>
    <n v="119895.8"/>
  </r>
  <r>
    <s v="Shani Dawdary"/>
    <n v="324399618"/>
    <s v="Shani"/>
    <s v="Dawdary"/>
    <x v="0"/>
    <x v="204"/>
    <n v="21"/>
    <n v="682856"/>
    <n v="500000"/>
    <n v="625000"/>
    <n v="750000"/>
    <n v="1000000"/>
    <n v="1.365712"/>
    <s v="125-150%"/>
    <n v="50000"/>
    <n v="18750"/>
    <n v="10414.08"/>
    <n v="0"/>
    <n v="0"/>
    <x v="204"/>
    <x v="204"/>
    <n v="60000"/>
    <n v="21250"/>
    <n v="11571.2"/>
    <n v="0"/>
    <n v="0"/>
    <n v="92821.2"/>
    <n v="124992.2"/>
  </r>
  <r>
    <s v="Ramsay Dawdry"/>
    <n v="6286877770"/>
    <s v="Ramsay"/>
    <s v="Dawdry"/>
    <x v="2"/>
    <x v="205"/>
    <n v="25"/>
    <n v="795363"/>
    <n v="750000"/>
    <n v="937500"/>
    <n v="1125000"/>
    <n v="1500000"/>
    <n v="1.060484"/>
    <s v="100-125%"/>
    <n v="112500"/>
    <n v="8618.9699999999993"/>
    <n v="0"/>
    <n v="0"/>
    <n v="0"/>
    <x v="205"/>
    <x v="205"/>
    <n v="112500"/>
    <n v="9979.86"/>
    <n v="0"/>
    <n v="0"/>
    <n v="0"/>
    <n v="122479.86"/>
    <n v="225680.86"/>
  </r>
  <r>
    <s v="Clyve Dayley"/>
    <n v="6531376252"/>
    <s v="Clyve"/>
    <s v="Dayley"/>
    <x v="1"/>
    <x v="206"/>
    <n v="23"/>
    <n v="793429"/>
    <n v="600000"/>
    <n v="750000"/>
    <n v="900000"/>
    <n v="1200000"/>
    <n v="1.3223816666666666"/>
    <s v="125-150%"/>
    <n v="78000"/>
    <n v="25500.000000000004"/>
    <n v="9120.09"/>
    <n v="0"/>
    <n v="0"/>
    <x v="206"/>
    <x v="206"/>
    <n v="90000"/>
    <n v="27000"/>
    <n v="10857.25"/>
    <n v="0"/>
    <n v="0"/>
    <n v="127857.25"/>
    <n v="197129.25"/>
  </r>
  <r>
    <s v="Nikolai De Castri"/>
    <n v="1541082834"/>
    <s v="Nikolai"/>
    <s v="De Castri"/>
    <x v="1"/>
    <x v="207"/>
    <n v="19"/>
    <n v="601444"/>
    <n v="600000"/>
    <n v="750000"/>
    <n v="900000"/>
    <n v="1200000"/>
    <n v="1.0024066666666667"/>
    <s v="100-125%"/>
    <n v="78000"/>
    <n v="245.48000000000002"/>
    <n v="0"/>
    <n v="0"/>
    <n v="0"/>
    <x v="207"/>
    <x v="207"/>
    <n v="90000"/>
    <n v="259.92"/>
    <n v="0"/>
    <n v="0"/>
    <n v="0"/>
    <n v="90259.92"/>
    <n v="151319.91999999998"/>
  </r>
  <r>
    <s v="Saree de Clercq"/>
    <n v="2128813026"/>
    <s v="Saree"/>
    <s v="de Clercq"/>
    <x v="2"/>
    <x v="208"/>
    <n v="23"/>
    <n v="745490"/>
    <n v="750000"/>
    <n v="937500"/>
    <n v="1125000"/>
    <n v="1500000"/>
    <n v="0.99398666666666669"/>
    <s v="0-100%"/>
    <n v="111823.5"/>
    <n v="0"/>
    <n v="0"/>
    <n v="0"/>
    <n v="0"/>
    <x v="208"/>
    <x v="208"/>
    <n v="111823.5"/>
    <n v="0"/>
    <n v="0"/>
    <n v="0"/>
    <n v="0"/>
    <n v="111823.5"/>
    <n v="231566.5"/>
  </r>
  <r>
    <s v="Caryn De La Coste"/>
    <n v="9619649427"/>
    <s v="Caryn"/>
    <s v="De La Coste"/>
    <x v="1"/>
    <x v="209"/>
    <n v="27"/>
    <n v="924749"/>
    <n v="600000"/>
    <n v="750000"/>
    <n v="900000"/>
    <n v="1200000"/>
    <n v="1.5412483333333333"/>
    <s v="150-200%"/>
    <n v="78000"/>
    <n v="25500.000000000004"/>
    <n v="31500"/>
    <n v="6434.74"/>
    <n v="0"/>
    <x v="209"/>
    <x v="209"/>
    <n v="90000"/>
    <n v="27000"/>
    <n v="37500"/>
    <n v="7424.7"/>
    <n v="0"/>
    <n v="161924.70000000001"/>
    <n v="213961.7"/>
  </r>
  <r>
    <s v="Queenie De la Harpe"/>
    <n v="4492546545"/>
    <s v="Queenie"/>
    <s v="De la Harpe"/>
    <x v="0"/>
    <x v="210"/>
    <n v="23"/>
    <n v="834584"/>
    <n v="500000"/>
    <n v="625000"/>
    <n v="750000"/>
    <n v="1000000"/>
    <n v="1.669168"/>
    <s v="150-200%"/>
    <n v="50000"/>
    <n v="18750"/>
    <n v="22500"/>
    <n v="18608.48"/>
    <n v="0"/>
    <x v="210"/>
    <x v="210"/>
    <n v="60000"/>
    <n v="21250"/>
    <n v="25000"/>
    <n v="18608.48"/>
    <n v="0"/>
    <n v="124858.48"/>
    <n v="184520.47999999998"/>
  </r>
  <r>
    <s v="Elva Delepine"/>
    <n v="5280433926"/>
    <s v="Elva"/>
    <s v="Delepine"/>
    <x v="1"/>
    <x v="211"/>
    <n v="16"/>
    <n v="573666"/>
    <n v="600000"/>
    <n v="750000"/>
    <n v="900000"/>
    <n v="1200000"/>
    <n v="0.95611000000000002"/>
    <s v="0-100%"/>
    <n v="74576.58"/>
    <n v="0"/>
    <n v="0"/>
    <n v="0"/>
    <n v="0"/>
    <x v="211"/>
    <x v="211"/>
    <n v="86049.9"/>
    <n v="0"/>
    <n v="0"/>
    <n v="0"/>
    <n v="0"/>
    <n v="86049.9"/>
    <n v="137853.9"/>
  </r>
  <r>
    <s v="Helen Delwater"/>
    <n v="4445486779"/>
    <s v="Helen"/>
    <s v="Delwater"/>
    <x v="2"/>
    <x v="212"/>
    <n v="19"/>
    <n v="638646"/>
    <n v="750000"/>
    <n v="937500"/>
    <n v="1125000"/>
    <n v="1500000"/>
    <n v="0.85152799999999995"/>
    <s v="0-100%"/>
    <n v="95796.9"/>
    <n v="0"/>
    <n v="0"/>
    <n v="0"/>
    <n v="0"/>
    <x v="212"/>
    <x v="212"/>
    <n v="95796.9"/>
    <n v="0"/>
    <n v="0"/>
    <n v="0"/>
    <n v="0"/>
    <n v="95796.9"/>
    <n v="200268.9"/>
  </r>
  <r>
    <s v="Bobbi Denis"/>
    <n v="2924550912"/>
    <s v="Bobbi"/>
    <s v="Denis"/>
    <x v="1"/>
    <x v="213"/>
    <n v="17"/>
    <n v="593443"/>
    <n v="600000"/>
    <n v="750000"/>
    <n v="900000"/>
    <n v="1200000"/>
    <n v="0.98907166666666668"/>
    <s v="0-100%"/>
    <n v="77147.59"/>
    <n v="0"/>
    <n v="0"/>
    <n v="0"/>
    <n v="0"/>
    <x v="213"/>
    <x v="213"/>
    <n v="89016.45"/>
    <n v="0"/>
    <n v="0"/>
    <n v="0"/>
    <n v="0"/>
    <n v="89016.45"/>
    <n v="166190.45000000001"/>
  </r>
  <r>
    <s v="Delphine Denisard"/>
    <n v="5285704227"/>
    <s v="Delphine"/>
    <s v="Denisard"/>
    <x v="2"/>
    <x v="214"/>
    <n v="14"/>
    <n v="497009"/>
    <n v="750000"/>
    <n v="937500"/>
    <n v="1125000"/>
    <n v="1500000"/>
    <n v="0.66267866666666664"/>
    <s v="0-100%"/>
    <n v="74551.349999999991"/>
    <n v="0"/>
    <n v="0"/>
    <n v="0"/>
    <n v="0"/>
    <x v="214"/>
    <x v="214"/>
    <n v="74551.349999999991"/>
    <n v="0"/>
    <n v="0"/>
    <n v="0"/>
    <n v="0"/>
    <n v="74551.349999999991"/>
    <n v="176084.34999999998"/>
  </r>
  <r>
    <s v="Arabel Denison"/>
    <n v="933051662"/>
    <s v="Arabel"/>
    <s v="Denison"/>
    <x v="2"/>
    <x v="215"/>
    <n v="15"/>
    <n v="573420"/>
    <n v="750000"/>
    <n v="937500"/>
    <n v="1125000"/>
    <n v="1500000"/>
    <n v="0.76456000000000002"/>
    <s v="0-100%"/>
    <n v="86013"/>
    <n v="0"/>
    <n v="0"/>
    <n v="0"/>
    <n v="0"/>
    <x v="215"/>
    <x v="215"/>
    <n v="86013"/>
    <n v="0"/>
    <n v="0"/>
    <n v="0"/>
    <n v="0"/>
    <n v="86013"/>
    <n v="202363"/>
  </r>
  <r>
    <s v="Marty Denson"/>
    <n v="9963057691"/>
    <s v="Marty"/>
    <s v="Denson"/>
    <x v="1"/>
    <x v="216"/>
    <n v="17"/>
    <n v="637475"/>
    <n v="600000"/>
    <n v="750000"/>
    <n v="900000"/>
    <n v="1200000"/>
    <n v="1.0624583333333333"/>
    <s v="100-125%"/>
    <n v="78000"/>
    <n v="6370.7500000000009"/>
    <n v="0"/>
    <n v="0"/>
    <n v="0"/>
    <x v="216"/>
    <x v="216"/>
    <n v="90000"/>
    <n v="6745.5"/>
    <n v="0"/>
    <n v="0"/>
    <n v="0"/>
    <n v="96745.5"/>
    <n v="161251.5"/>
  </r>
  <r>
    <s v="Eryn Derle"/>
    <n v="7567063646"/>
    <s v="Eryn"/>
    <s v="Derle"/>
    <x v="1"/>
    <x v="217"/>
    <n v="20"/>
    <n v="704698"/>
    <n v="600000"/>
    <n v="750000"/>
    <n v="900000"/>
    <n v="1200000"/>
    <n v="1.1744966666666667"/>
    <s v="100-125%"/>
    <n v="78000"/>
    <n v="17798.66"/>
    <n v="0"/>
    <n v="0"/>
    <n v="0"/>
    <x v="217"/>
    <x v="217"/>
    <n v="90000"/>
    <n v="18845.64"/>
    <n v="0"/>
    <n v="0"/>
    <n v="0"/>
    <n v="108845.64"/>
    <n v="167623.64000000001"/>
  </r>
  <r>
    <s v="Jessica Derye-Barrett"/>
    <n v="1420239228"/>
    <s v="Jessica"/>
    <s v="Derye-Barrett"/>
    <x v="1"/>
    <x v="218"/>
    <n v="16"/>
    <n v="593010"/>
    <n v="600000"/>
    <n v="750000"/>
    <n v="900000"/>
    <n v="1200000"/>
    <n v="0.98834999999999995"/>
    <s v="0-100%"/>
    <n v="77091.3"/>
    <n v="0"/>
    <n v="0"/>
    <n v="0"/>
    <n v="0"/>
    <x v="218"/>
    <x v="218"/>
    <n v="88951.5"/>
    <n v="0"/>
    <n v="0"/>
    <n v="0"/>
    <n v="0"/>
    <n v="88951.5"/>
    <n v="151806.5"/>
  </r>
  <r>
    <s v="Cate Devall"/>
    <n v="3986480021"/>
    <s v="Cate"/>
    <s v="Devall"/>
    <x v="1"/>
    <x v="219"/>
    <n v="23"/>
    <n v="908049"/>
    <n v="600000"/>
    <n v="750000"/>
    <n v="900000"/>
    <n v="1200000"/>
    <n v="1.513415"/>
    <s v="150-200%"/>
    <n v="78000"/>
    <n v="25500.000000000004"/>
    <n v="31500"/>
    <n v="2092.7400000000002"/>
    <n v="0"/>
    <x v="219"/>
    <x v="219"/>
    <n v="90000"/>
    <n v="27000"/>
    <n v="37500"/>
    <n v="2414.6999999999998"/>
    <n v="0"/>
    <n v="156914.70000000001"/>
    <n v="216593.7"/>
  </r>
  <r>
    <s v="De Devereux"/>
    <n v="3545427749"/>
    <s v="De"/>
    <s v="Devereux"/>
    <x v="0"/>
    <x v="220"/>
    <n v="23"/>
    <n v="854322"/>
    <n v="500000"/>
    <n v="625000"/>
    <n v="750000"/>
    <n v="1000000"/>
    <n v="1.7086440000000001"/>
    <s v="150-200%"/>
    <n v="50000"/>
    <n v="18750"/>
    <n v="22500"/>
    <n v="22950.84"/>
    <n v="0"/>
    <x v="220"/>
    <x v="220"/>
    <n v="60000"/>
    <n v="21250"/>
    <n v="25000"/>
    <n v="22950.84"/>
    <n v="0"/>
    <n v="129200.84"/>
    <n v="160683.84"/>
  </r>
  <r>
    <s v="Etan Devericks"/>
    <n v="7440017404"/>
    <s v="Etan"/>
    <s v="Devericks"/>
    <x v="1"/>
    <x v="221"/>
    <n v="20"/>
    <n v="621576"/>
    <n v="600000"/>
    <n v="750000"/>
    <n v="900000"/>
    <n v="1200000"/>
    <n v="1.03596"/>
    <s v="100-125%"/>
    <n v="78000"/>
    <n v="3667.92"/>
    <n v="0"/>
    <n v="0"/>
    <n v="0"/>
    <x v="221"/>
    <x v="221"/>
    <n v="90000"/>
    <n v="3883.68"/>
    <n v="0"/>
    <n v="0"/>
    <n v="0"/>
    <n v="93883.68"/>
    <n v="149290.68"/>
  </r>
  <r>
    <s v="Golda Devigne"/>
    <n v="2804488179"/>
    <s v="Golda"/>
    <s v="Devigne"/>
    <x v="2"/>
    <x v="222"/>
    <n v="20"/>
    <n v="610321"/>
    <n v="750000"/>
    <n v="937500"/>
    <n v="1125000"/>
    <n v="1500000"/>
    <n v="0.81376133333333334"/>
    <s v="0-100%"/>
    <n v="91548.15"/>
    <n v="0"/>
    <n v="0"/>
    <n v="0"/>
    <n v="0"/>
    <x v="222"/>
    <x v="222"/>
    <n v="91548.15"/>
    <n v="0"/>
    <n v="0"/>
    <n v="0"/>
    <n v="0"/>
    <n v="91548.15"/>
    <n v="196095.15"/>
  </r>
  <r>
    <s v="Emanuel Devita"/>
    <n v="7931128354"/>
    <s v="Emanuel"/>
    <s v="Devita"/>
    <x v="1"/>
    <x v="223"/>
    <n v="21"/>
    <n v="698195"/>
    <n v="600000"/>
    <n v="750000"/>
    <n v="900000"/>
    <n v="1200000"/>
    <n v="1.1636583333333332"/>
    <s v="100-125%"/>
    <n v="78000"/>
    <n v="16693.150000000001"/>
    <n v="0"/>
    <n v="0"/>
    <n v="0"/>
    <x v="223"/>
    <x v="223"/>
    <n v="90000"/>
    <n v="17675.099999999999"/>
    <n v="0"/>
    <n v="0"/>
    <n v="0"/>
    <n v="107675.1"/>
    <n v="175865.1"/>
  </r>
  <r>
    <s v="Saleem Dewdney"/>
    <n v="1664426442"/>
    <s v="Saleem"/>
    <s v="Dewdney"/>
    <x v="0"/>
    <x v="224"/>
    <n v="17"/>
    <n v="601920"/>
    <n v="500000"/>
    <n v="625000"/>
    <n v="750000"/>
    <n v="1000000"/>
    <n v="1.20384"/>
    <s v="100-125%"/>
    <n v="50000"/>
    <n v="15288"/>
    <n v="0"/>
    <n v="0"/>
    <n v="0"/>
    <x v="224"/>
    <x v="224"/>
    <n v="60000"/>
    <n v="17326.400000000001"/>
    <n v="0"/>
    <n v="0"/>
    <n v="0"/>
    <n v="77326.399999999994"/>
    <n v="134521.4"/>
  </r>
  <r>
    <s v="Gris Dewsnap"/>
    <n v="2297168497"/>
    <s v="Gris"/>
    <s v="Dewsnap"/>
    <x v="0"/>
    <x v="225"/>
    <n v="17"/>
    <n v="596801"/>
    <n v="500000"/>
    <n v="625000"/>
    <n v="750000"/>
    <n v="1000000"/>
    <n v="1.1936020000000001"/>
    <s v="100-125%"/>
    <n v="50000"/>
    <n v="14520.15"/>
    <n v="0"/>
    <n v="0"/>
    <n v="0"/>
    <x v="225"/>
    <x v="225"/>
    <n v="60000"/>
    <n v="16456.170000000002"/>
    <n v="0"/>
    <n v="0"/>
    <n v="0"/>
    <n v="76456.17"/>
    <n v="129040.17"/>
  </r>
  <r>
    <s v="Corene Diamant"/>
    <n v="813832926"/>
    <s v="Corene"/>
    <s v="Diamant"/>
    <x v="1"/>
    <x v="226"/>
    <n v="19"/>
    <n v="674298"/>
    <n v="600000"/>
    <n v="750000"/>
    <n v="900000"/>
    <n v="1200000"/>
    <n v="1.1238300000000001"/>
    <s v="100-125%"/>
    <n v="78000"/>
    <n v="12630.660000000002"/>
    <n v="0"/>
    <n v="0"/>
    <n v="0"/>
    <x v="226"/>
    <x v="226"/>
    <n v="90000"/>
    <n v="13373.64"/>
    <n v="0"/>
    <n v="0"/>
    <n v="0"/>
    <n v="103373.64"/>
    <n v="165633.64000000001"/>
  </r>
  <r>
    <s v="Chen Dicker"/>
    <n v="7166957409"/>
    <s v="Chen"/>
    <s v="Dicker"/>
    <x v="2"/>
    <x v="227"/>
    <n v="14"/>
    <n v="489227"/>
    <n v="750000"/>
    <n v="937500"/>
    <n v="1125000"/>
    <n v="1500000"/>
    <n v="0.6523026666666667"/>
    <s v="0-100%"/>
    <n v="73384.05"/>
    <n v="0"/>
    <n v="0"/>
    <n v="0"/>
    <n v="0"/>
    <x v="227"/>
    <x v="227"/>
    <n v="73384.05"/>
    <n v="0"/>
    <n v="0"/>
    <n v="0"/>
    <n v="0"/>
    <n v="73384.05"/>
    <n v="186705.05"/>
  </r>
  <r>
    <s v="Robbyn Didball"/>
    <n v="7769010411"/>
    <s v="Robbyn"/>
    <s v="Didball"/>
    <x v="1"/>
    <x v="228"/>
    <n v="21"/>
    <n v="809800"/>
    <n v="600000"/>
    <n v="750000"/>
    <n v="900000"/>
    <n v="1200000"/>
    <n v="1.3496666666666666"/>
    <s v="125-150%"/>
    <n v="78000"/>
    <n v="25500.000000000004"/>
    <n v="12558"/>
    <n v="0"/>
    <n v="0"/>
    <x v="228"/>
    <x v="228"/>
    <n v="90000"/>
    <n v="27000"/>
    <n v="14950"/>
    <n v="0"/>
    <n v="0"/>
    <n v="131950"/>
    <n v="198974"/>
  </r>
  <r>
    <s v="Grazia Didball"/>
    <n v="2306669465"/>
    <s v="Grazia"/>
    <s v="Didball"/>
    <x v="1"/>
    <x v="229"/>
    <n v="15"/>
    <n v="481035"/>
    <n v="600000"/>
    <n v="750000"/>
    <n v="900000"/>
    <n v="1200000"/>
    <n v="0.80172500000000002"/>
    <s v="0-100%"/>
    <n v="62534.55"/>
    <n v="0"/>
    <n v="0"/>
    <n v="0"/>
    <n v="0"/>
    <x v="229"/>
    <x v="229"/>
    <n v="72155.25"/>
    <n v="0"/>
    <n v="0"/>
    <n v="0"/>
    <n v="0"/>
    <n v="72155.25"/>
    <n v="122917.25"/>
  </r>
  <r>
    <s v="Finn Dixey"/>
    <n v="9196221739"/>
    <s v="Finn"/>
    <s v="Dixey"/>
    <x v="2"/>
    <x v="230"/>
    <n v="22"/>
    <n v="773763"/>
    <n v="750000"/>
    <n v="937500"/>
    <n v="1125000"/>
    <n v="1500000"/>
    <n v="1.031684"/>
    <s v="100-125%"/>
    <n v="112500"/>
    <n v="4514.97"/>
    <n v="0"/>
    <n v="0"/>
    <n v="0"/>
    <x v="230"/>
    <x v="230"/>
    <n v="112500"/>
    <n v="5227.8599999999997"/>
    <n v="0"/>
    <n v="0"/>
    <n v="0"/>
    <n v="117727.86"/>
    <n v="207499.86"/>
  </r>
  <r>
    <s v="Neil Doctor"/>
    <n v="3996818513"/>
    <s v="Neil"/>
    <s v="Doctor"/>
    <x v="2"/>
    <x v="231"/>
    <n v="29"/>
    <n v="997332"/>
    <n v="750000"/>
    <n v="937500"/>
    <n v="1125000"/>
    <n v="1500000"/>
    <n v="1.3297760000000001"/>
    <s v="125-150%"/>
    <n v="112500"/>
    <n v="35625"/>
    <n v="13761.36"/>
    <n v="0"/>
    <n v="0"/>
    <x v="231"/>
    <x v="231"/>
    <n v="112500"/>
    <n v="41250"/>
    <n v="14958"/>
    <n v="0"/>
    <n v="0"/>
    <n v="168708"/>
    <n v="263025"/>
  </r>
  <r>
    <s v="Tam Doniso"/>
    <n v="7281103514"/>
    <s v="Tam"/>
    <s v="Doniso"/>
    <x v="1"/>
    <x v="232"/>
    <n v="24"/>
    <n v="937239"/>
    <n v="600000"/>
    <n v="750000"/>
    <n v="900000"/>
    <n v="1200000"/>
    <n v="1.562065"/>
    <s v="150-200%"/>
    <n v="78000"/>
    <n v="25500.000000000004"/>
    <n v="31500"/>
    <n v="9682.1400000000012"/>
    <n v="0"/>
    <x v="232"/>
    <x v="232"/>
    <n v="90000"/>
    <n v="27000"/>
    <n v="37500"/>
    <n v="11171.699999999999"/>
    <n v="0"/>
    <n v="165671.70000000001"/>
    <n v="221736.7"/>
  </r>
  <r>
    <s v="Ellen Dooman"/>
    <n v="9458563771"/>
    <s v="Ellen"/>
    <s v="Dooman"/>
    <x v="0"/>
    <x v="233"/>
    <n v="18"/>
    <n v="646430"/>
    <n v="500000"/>
    <n v="625000"/>
    <n v="750000"/>
    <n v="1000000"/>
    <n v="1.2928599999999999"/>
    <s v="125-150%"/>
    <n v="50000"/>
    <n v="18750"/>
    <n v="3857.3999999999996"/>
    <n v="0"/>
    <n v="0"/>
    <x v="233"/>
    <x v="233"/>
    <n v="60000"/>
    <n v="21250"/>
    <n v="4286"/>
    <n v="0"/>
    <n v="0"/>
    <n v="85536"/>
    <n v="137955"/>
  </r>
  <r>
    <s v="Barn Doram"/>
    <n v="3642988458"/>
    <s v="Barn"/>
    <s v="Doram"/>
    <x v="1"/>
    <x v="234"/>
    <n v="26"/>
    <n v="932920"/>
    <n v="600000"/>
    <n v="750000"/>
    <n v="900000"/>
    <n v="1200000"/>
    <n v="1.5548666666666666"/>
    <s v="150-200%"/>
    <n v="78000"/>
    <n v="25500.000000000004"/>
    <n v="31500"/>
    <n v="8559.2000000000007"/>
    <n v="0"/>
    <x v="234"/>
    <x v="234"/>
    <n v="90000"/>
    <n v="27000"/>
    <n v="37500"/>
    <n v="9876"/>
    <n v="0"/>
    <n v="164376"/>
    <n v="243518"/>
  </r>
  <r>
    <s v="Terri Dorn"/>
    <n v="5795848808"/>
    <s v="Terri"/>
    <s v="Dorn"/>
    <x v="2"/>
    <x v="235"/>
    <n v="30"/>
    <n v="1039370"/>
    <n v="750000"/>
    <n v="937500"/>
    <n v="1125000"/>
    <n v="1500000"/>
    <n v="1.3858266666666668"/>
    <s v="125-150%"/>
    <n v="112500"/>
    <n v="35625"/>
    <n v="23430.100000000002"/>
    <n v="0"/>
    <n v="0"/>
    <x v="235"/>
    <x v="235"/>
    <n v="112500"/>
    <n v="41250"/>
    <n v="25467.5"/>
    <n v="0"/>
    <n v="0"/>
    <n v="179217.5"/>
    <n v="271532.5"/>
  </r>
  <r>
    <s v="Temple Dorracott"/>
    <n v="1014658829"/>
    <s v="Temple"/>
    <s v="Dorracott"/>
    <x v="1"/>
    <x v="236"/>
    <n v="18"/>
    <n v="725779"/>
    <n v="600000"/>
    <n v="750000"/>
    <n v="900000"/>
    <n v="1200000"/>
    <n v="1.2096316666666667"/>
    <s v="100-125%"/>
    <n v="78000"/>
    <n v="21382.43"/>
    <n v="0"/>
    <n v="0"/>
    <n v="0"/>
    <x v="236"/>
    <x v="236"/>
    <n v="90000"/>
    <n v="22640.219999999998"/>
    <n v="0"/>
    <n v="0"/>
    <n v="0"/>
    <n v="112640.22"/>
    <n v="184530.22"/>
  </r>
  <r>
    <s v="Dewie Dory"/>
    <n v="8370379001"/>
    <s v="Dewie"/>
    <s v="Dory"/>
    <x v="0"/>
    <x v="237"/>
    <n v="27"/>
    <n v="942255"/>
    <n v="500000"/>
    <n v="625000"/>
    <n v="750000"/>
    <n v="1000000"/>
    <n v="1.8845099999999999"/>
    <s v="150-200%"/>
    <n v="50000"/>
    <n v="18750"/>
    <n v="22500"/>
    <n v="42296.1"/>
    <n v="0"/>
    <x v="237"/>
    <x v="237"/>
    <n v="60000"/>
    <n v="21250"/>
    <n v="25000"/>
    <n v="42296.1"/>
    <n v="0"/>
    <n v="148546.1"/>
    <n v="206045.1"/>
  </r>
  <r>
    <s v="Georgiana Doul"/>
    <n v="5929508313"/>
    <s v="Georgiana"/>
    <s v="Doul"/>
    <x v="0"/>
    <x v="238"/>
    <n v="26"/>
    <n v="925114"/>
    <n v="500000"/>
    <n v="625000"/>
    <n v="750000"/>
    <n v="1000000"/>
    <n v="1.850228"/>
    <s v="150-200%"/>
    <n v="50000"/>
    <n v="18750"/>
    <n v="22500"/>
    <n v="38525.08"/>
    <n v="0"/>
    <x v="238"/>
    <x v="238"/>
    <n v="60000"/>
    <n v="21250"/>
    <n v="25000"/>
    <n v="38525.08"/>
    <n v="0"/>
    <n v="144775.08000000002"/>
    <n v="209460.08000000002"/>
  </r>
  <r>
    <s v="Nil Dowden"/>
    <n v="923191143"/>
    <s v="Nil"/>
    <s v="Dowden"/>
    <x v="1"/>
    <x v="239"/>
    <n v="15"/>
    <n v="488228"/>
    <n v="600000"/>
    <n v="750000"/>
    <n v="900000"/>
    <n v="1200000"/>
    <n v="0.81371333333333329"/>
    <s v="0-100%"/>
    <n v="63469.64"/>
    <n v="0"/>
    <n v="0"/>
    <n v="0"/>
    <n v="0"/>
    <x v="239"/>
    <x v="239"/>
    <n v="73234.2"/>
    <n v="0"/>
    <n v="0"/>
    <n v="0"/>
    <n v="0"/>
    <n v="73234.2"/>
    <n v="126588.2"/>
  </r>
  <r>
    <s v="Margit Dransfield"/>
    <n v="6776868107"/>
    <s v="Margit"/>
    <s v="Dransfield"/>
    <x v="2"/>
    <x v="240"/>
    <n v="19"/>
    <n v="620798"/>
    <n v="750000"/>
    <n v="937500"/>
    <n v="1125000"/>
    <n v="1500000"/>
    <n v="0.82773066666666661"/>
    <s v="0-100%"/>
    <n v="93119.7"/>
    <n v="0"/>
    <n v="0"/>
    <n v="0"/>
    <n v="0"/>
    <x v="240"/>
    <x v="240"/>
    <n v="93119.7"/>
    <n v="0"/>
    <n v="0"/>
    <n v="0"/>
    <n v="0"/>
    <n v="93119.7"/>
    <n v="179486.7"/>
  </r>
  <r>
    <s v="Bennie Drayton"/>
    <n v="8238030943"/>
    <s v="Bennie"/>
    <s v="Drayton"/>
    <x v="2"/>
    <x v="241"/>
    <n v="23"/>
    <n v="842895"/>
    <n v="750000"/>
    <n v="937500"/>
    <n v="1125000"/>
    <n v="1500000"/>
    <n v="1.1238600000000001"/>
    <s v="100-125%"/>
    <n v="112500"/>
    <n v="17650.05"/>
    <n v="0"/>
    <n v="0"/>
    <n v="0"/>
    <x v="241"/>
    <x v="241"/>
    <n v="112500"/>
    <n v="20436.900000000001"/>
    <n v="0"/>
    <n v="0"/>
    <n v="0"/>
    <n v="132936.9"/>
    <n v="251913.9"/>
  </r>
  <r>
    <s v="Sheffield Drayton"/>
    <n v="594961432"/>
    <s v="Sheffield"/>
    <s v="Drayton"/>
    <x v="2"/>
    <x v="242"/>
    <n v="21"/>
    <n v="698575"/>
    <n v="750000"/>
    <n v="937500"/>
    <n v="1125000"/>
    <n v="1500000"/>
    <n v="0.93143333333333334"/>
    <s v="0-100%"/>
    <n v="104786.25"/>
    <n v="0"/>
    <n v="0"/>
    <n v="0"/>
    <n v="0"/>
    <x v="242"/>
    <x v="242"/>
    <n v="104786.25"/>
    <n v="0"/>
    <n v="0"/>
    <n v="0"/>
    <n v="0"/>
    <n v="104786.25"/>
    <n v="195161.25"/>
  </r>
  <r>
    <s v="Had Drew"/>
    <n v="6259267215"/>
    <s v="Had"/>
    <s v="Drew"/>
    <x v="0"/>
    <x v="243"/>
    <n v="15"/>
    <n v="482137"/>
    <n v="500000"/>
    <n v="625000"/>
    <n v="750000"/>
    <n v="1000000"/>
    <n v="0.96427399999999996"/>
    <s v="0-100%"/>
    <n v="48213.700000000004"/>
    <n v="0"/>
    <n v="0"/>
    <n v="0"/>
    <n v="0"/>
    <x v="243"/>
    <x v="243"/>
    <n v="57856.439999999995"/>
    <n v="0"/>
    <n v="0"/>
    <n v="0"/>
    <n v="0"/>
    <n v="57856.439999999995"/>
    <n v="104771.44"/>
  </r>
  <r>
    <s v="Wilmette Dronsfield"/>
    <n v="4649590612"/>
    <s v="Wilmette"/>
    <s v="Dronsfield"/>
    <x v="1"/>
    <x v="244"/>
    <n v="17"/>
    <n v="528881"/>
    <n v="600000"/>
    <n v="750000"/>
    <n v="900000"/>
    <n v="1200000"/>
    <n v="0.8814683333333333"/>
    <s v="0-100%"/>
    <n v="68754.53"/>
    <n v="0"/>
    <n v="0"/>
    <n v="0"/>
    <n v="0"/>
    <x v="244"/>
    <x v="244"/>
    <n v="79332.149999999994"/>
    <n v="0"/>
    <n v="0"/>
    <n v="0"/>
    <n v="0"/>
    <n v="79332.149999999994"/>
    <n v="152338.15"/>
  </r>
  <r>
    <s v="Wallas Druitt"/>
    <n v="2893065872"/>
    <s v="Wallas"/>
    <s v="Druitt"/>
    <x v="0"/>
    <x v="245"/>
    <n v="14"/>
    <n v="483097"/>
    <n v="500000"/>
    <n v="625000"/>
    <n v="750000"/>
    <n v="1000000"/>
    <n v="0.966194"/>
    <s v="0-100%"/>
    <n v="48309.700000000004"/>
    <n v="0"/>
    <n v="0"/>
    <n v="0"/>
    <n v="0"/>
    <x v="245"/>
    <x v="245"/>
    <n v="57971.64"/>
    <n v="0"/>
    <n v="0"/>
    <n v="0"/>
    <n v="0"/>
    <n v="57971.64"/>
    <n v="92834.64"/>
  </r>
  <r>
    <s v="Aldin Dryburgh"/>
    <n v="6938295417"/>
    <s v="Aldin"/>
    <s v="Dryburgh"/>
    <x v="0"/>
    <x v="246"/>
    <n v="24"/>
    <n v="769447"/>
    <n v="500000"/>
    <n v="625000"/>
    <n v="750000"/>
    <n v="1000000"/>
    <n v="1.538894"/>
    <s v="150-200%"/>
    <n v="50000"/>
    <n v="18750"/>
    <n v="22500"/>
    <n v="4278.34"/>
    <n v="0"/>
    <x v="246"/>
    <x v="246"/>
    <n v="60000"/>
    <n v="21250"/>
    <n v="25000"/>
    <n v="4278.34"/>
    <n v="0"/>
    <n v="110528.34"/>
    <n v="151244.34"/>
  </r>
  <r>
    <s v="Erin Ducker"/>
    <n v="247438790"/>
    <s v="Erin"/>
    <s v="Ducker"/>
    <x v="0"/>
    <x v="247"/>
    <n v="12"/>
    <n v="328657"/>
    <n v="500000"/>
    <n v="625000"/>
    <n v="750000"/>
    <n v="1000000"/>
    <n v="0.65731399999999995"/>
    <s v="0-100%"/>
    <n v="32865.700000000004"/>
    <n v="0"/>
    <n v="0"/>
    <n v="0"/>
    <n v="0"/>
    <x v="247"/>
    <x v="247"/>
    <n v="39438.839999999997"/>
    <n v="0"/>
    <n v="0"/>
    <n v="0"/>
    <n v="0"/>
    <n v="39438.839999999997"/>
    <n v="97396.84"/>
  </r>
  <r>
    <s v="Beverie Ducket"/>
    <n v="7912639675"/>
    <s v="Beverie"/>
    <s v="Ducket"/>
    <x v="0"/>
    <x v="248"/>
    <n v="21"/>
    <n v="792341"/>
    <n v="500000"/>
    <n v="625000"/>
    <n v="750000"/>
    <n v="1000000"/>
    <n v="1.5846819999999999"/>
    <s v="150-200%"/>
    <n v="50000"/>
    <n v="18750"/>
    <n v="22500"/>
    <n v="9315.02"/>
    <n v="0"/>
    <x v="248"/>
    <x v="248"/>
    <n v="60000"/>
    <n v="21250"/>
    <n v="25000"/>
    <n v="9315.02"/>
    <n v="0"/>
    <n v="115565.02"/>
    <n v="151070.02000000002"/>
  </r>
  <r>
    <s v="Guilbert Duckett"/>
    <n v="9434604370"/>
    <s v="Guilbert"/>
    <s v="Duckett"/>
    <x v="1"/>
    <x v="249"/>
    <n v="14"/>
    <n v="360151"/>
    <n v="600000"/>
    <n v="750000"/>
    <n v="900000"/>
    <n v="1200000"/>
    <n v="0.60025166666666663"/>
    <s v="0-100%"/>
    <n v="46819.630000000005"/>
    <n v="0"/>
    <n v="0"/>
    <n v="0"/>
    <n v="0"/>
    <x v="249"/>
    <x v="249"/>
    <n v="54022.65"/>
    <n v="0"/>
    <n v="0"/>
    <n v="0"/>
    <n v="0"/>
    <n v="54022.65"/>
    <n v="123666.65"/>
  </r>
  <r>
    <s v="Merissa Duckitt"/>
    <n v="9403474378"/>
    <s v="Merissa"/>
    <s v="Duckitt"/>
    <x v="2"/>
    <x v="250"/>
    <n v="19"/>
    <n v="691420"/>
    <n v="750000"/>
    <n v="937500"/>
    <n v="1125000"/>
    <n v="1500000"/>
    <n v="0.92189333333333334"/>
    <s v="0-100%"/>
    <n v="103713"/>
    <n v="0"/>
    <n v="0"/>
    <n v="0"/>
    <n v="0"/>
    <x v="250"/>
    <x v="250"/>
    <n v="103713"/>
    <n v="0"/>
    <n v="0"/>
    <n v="0"/>
    <n v="0"/>
    <n v="103713"/>
    <n v="178770"/>
  </r>
  <r>
    <s v="Coralyn Dudney"/>
    <n v="2066028762"/>
    <s v="Coralyn"/>
    <s v="Dudney"/>
    <x v="2"/>
    <x v="251"/>
    <n v="20"/>
    <n v="722703"/>
    <n v="750000"/>
    <n v="937500"/>
    <n v="1125000"/>
    <n v="1500000"/>
    <n v="0.96360400000000002"/>
    <s v="0-100%"/>
    <n v="108405.45"/>
    <n v="0"/>
    <n v="0"/>
    <n v="0"/>
    <n v="0"/>
    <x v="251"/>
    <x v="251"/>
    <n v="108405.45"/>
    <n v="0"/>
    <n v="0"/>
    <n v="0"/>
    <n v="0"/>
    <n v="108405.45"/>
    <n v="208253.45"/>
  </r>
  <r>
    <s v="Gonzalo Dudson"/>
    <n v="4029727026"/>
    <s v="Gonzalo"/>
    <s v="Dudson"/>
    <x v="1"/>
    <x v="252"/>
    <n v="21"/>
    <n v="704311"/>
    <n v="600000"/>
    <n v="750000"/>
    <n v="900000"/>
    <n v="1200000"/>
    <n v="1.1738516666666667"/>
    <s v="100-125%"/>
    <n v="78000"/>
    <n v="17732.870000000003"/>
    <n v="0"/>
    <n v="0"/>
    <n v="0"/>
    <x v="252"/>
    <x v="252"/>
    <n v="90000"/>
    <n v="18775.98"/>
    <n v="0"/>
    <n v="0"/>
    <n v="0"/>
    <n v="108775.98"/>
    <n v="186248.97999999998"/>
  </r>
  <r>
    <s v="Alfi Duesberry"/>
    <n v="9340388305"/>
    <s v="Alfi"/>
    <s v="Duesberry"/>
    <x v="1"/>
    <x v="253"/>
    <n v="18"/>
    <n v="607215"/>
    <n v="600000"/>
    <n v="750000"/>
    <n v="900000"/>
    <n v="1200000"/>
    <n v="1.012025"/>
    <s v="100-125%"/>
    <n v="78000"/>
    <n v="1226.5500000000002"/>
    <n v="0"/>
    <n v="0"/>
    <n v="0"/>
    <x v="253"/>
    <x v="253"/>
    <n v="90000"/>
    <n v="1298.7"/>
    <n v="0"/>
    <n v="0"/>
    <n v="0"/>
    <n v="91298.7"/>
    <n v="151218.70000000001"/>
  </r>
  <r>
    <s v="Sherlock Duffell"/>
    <n v="1787288307"/>
    <s v="Sherlock"/>
    <s v="Duffell"/>
    <x v="1"/>
    <x v="254"/>
    <n v="23"/>
    <n v="906215"/>
    <n v="600000"/>
    <n v="750000"/>
    <n v="900000"/>
    <n v="1200000"/>
    <n v="1.5103583333333332"/>
    <s v="150-200%"/>
    <n v="78000"/>
    <n v="25500.000000000004"/>
    <n v="31500"/>
    <n v="1615.9"/>
    <n v="0"/>
    <x v="254"/>
    <x v="254"/>
    <n v="90000"/>
    <n v="27000"/>
    <n v="37500"/>
    <n v="1864.5"/>
    <n v="0"/>
    <n v="156364.5"/>
    <n v="235387.5"/>
  </r>
  <r>
    <s v="Jermayne Duffie"/>
    <n v="9052475601"/>
    <s v="Jermayne"/>
    <s v="Duffie"/>
    <x v="2"/>
    <x v="255"/>
    <n v="15"/>
    <n v="463959"/>
    <n v="750000"/>
    <n v="937500"/>
    <n v="1125000"/>
    <n v="1500000"/>
    <n v="0.61861200000000005"/>
    <s v="0-100%"/>
    <n v="69593.849999999991"/>
    <n v="0"/>
    <n v="0"/>
    <n v="0"/>
    <n v="0"/>
    <x v="255"/>
    <x v="255"/>
    <n v="69593.849999999991"/>
    <n v="0"/>
    <n v="0"/>
    <n v="0"/>
    <n v="0"/>
    <n v="69593.849999999991"/>
    <n v="147189.84999999998"/>
  </r>
  <r>
    <s v="Christan Dukesbury"/>
    <n v="2307209530"/>
    <s v="Christan"/>
    <s v="Dukesbury"/>
    <x v="2"/>
    <x v="256"/>
    <n v="26"/>
    <n v="961682"/>
    <n v="750000"/>
    <n v="937500"/>
    <n v="1125000"/>
    <n v="1500000"/>
    <n v="1.2822426666666666"/>
    <s v="125-150%"/>
    <n v="112500"/>
    <n v="35625"/>
    <n v="5561.8600000000006"/>
    <n v="0"/>
    <n v="0"/>
    <x v="256"/>
    <x v="256"/>
    <n v="112500"/>
    <n v="41250"/>
    <n v="6045.5"/>
    <n v="0"/>
    <n v="0"/>
    <n v="159795.5"/>
    <n v="275113.5"/>
  </r>
  <r>
    <s v="Matthus Dumphrey"/>
    <n v="1992195951"/>
    <s v="Matthus"/>
    <s v="Dumphrey"/>
    <x v="0"/>
    <x v="257"/>
    <n v="21"/>
    <n v="664445"/>
    <n v="500000"/>
    <n v="625000"/>
    <n v="750000"/>
    <n v="1000000"/>
    <n v="1.3288899999999999"/>
    <s v="125-150%"/>
    <n v="50000"/>
    <n v="18750"/>
    <n v="7100.0999999999995"/>
    <n v="0"/>
    <n v="0"/>
    <x v="257"/>
    <x v="257"/>
    <n v="60000"/>
    <n v="21250"/>
    <n v="7889"/>
    <n v="0"/>
    <n v="0"/>
    <n v="89139"/>
    <n v="139009"/>
  </r>
  <r>
    <s v="Andris Dunbleton"/>
    <n v="3303111790"/>
    <s v="Andris"/>
    <s v="Dunbleton"/>
    <x v="0"/>
    <x v="258"/>
    <n v="20"/>
    <n v="742207"/>
    <n v="500000"/>
    <n v="625000"/>
    <n v="750000"/>
    <n v="1000000"/>
    <n v="1.4844139999999999"/>
    <s v="125-150%"/>
    <n v="50000"/>
    <n v="18750"/>
    <n v="21097.26"/>
    <n v="0"/>
    <n v="0"/>
    <x v="258"/>
    <x v="258"/>
    <n v="60000"/>
    <n v="21250"/>
    <n v="23441.4"/>
    <n v="0"/>
    <n v="0"/>
    <n v="104691.4"/>
    <n v="167760.4"/>
  </r>
  <r>
    <s v="Fredi Dunkerly"/>
    <n v="4031884281"/>
    <s v="Fredi"/>
    <s v="Dunkerly"/>
    <x v="2"/>
    <x v="259"/>
    <n v="14"/>
    <n v="421213"/>
    <n v="750000"/>
    <n v="937500"/>
    <n v="1125000"/>
    <n v="1500000"/>
    <n v="0.5616173333333333"/>
    <s v="0-100%"/>
    <n v="63181.95"/>
    <n v="0"/>
    <n v="0"/>
    <n v="0"/>
    <n v="0"/>
    <x v="259"/>
    <x v="259"/>
    <n v="63181.95"/>
    <n v="0"/>
    <n v="0"/>
    <n v="0"/>
    <n v="0"/>
    <n v="63181.95"/>
    <n v="152845.95000000001"/>
  </r>
  <r>
    <s v="Julianna Dunklee"/>
    <n v="1599457717"/>
    <s v="Julianna"/>
    <s v="Dunklee"/>
    <x v="0"/>
    <x v="260"/>
    <n v="13"/>
    <n v="417717"/>
    <n v="500000"/>
    <n v="625000"/>
    <n v="750000"/>
    <n v="1000000"/>
    <n v="0.83543400000000001"/>
    <s v="0-100%"/>
    <n v="41771.700000000004"/>
    <n v="0"/>
    <n v="0"/>
    <n v="0"/>
    <n v="0"/>
    <x v="260"/>
    <x v="260"/>
    <n v="50126.04"/>
    <n v="0"/>
    <n v="0"/>
    <n v="0"/>
    <n v="0"/>
    <n v="50126.04"/>
    <n v="83398.040000000008"/>
  </r>
  <r>
    <s v="Cory Duplan"/>
    <n v="9013891098"/>
    <s v="Cory"/>
    <s v="Duplan"/>
    <x v="2"/>
    <x v="261"/>
    <n v="21"/>
    <n v="681893"/>
    <n v="750000"/>
    <n v="937500"/>
    <n v="1125000"/>
    <n v="1500000"/>
    <n v="0.9091906666666667"/>
    <s v="0-100%"/>
    <n v="102283.95"/>
    <n v="0"/>
    <n v="0"/>
    <n v="0"/>
    <n v="0"/>
    <x v="261"/>
    <x v="261"/>
    <n v="102283.95"/>
    <n v="0"/>
    <n v="0"/>
    <n v="0"/>
    <n v="0"/>
    <n v="102283.95"/>
    <n v="204591.95"/>
  </r>
  <r>
    <s v="Lazar Durant"/>
    <n v="5479449389"/>
    <s v="Lazar"/>
    <s v="Durant"/>
    <x v="1"/>
    <x v="262"/>
    <n v="15"/>
    <n v="593430"/>
    <n v="600000"/>
    <n v="750000"/>
    <n v="900000"/>
    <n v="1200000"/>
    <n v="0.98904999999999998"/>
    <s v="0-100%"/>
    <n v="77145.900000000009"/>
    <n v="0"/>
    <n v="0"/>
    <n v="0"/>
    <n v="0"/>
    <x v="262"/>
    <x v="262"/>
    <n v="89014.5"/>
    <n v="0"/>
    <n v="0"/>
    <n v="0"/>
    <n v="0"/>
    <n v="89014.5"/>
    <n v="152707.5"/>
  </r>
  <r>
    <s v="Tirrell Durdle"/>
    <n v="7700368295"/>
    <s v="Tirrell"/>
    <s v="Durdle"/>
    <x v="0"/>
    <x v="263"/>
    <n v="14"/>
    <n v="501339"/>
    <n v="500000"/>
    <n v="625000"/>
    <n v="750000"/>
    <n v="1000000"/>
    <n v="1.002678"/>
    <s v="100-125%"/>
    <n v="50000"/>
    <n v="200.85"/>
    <n v="0"/>
    <n v="0"/>
    <n v="0"/>
    <x v="263"/>
    <x v="263"/>
    <n v="60000"/>
    <n v="227.63000000000002"/>
    <n v="0"/>
    <n v="0"/>
    <n v="0"/>
    <n v="60227.63"/>
    <n v="107418.63"/>
  </r>
  <r>
    <s v="Chalmers Durrad"/>
    <n v="9238967105"/>
    <s v="Chalmers"/>
    <s v="Durrad"/>
    <x v="2"/>
    <x v="264"/>
    <n v="20"/>
    <n v="692731"/>
    <n v="750000"/>
    <n v="937500"/>
    <n v="1125000"/>
    <n v="1500000"/>
    <n v="0.92364133333333331"/>
    <s v="0-100%"/>
    <n v="103909.65"/>
    <n v="0"/>
    <n v="0"/>
    <n v="0"/>
    <n v="0"/>
    <x v="264"/>
    <x v="264"/>
    <n v="103909.65"/>
    <n v="0"/>
    <n v="0"/>
    <n v="0"/>
    <n v="0"/>
    <n v="103909.65"/>
    <n v="210790.65"/>
  </r>
  <r>
    <s v="Karalee Durrance"/>
    <n v="3097425365"/>
    <s v="Karalee"/>
    <s v="Durrance"/>
    <x v="0"/>
    <x v="265"/>
    <n v="22"/>
    <n v="606785"/>
    <n v="500000"/>
    <n v="625000"/>
    <n v="750000"/>
    <n v="1000000"/>
    <n v="1.21357"/>
    <s v="100-125%"/>
    <n v="50000"/>
    <n v="16017.75"/>
    <n v="0"/>
    <n v="0"/>
    <n v="0"/>
    <x v="265"/>
    <x v="265"/>
    <n v="60000"/>
    <n v="18153.45"/>
    <n v="0"/>
    <n v="0"/>
    <n v="0"/>
    <n v="78153.45"/>
    <n v="126369.45"/>
  </r>
  <r>
    <s v="Orville Dutt"/>
    <n v="6255831884"/>
    <s v="Orville"/>
    <s v="Dutt"/>
    <x v="1"/>
    <x v="266"/>
    <n v="18"/>
    <n v="717326"/>
    <n v="600000"/>
    <n v="750000"/>
    <n v="900000"/>
    <n v="1200000"/>
    <n v="1.1955433333333334"/>
    <s v="100-125%"/>
    <n v="78000"/>
    <n v="19945.420000000002"/>
    <n v="0"/>
    <n v="0"/>
    <n v="0"/>
    <x v="266"/>
    <x v="266"/>
    <n v="90000"/>
    <n v="21118.68"/>
    <n v="0"/>
    <n v="0"/>
    <n v="0"/>
    <n v="111118.68"/>
    <n v="164509.68"/>
  </r>
  <r>
    <s v="Daphna Dyson"/>
    <n v="7645724897"/>
    <s v="Daphna"/>
    <s v="Dyson"/>
    <x v="1"/>
    <x v="267"/>
    <n v="19"/>
    <n v="640951"/>
    <n v="600000"/>
    <n v="750000"/>
    <n v="900000"/>
    <n v="1200000"/>
    <n v="1.0682516666666666"/>
    <s v="100-125%"/>
    <n v="78000"/>
    <n v="6961.67"/>
    <n v="0"/>
    <n v="0"/>
    <n v="0"/>
    <x v="267"/>
    <x v="267"/>
    <n v="90000"/>
    <n v="7371.1799999999994"/>
    <n v="0"/>
    <n v="0"/>
    <n v="0"/>
    <n v="97371.18"/>
    <n v="172545.18"/>
  </r>
  <r>
    <s v="Tremaine Dyzart"/>
    <n v="7573774818"/>
    <s v="Tremaine"/>
    <s v="Dyzart"/>
    <x v="1"/>
    <x v="268"/>
    <n v="25"/>
    <n v="864106"/>
    <n v="600000"/>
    <n v="750000"/>
    <n v="900000"/>
    <n v="1200000"/>
    <n v="1.4401766666666667"/>
    <s v="125-150%"/>
    <n v="78000"/>
    <n v="25500.000000000004"/>
    <n v="23962.26"/>
    <n v="0"/>
    <n v="0"/>
    <x v="268"/>
    <x v="268"/>
    <n v="90000"/>
    <n v="27000"/>
    <n v="28526.5"/>
    <n v="0"/>
    <n v="0"/>
    <n v="145526.5"/>
    <n v="212479.5"/>
  </r>
  <r>
    <s v="Aluino Eble"/>
    <n v="1371021422"/>
    <s v="Aluino"/>
    <s v="Eble"/>
    <x v="1"/>
    <x v="269"/>
    <n v="21"/>
    <n v="735042"/>
    <n v="600000"/>
    <n v="750000"/>
    <n v="900000"/>
    <n v="1200000"/>
    <n v="1.2250700000000001"/>
    <s v="100-125%"/>
    <n v="78000"/>
    <n v="22957.140000000003"/>
    <n v="0"/>
    <n v="0"/>
    <n v="0"/>
    <x v="269"/>
    <x v="269"/>
    <n v="90000"/>
    <n v="24307.559999999998"/>
    <n v="0"/>
    <n v="0"/>
    <n v="0"/>
    <n v="114307.56"/>
    <n v="169571.56"/>
  </r>
  <r>
    <s v="Pietrek Eborn"/>
    <n v="8750494546"/>
    <s v="Pietrek"/>
    <s v="Eborn"/>
    <x v="1"/>
    <x v="270"/>
    <n v="32"/>
    <n v="1012954"/>
    <n v="600000"/>
    <n v="750000"/>
    <n v="900000"/>
    <n v="1200000"/>
    <n v="1.6882566666666667"/>
    <s v="150-200%"/>
    <n v="78000"/>
    <n v="25500.000000000004"/>
    <n v="31500"/>
    <n v="29368.04"/>
    <n v="0"/>
    <x v="270"/>
    <x v="270"/>
    <n v="90000"/>
    <n v="27000"/>
    <n v="37500"/>
    <n v="33886.199999999997"/>
    <n v="0"/>
    <n v="188386.2"/>
    <n v="242444.2"/>
  </r>
  <r>
    <s v="Stinky Eddoes"/>
    <n v="7467563949"/>
    <s v="Stinky"/>
    <s v="Eddoes"/>
    <x v="0"/>
    <x v="271"/>
    <n v="19"/>
    <n v="644436"/>
    <n v="500000"/>
    <n v="625000"/>
    <n v="750000"/>
    <n v="1000000"/>
    <n v="1.288872"/>
    <s v="125-150%"/>
    <n v="50000"/>
    <n v="18750"/>
    <n v="3498.48"/>
    <n v="0"/>
    <n v="0"/>
    <x v="271"/>
    <x v="271"/>
    <n v="60000"/>
    <n v="21250"/>
    <n v="3887.2000000000003"/>
    <n v="0"/>
    <n v="0"/>
    <n v="85137.2"/>
    <n v="135819.20000000001"/>
  </r>
  <r>
    <s v="Janeva Edelheid"/>
    <n v="1163292249"/>
    <s v="Janeva"/>
    <s v="Edelheid"/>
    <x v="2"/>
    <x v="272"/>
    <n v="15"/>
    <n v="525024"/>
    <n v="750000"/>
    <n v="937500"/>
    <n v="1125000"/>
    <n v="1500000"/>
    <n v="0.70003199999999999"/>
    <s v="0-100%"/>
    <n v="78753.599999999991"/>
    <n v="0"/>
    <n v="0"/>
    <n v="0"/>
    <n v="0"/>
    <x v="272"/>
    <x v="272"/>
    <n v="78753.599999999991"/>
    <n v="0"/>
    <n v="0"/>
    <n v="0"/>
    <n v="0"/>
    <n v="78753.599999999991"/>
    <n v="169172.59999999998"/>
  </r>
  <r>
    <s v="Yves Edelmann"/>
    <n v="8875320292"/>
    <s v="Yves"/>
    <s v="Edelmann"/>
    <x v="2"/>
    <x v="273"/>
    <n v="24"/>
    <n v="775092"/>
    <n v="750000"/>
    <n v="937500"/>
    <n v="1125000"/>
    <n v="1500000"/>
    <n v="1.0334559999999999"/>
    <s v="100-125%"/>
    <n v="112500"/>
    <n v="4767.4800000000005"/>
    <n v="0"/>
    <n v="0"/>
    <n v="0"/>
    <x v="273"/>
    <x v="273"/>
    <n v="112500"/>
    <n v="5520.24"/>
    <n v="0"/>
    <n v="0"/>
    <n v="0"/>
    <n v="118020.24"/>
    <n v="213141.24"/>
  </r>
  <r>
    <s v="Lucita Edington"/>
    <n v="6041314951"/>
    <s v="Lucita"/>
    <s v="Edington"/>
    <x v="1"/>
    <x v="274"/>
    <n v="23"/>
    <n v="876325"/>
    <n v="600000"/>
    <n v="750000"/>
    <n v="900000"/>
    <n v="1200000"/>
    <n v="1.4605416666666666"/>
    <s v="125-150%"/>
    <n v="78000"/>
    <n v="25500.000000000004"/>
    <n v="26528.25"/>
    <n v="0"/>
    <n v="0"/>
    <x v="274"/>
    <x v="274"/>
    <n v="90000"/>
    <n v="27000"/>
    <n v="31581.25"/>
    <n v="0"/>
    <n v="0"/>
    <n v="148581.25"/>
    <n v="225580.25"/>
  </r>
  <r>
    <s v="Keefer Edmonson"/>
    <n v="5209112160"/>
    <s v="Keefer"/>
    <s v="Edmonson"/>
    <x v="2"/>
    <x v="275"/>
    <n v="29"/>
    <n v="1082264"/>
    <n v="750000"/>
    <n v="937500"/>
    <n v="1125000"/>
    <n v="1500000"/>
    <n v="1.4430186666666667"/>
    <s v="125-150%"/>
    <n v="112500"/>
    <n v="35625"/>
    <n v="33295.72"/>
    <n v="0"/>
    <n v="0"/>
    <x v="275"/>
    <x v="275"/>
    <n v="112500"/>
    <n v="41250"/>
    <n v="36191"/>
    <n v="0"/>
    <n v="0"/>
    <n v="189941"/>
    <n v="313068"/>
  </r>
  <r>
    <s v="Will Elmhirst"/>
    <n v="7251959615"/>
    <s v="Will"/>
    <s v="Elmhirst"/>
    <x v="0"/>
    <x v="276"/>
    <n v="18"/>
    <n v="646520"/>
    <n v="500000"/>
    <n v="625000"/>
    <n v="750000"/>
    <n v="1000000"/>
    <n v="1.29304"/>
    <s v="125-150%"/>
    <n v="50000"/>
    <n v="18750"/>
    <n v="3873.6"/>
    <n v="0"/>
    <n v="0"/>
    <x v="276"/>
    <x v="276"/>
    <n v="60000"/>
    <n v="21250"/>
    <n v="4304"/>
    <n v="0"/>
    <n v="0"/>
    <n v="85554"/>
    <n v="127649"/>
  </r>
  <r>
    <s v="Rodie Elsip"/>
    <n v="2944219065"/>
    <s v="Rodie"/>
    <s v="Elsip"/>
    <x v="0"/>
    <x v="277"/>
    <n v="19"/>
    <n v="649888"/>
    <n v="500000"/>
    <n v="625000"/>
    <n v="750000"/>
    <n v="1000000"/>
    <n v="1.299776"/>
    <s v="125-150%"/>
    <n v="50000"/>
    <n v="18750"/>
    <n v="4479.84"/>
    <n v="0"/>
    <n v="0"/>
    <x v="277"/>
    <x v="277"/>
    <n v="60000"/>
    <n v="21250"/>
    <n v="4977.6000000000004"/>
    <n v="0"/>
    <n v="0"/>
    <n v="86227.6"/>
    <n v="133915.6"/>
  </r>
  <r>
    <s v="Leilah Elsy"/>
    <n v="6988089128"/>
    <s v="Leilah"/>
    <s v="Elsy"/>
    <x v="2"/>
    <x v="278"/>
    <n v="22"/>
    <n v="826224"/>
    <n v="750000"/>
    <n v="937500"/>
    <n v="1125000"/>
    <n v="1500000"/>
    <n v="1.1016319999999999"/>
    <s v="100-125%"/>
    <n v="112500"/>
    <n v="14482.56"/>
    <n v="0"/>
    <n v="0"/>
    <n v="0"/>
    <x v="278"/>
    <x v="278"/>
    <n v="112500"/>
    <n v="16769.28"/>
    <n v="0"/>
    <n v="0"/>
    <n v="0"/>
    <n v="129269.28"/>
    <n v="218761.28"/>
  </r>
  <r>
    <s v="Celine Ennew"/>
    <n v="1053331541"/>
    <s v="Celine"/>
    <s v="Ennew"/>
    <x v="0"/>
    <x v="279"/>
    <n v="25"/>
    <n v="914251"/>
    <n v="500000"/>
    <n v="625000"/>
    <n v="750000"/>
    <n v="1000000"/>
    <n v="1.8285020000000001"/>
    <s v="150-200%"/>
    <n v="50000"/>
    <n v="18750"/>
    <n v="22500"/>
    <n v="36135.22"/>
    <n v="0"/>
    <x v="279"/>
    <x v="279"/>
    <n v="60000"/>
    <n v="21250"/>
    <n v="25000"/>
    <n v="36135.22"/>
    <n v="0"/>
    <n v="142385.22"/>
    <n v="201828.22"/>
  </r>
  <r>
    <s v="Iago Epine"/>
    <n v="2492824950"/>
    <s v="Iago"/>
    <s v="Epine"/>
    <x v="2"/>
    <x v="280"/>
    <n v="28"/>
    <n v="900340"/>
    <n v="750000"/>
    <n v="937500"/>
    <n v="1125000"/>
    <n v="1500000"/>
    <n v="1.2004533333333334"/>
    <s v="100-125%"/>
    <n v="112500"/>
    <n v="28564.6"/>
    <n v="0"/>
    <n v="0"/>
    <n v="0"/>
    <x v="280"/>
    <x v="280"/>
    <n v="112500"/>
    <n v="33074.800000000003"/>
    <n v="0"/>
    <n v="0"/>
    <n v="0"/>
    <n v="145574.79999999999"/>
    <n v="232277.8"/>
  </r>
  <r>
    <s v="Hunter Erni"/>
    <n v="1888605537"/>
    <s v="Hunter"/>
    <s v="Erni"/>
    <x v="1"/>
    <x v="281"/>
    <n v="21"/>
    <n v="780782"/>
    <n v="600000"/>
    <n v="750000"/>
    <n v="900000"/>
    <n v="1200000"/>
    <n v="1.3013033333333333"/>
    <s v="125-150%"/>
    <n v="78000"/>
    <n v="25500.000000000004"/>
    <n v="6464.2199999999993"/>
    <n v="0"/>
    <n v="0"/>
    <x v="281"/>
    <x v="281"/>
    <n v="90000"/>
    <n v="27000"/>
    <n v="7695.5"/>
    <n v="0"/>
    <n v="0"/>
    <n v="124695.5"/>
    <n v="197122.5"/>
  </r>
  <r>
    <s v="Kimmi Erskin"/>
    <n v="197180590"/>
    <s v="Kimmi"/>
    <s v="Erskin"/>
    <x v="2"/>
    <x v="282"/>
    <n v="24"/>
    <n v="774827"/>
    <n v="750000"/>
    <n v="937500"/>
    <n v="1125000"/>
    <n v="1500000"/>
    <n v="1.0331026666666667"/>
    <s v="100-125%"/>
    <n v="112500"/>
    <n v="4717.13"/>
    <n v="0"/>
    <n v="0"/>
    <n v="0"/>
    <x v="282"/>
    <x v="282"/>
    <n v="112500"/>
    <n v="5461.94"/>
    <n v="0"/>
    <n v="0"/>
    <n v="0"/>
    <n v="117961.94"/>
    <n v="196997.94"/>
  </r>
  <r>
    <s v="Claire Espinos"/>
    <n v="8289594380"/>
    <s v="Claire"/>
    <s v="Espinos"/>
    <x v="0"/>
    <x v="283"/>
    <n v="22"/>
    <n v="671936"/>
    <n v="500000"/>
    <n v="625000"/>
    <n v="750000"/>
    <n v="1000000"/>
    <n v="1.343872"/>
    <s v="125-150%"/>
    <n v="50000"/>
    <n v="18750"/>
    <n v="8448.48"/>
    <n v="0"/>
    <n v="0"/>
    <x v="283"/>
    <x v="283"/>
    <n v="60000"/>
    <n v="21250"/>
    <n v="9387.2000000000007"/>
    <n v="0"/>
    <n v="0"/>
    <n v="90637.2"/>
    <n v="127677.2"/>
  </r>
  <r>
    <s v="Artie Etheredge"/>
    <n v="7824503232"/>
    <s v="Artie"/>
    <s v="Etheredge"/>
    <x v="1"/>
    <x v="284"/>
    <n v="16"/>
    <n v="601796"/>
    <n v="600000"/>
    <n v="750000"/>
    <n v="900000"/>
    <n v="1200000"/>
    <n v="1.0029933333333334"/>
    <s v="100-125%"/>
    <n v="78000"/>
    <n v="305.32000000000005"/>
    <n v="0"/>
    <n v="0"/>
    <n v="0"/>
    <x v="284"/>
    <x v="284"/>
    <n v="90000"/>
    <n v="323.27999999999997"/>
    <n v="0"/>
    <n v="0"/>
    <n v="0"/>
    <n v="90323.28"/>
    <n v="169366.28"/>
  </r>
  <r>
    <s v="Nathaniel Evered"/>
    <n v="5684780105"/>
    <s v="Nathaniel"/>
    <s v="Evered"/>
    <x v="2"/>
    <x v="285"/>
    <n v="16"/>
    <n v="633853"/>
    <n v="750000"/>
    <n v="937500"/>
    <n v="1125000"/>
    <n v="1500000"/>
    <n v="0.8451373333333333"/>
    <s v="0-100%"/>
    <n v="95077.95"/>
    <n v="0"/>
    <n v="0"/>
    <n v="0"/>
    <n v="0"/>
    <x v="285"/>
    <x v="285"/>
    <n v="95077.95"/>
    <n v="0"/>
    <n v="0"/>
    <n v="0"/>
    <n v="0"/>
    <n v="95077.95"/>
    <n v="194423.95"/>
  </r>
  <r>
    <s v="Jorie Everex"/>
    <n v="7673188813"/>
    <s v="Jorie"/>
    <s v="Everex"/>
    <x v="1"/>
    <x v="286"/>
    <n v="20"/>
    <n v="766017"/>
    <n v="600000"/>
    <n v="750000"/>
    <n v="900000"/>
    <n v="1200000"/>
    <n v="1.2766949999999999"/>
    <s v="125-150%"/>
    <n v="78000"/>
    <n v="25500.000000000004"/>
    <n v="3363.5699999999997"/>
    <n v="0"/>
    <n v="0"/>
    <x v="286"/>
    <x v="286"/>
    <n v="90000"/>
    <n v="27000"/>
    <n v="4004.25"/>
    <n v="0"/>
    <n v="0"/>
    <n v="121004.25"/>
    <n v="193537.25"/>
  </r>
  <r>
    <s v="Dexter Ewington"/>
    <n v="7242677408"/>
    <s v="Dexter"/>
    <s v="Ewington"/>
    <x v="2"/>
    <x v="287"/>
    <n v="9"/>
    <n v="317530"/>
    <n v="750000"/>
    <n v="937500"/>
    <n v="1125000"/>
    <n v="1500000"/>
    <n v="0.42337333333333332"/>
    <s v="0-100%"/>
    <n v="47629.5"/>
    <n v="0"/>
    <n v="0"/>
    <n v="0"/>
    <n v="0"/>
    <x v="287"/>
    <x v="287"/>
    <n v="47629.5"/>
    <n v="0"/>
    <n v="0"/>
    <n v="0"/>
    <n v="0"/>
    <n v="47629.5"/>
    <n v="134497.5"/>
  </r>
  <r>
    <s v="Saree Exrol"/>
    <n v="7688943361"/>
    <s v="Saree"/>
    <s v="Exrol"/>
    <x v="2"/>
    <x v="288"/>
    <n v="24"/>
    <n v="818193"/>
    <n v="750000"/>
    <n v="937500"/>
    <n v="1125000"/>
    <n v="1500000"/>
    <n v="1.090924"/>
    <s v="100-125%"/>
    <n v="112500"/>
    <n v="12956.67"/>
    <n v="0"/>
    <n v="0"/>
    <n v="0"/>
    <x v="288"/>
    <x v="288"/>
    <n v="112500"/>
    <n v="15002.460000000001"/>
    <n v="0"/>
    <n v="0"/>
    <n v="0"/>
    <n v="127502.46"/>
    <n v="240866.46000000002"/>
  </r>
  <r>
    <s v="Ranice Exton"/>
    <n v="1062607929"/>
    <s v="Ranice"/>
    <s v="Exton"/>
    <x v="2"/>
    <x v="289"/>
    <n v="29"/>
    <n v="995076"/>
    <n v="750000"/>
    <n v="937500"/>
    <n v="1125000"/>
    <n v="1500000"/>
    <n v="1.3267679999999999"/>
    <s v="125-150%"/>
    <n v="112500"/>
    <n v="35625"/>
    <n v="13242.480000000001"/>
    <n v="0"/>
    <n v="0"/>
    <x v="289"/>
    <x v="289"/>
    <n v="112500"/>
    <n v="41250"/>
    <n v="14394"/>
    <n v="0"/>
    <n v="0"/>
    <n v="168144"/>
    <n v="269968"/>
  </r>
  <r>
    <s v="Nichols Exton"/>
    <n v="960994726"/>
    <s v="Nichols"/>
    <s v="Exton"/>
    <x v="1"/>
    <x v="290"/>
    <n v="20"/>
    <n v="746897"/>
    <n v="600000"/>
    <n v="750000"/>
    <n v="900000"/>
    <n v="1200000"/>
    <n v="1.2448283333333334"/>
    <s v="100-125%"/>
    <n v="78000"/>
    <n v="24972.49"/>
    <n v="0"/>
    <n v="0"/>
    <n v="0"/>
    <x v="290"/>
    <x v="290"/>
    <n v="90000"/>
    <n v="26441.46"/>
    <n v="0"/>
    <n v="0"/>
    <n v="0"/>
    <n v="116441.45999999999"/>
    <n v="193168.46"/>
  </r>
  <r>
    <s v="Donelle Eyckelbeck"/>
    <n v="7961231404"/>
    <s v="Donelle"/>
    <s v="Eyckelbeck"/>
    <x v="1"/>
    <x v="291"/>
    <n v="25"/>
    <n v="990045"/>
    <n v="600000"/>
    <n v="750000"/>
    <n v="900000"/>
    <n v="1200000"/>
    <n v="1.650075"/>
    <s v="150-200%"/>
    <n v="78000"/>
    <n v="25500.000000000004"/>
    <n v="31500"/>
    <n v="23411.7"/>
    <n v="0"/>
    <x v="291"/>
    <x v="291"/>
    <n v="90000"/>
    <n v="27000"/>
    <n v="37500"/>
    <n v="27013.5"/>
    <n v="0"/>
    <n v="181513.5"/>
    <n v="240766.5"/>
  </r>
  <r>
    <s v="Eal Ezzle"/>
    <n v="7966879720"/>
    <s v="Eal"/>
    <s v="Ezzle"/>
    <x v="0"/>
    <x v="292"/>
    <n v="18"/>
    <n v="579015"/>
    <n v="500000"/>
    <n v="625000"/>
    <n v="750000"/>
    <n v="1000000"/>
    <n v="1.1580299999999999"/>
    <s v="100-125%"/>
    <n v="50000"/>
    <n v="11852.25"/>
    <n v="0"/>
    <n v="0"/>
    <n v="0"/>
    <x v="292"/>
    <x v="292"/>
    <n v="60000"/>
    <n v="13432.550000000001"/>
    <n v="0"/>
    <n v="0"/>
    <n v="0"/>
    <n v="73432.55"/>
    <n v="115683.55"/>
  </r>
  <r>
    <s v="Rickert Fairley"/>
    <n v="7325246862"/>
    <s v="Rickert"/>
    <s v="Fairley"/>
    <x v="2"/>
    <x v="293"/>
    <n v="11"/>
    <n v="393982"/>
    <n v="750000"/>
    <n v="937500"/>
    <n v="1125000"/>
    <n v="1500000"/>
    <n v="0.52530933333333329"/>
    <s v="0-100%"/>
    <n v="59097.299999999996"/>
    <n v="0"/>
    <n v="0"/>
    <n v="0"/>
    <n v="0"/>
    <x v="293"/>
    <x v="293"/>
    <n v="59097.299999999996"/>
    <n v="0"/>
    <n v="0"/>
    <n v="0"/>
    <n v="0"/>
    <n v="59097.299999999996"/>
    <n v="172755.3"/>
  </r>
  <r>
    <s v="Phil Falconar"/>
    <n v="9705650896"/>
    <s v="Phil"/>
    <s v="Falconar"/>
    <x v="1"/>
    <x v="294"/>
    <n v="17"/>
    <n v="623150"/>
    <n v="600000"/>
    <n v="750000"/>
    <n v="900000"/>
    <n v="1200000"/>
    <n v="1.0385833333333334"/>
    <s v="100-125%"/>
    <n v="78000"/>
    <n v="3935.5000000000005"/>
    <n v="0"/>
    <n v="0"/>
    <n v="0"/>
    <x v="294"/>
    <x v="294"/>
    <n v="90000"/>
    <n v="4167"/>
    <n v="0"/>
    <n v="0"/>
    <n v="0"/>
    <n v="94167"/>
    <n v="148649"/>
  </r>
  <r>
    <s v="Arline Fallowes"/>
    <n v="9597202352"/>
    <s v="Arline"/>
    <s v="Fallowes"/>
    <x v="1"/>
    <x v="295"/>
    <n v="23"/>
    <n v="841032"/>
    <n v="600000"/>
    <n v="750000"/>
    <n v="900000"/>
    <n v="1200000"/>
    <n v="1.4017200000000001"/>
    <s v="125-150%"/>
    <n v="78000"/>
    <n v="25500.000000000004"/>
    <n v="19116.719999999998"/>
    <n v="0"/>
    <n v="0"/>
    <x v="295"/>
    <x v="295"/>
    <n v="90000"/>
    <n v="27000"/>
    <n v="22758"/>
    <n v="0"/>
    <n v="0"/>
    <n v="139758"/>
    <n v="204790"/>
  </r>
  <r>
    <s v="Sutherland Fantin"/>
    <n v="9107581297"/>
    <s v="Sutherland"/>
    <s v="Fantin"/>
    <x v="2"/>
    <x v="296"/>
    <n v="29"/>
    <n v="1194738"/>
    <n v="750000"/>
    <n v="937500"/>
    <n v="1125000"/>
    <n v="1500000"/>
    <n v="1.592984"/>
    <s v="150-200%"/>
    <n v="112500"/>
    <n v="35625"/>
    <n v="43125"/>
    <n v="20921.399999999998"/>
    <n v="0"/>
    <x v="296"/>
    <x v="296"/>
    <n v="112500"/>
    <n v="41250"/>
    <n v="46875"/>
    <n v="23013.54"/>
    <n v="0"/>
    <n v="223638.54"/>
    <n v="336975.54000000004"/>
  </r>
  <r>
    <s v="Giles Fardy"/>
    <n v="2314136845"/>
    <s v="Giles"/>
    <s v="Fardy"/>
    <x v="0"/>
    <x v="297"/>
    <n v="20"/>
    <n v="762746"/>
    <n v="500000"/>
    <n v="625000"/>
    <n v="750000"/>
    <n v="1000000"/>
    <n v="1.5254920000000001"/>
    <s v="150-200%"/>
    <n v="50000"/>
    <n v="18750"/>
    <n v="22500"/>
    <n v="2804.12"/>
    <n v="0"/>
    <x v="297"/>
    <x v="297"/>
    <n v="60000"/>
    <n v="21250"/>
    <n v="25000"/>
    <n v="2804.12"/>
    <n v="0"/>
    <n v="109054.12"/>
    <n v="168238.12"/>
  </r>
  <r>
    <s v="Lucina Farndon"/>
    <n v="2698184272"/>
    <s v="Lucina"/>
    <s v="Farndon"/>
    <x v="2"/>
    <x v="298"/>
    <n v="26"/>
    <n v="805390"/>
    <n v="750000"/>
    <n v="937500"/>
    <n v="1125000"/>
    <n v="1500000"/>
    <n v="1.0738533333333333"/>
    <s v="100-125%"/>
    <n v="112500"/>
    <n v="10524.1"/>
    <n v="0"/>
    <n v="0"/>
    <n v="0"/>
    <x v="298"/>
    <x v="298"/>
    <n v="112500"/>
    <n v="12185.8"/>
    <n v="0"/>
    <n v="0"/>
    <n v="0"/>
    <n v="124685.8"/>
    <n v="244085.8"/>
  </r>
  <r>
    <s v="Tessie Farre"/>
    <n v="5561472151"/>
    <s v="Tessie"/>
    <s v="Farre"/>
    <x v="1"/>
    <x v="299"/>
    <n v="19"/>
    <n v="662396"/>
    <n v="600000"/>
    <n v="750000"/>
    <n v="900000"/>
    <n v="1200000"/>
    <n v="1.1039933333333334"/>
    <s v="100-125%"/>
    <n v="78000"/>
    <n v="10607.320000000002"/>
    <n v="0"/>
    <n v="0"/>
    <n v="0"/>
    <x v="299"/>
    <x v="299"/>
    <n v="90000"/>
    <n v="11231.279999999999"/>
    <n v="0"/>
    <n v="0"/>
    <n v="0"/>
    <n v="101231.28"/>
    <n v="157886.28"/>
  </r>
  <r>
    <s v="Caro Farrington"/>
    <n v="1192770250"/>
    <s v="Caro"/>
    <s v="Farrington"/>
    <x v="2"/>
    <x v="300"/>
    <n v="29"/>
    <n v="1086845"/>
    <n v="750000"/>
    <n v="937500"/>
    <n v="1125000"/>
    <n v="1500000"/>
    <n v="1.4491266666666667"/>
    <s v="125-150%"/>
    <n v="112500"/>
    <n v="35625"/>
    <n v="34349.35"/>
    <n v="0"/>
    <n v="0"/>
    <x v="300"/>
    <x v="300"/>
    <n v="112500"/>
    <n v="41250"/>
    <n v="37336.25"/>
    <n v="0"/>
    <n v="0"/>
    <n v="191086.25"/>
    <n v="299466.25"/>
  </r>
  <r>
    <s v="Sadella Fateley"/>
    <n v="8333777430"/>
    <s v="Sadella"/>
    <s v="Fateley"/>
    <x v="0"/>
    <x v="301"/>
    <n v="26"/>
    <n v="895549"/>
    <n v="500000"/>
    <n v="625000"/>
    <n v="750000"/>
    <n v="1000000"/>
    <n v="1.7910980000000001"/>
    <s v="150-200%"/>
    <n v="50000"/>
    <n v="18750"/>
    <n v="22500"/>
    <n v="32020.78"/>
    <n v="0"/>
    <x v="301"/>
    <x v="301"/>
    <n v="60000"/>
    <n v="21250"/>
    <n v="25000"/>
    <n v="32020.78"/>
    <n v="0"/>
    <n v="138270.78"/>
    <n v="189584.78"/>
  </r>
  <r>
    <s v="Loleta Faull"/>
    <n v="4409014943"/>
    <s v="Loleta"/>
    <s v="Faull"/>
    <x v="1"/>
    <x v="302"/>
    <n v="19"/>
    <n v="605319"/>
    <n v="600000"/>
    <n v="750000"/>
    <n v="900000"/>
    <n v="1200000"/>
    <n v="1.0088649999999999"/>
    <s v="100-125%"/>
    <n v="78000"/>
    <n v="904.23"/>
    <n v="0"/>
    <n v="0"/>
    <n v="0"/>
    <x v="302"/>
    <x v="302"/>
    <n v="90000"/>
    <n v="957.42"/>
    <n v="0"/>
    <n v="0"/>
    <n v="0"/>
    <n v="90957.42"/>
    <n v="168322.41999999998"/>
  </r>
  <r>
    <s v="Chantalle Fedynski"/>
    <n v="5134745579"/>
    <s v="Chantalle"/>
    <s v="Fedynski"/>
    <x v="2"/>
    <x v="303"/>
    <n v="19"/>
    <n v="540162"/>
    <n v="750000"/>
    <n v="937500"/>
    <n v="1125000"/>
    <n v="1500000"/>
    <n v="0.72021599999999997"/>
    <s v="0-100%"/>
    <n v="81024.3"/>
    <n v="0"/>
    <n v="0"/>
    <n v="0"/>
    <n v="0"/>
    <x v="303"/>
    <x v="303"/>
    <n v="81024.3"/>
    <n v="0"/>
    <n v="0"/>
    <n v="0"/>
    <n v="0"/>
    <n v="81024.3"/>
    <n v="165084.29999999999"/>
  </r>
  <r>
    <s v="Carmen Ferrick"/>
    <n v="4786629839"/>
    <s v="Carmen"/>
    <s v="Ferrick"/>
    <x v="0"/>
    <x v="304"/>
    <n v="26"/>
    <n v="968216"/>
    <n v="500000"/>
    <n v="625000"/>
    <n v="750000"/>
    <n v="1000000"/>
    <n v="1.9364319999999999"/>
    <s v="150-200%"/>
    <n v="50000"/>
    <n v="18750"/>
    <n v="22500"/>
    <n v="48007.519999999997"/>
    <n v="0"/>
    <x v="304"/>
    <x v="304"/>
    <n v="60000"/>
    <n v="21250"/>
    <n v="25000"/>
    <n v="48007.519999999997"/>
    <n v="0"/>
    <n v="154257.51999999999"/>
    <n v="201397.52"/>
  </r>
  <r>
    <s v="Norris Ferrillio"/>
    <n v="8157157730"/>
    <s v="Norris"/>
    <s v="Ferrillio"/>
    <x v="1"/>
    <x v="305"/>
    <n v="22"/>
    <n v="716671"/>
    <n v="600000"/>
    <n v="750000"/>
    <n v="900000"/>
    <n v="1200000"/>
    <n v="1.1944516666666667"/>
    <s v="100-125%"/>
    <n v="78000"/>
    <n v="19834.07"/>
    <n v="0"/>
    <n v="0"/>
    <n v="0"/>
    <x v="305"/>
    <x v="305"/>
    <n v="90000"/>
    <n v="21000.78"/>
    <n v="0"/>
    <n v="0"/>
    <n v="0"/>
    <n v="111000.78"/>
    <n v="184567.78"/>
  </r>
  <r>
    <s v="Bride Fidelli"/>
    <n v="5974179625"/>
    <s v="Bride"/>
    <s v="Fidelli"/>
    <x v="2"/>
    <x v="306"/>
    <n v="24"/>
    <n v="833134"/>
    <n v="750000"/>
    <n v="937500"/>
    <n v="1125000"/>
    <n v="1500000"/>
    <n v="1.1108453333333332"/>
    <s v="100-125%"/>
    <n v="112500"/>
    <n v="15795.460000000001"/>
    <n v="0"/>
    <n v="0"/>
    <n v="0"/>
    <x v="306"/>
    <x v="306"/>
    <n v="112500"/>
    <n v="18289.48"/>
    <n v="0"/>
    <n v="0"/>
    <n v="0"/>
    <n v="130789.48"/>
    <n v="233554.47999999998"/>
  </r>
  <r>
    <s v="Myriam Filby"/>
    <n v="8264394108"/>
    <s v="Myriam"/>
    <s v="Filby"/>
    <x v="2"/>
    <x v="307"/>
    <n v="20"/>
    <n v="637004"/>
    <n v="750000"/>
    <n v="937500"/>
    <n v="1125000"/>
    <n v="1500000"/>
    <n v="0.84933866666666669"/>
    <s v="0-100%"/>
    <n v="95550.599999999991"/>
    <n v="0"/>
    <n v="0"/>
    <n v="0"/>
    <n v="0"/>
    <x v="307"/>
    <x v="307"/>
    <n v="95550.599999999991"/>
    <n v="0"/>
    <n v="0"/>
    <n v="0"/>
    <n v="0"/>
    <n v="95550.599999999991"/>
    <n v="208612.59999999998"/>
  </r>
  <r>
    <s v="Ferdinand Filippucci"/>
    <n v="4967603564"/>
    <s v="Ferdinand"/>
    <s v="Filippucci"/>
    <x v="2"/>
    <x v="308"/>
    <n v="20"/>
    <n v="785519"/>
    <n v="750000"/>
    <n v="937500"/>
    <n v="1125000"/>
    <n v="1500000"/>
    <n v="1.0473586666666668"/>
    <s v="100-125%"/>
    <n v="112500"/>
    <n v="6748.61"/>
    <n v="0"/>
    <n v="0"/>
    <n v="0"/>
    <x v="308"/>
    <x v="308"/>
    <n v="112500"/>
    <n v="7814.18"/>
    <n v="0"/>
    <n v="0"/>
    <n v="0"/>
    <n v="120314.18"/>
    <n v="198333.18"/>
  </r>
  <r>
    <s v="Rodrique Filon"/>
    <n v="278558984"/>
    <s v="Rodrique"/>
    <s v="Filon"/>
    <x v="1"/>
    <x v="309"/>
    <n v="12"/>
    <n v="435921"/>
    <n v="600000"/>
    <n v="750000"/>
    <n v="900000"/>
    <n v="1200000"/>
    <n v="0.72653500000000004"/>
    <s v="0-100%"/>
    <n v="56669.73"/>
    <n v="0"/>
    <n v="0"/>
    <n v="0"/>
    <n v="0"/>
    <x v="309"/>
    <x v="309"/>
    <n v="65388.149999999994"/>
    <n v="0"/>
    <n v="0"/>
    <n v="0"/>
    <n v="0"/>
    <n v="65388.149999999994"/>
    <n v="128180.15"/>
  </r>
  <r>
    <s v="Costa Fincke"/>
    <n v="1411873114"/>
    <s v="Costa"/>
    <s v="Fincke"/>
    <x v="2"/>
    <x v="310"/>
    <n v="13"/>
    <n v="437303"/>
    <n v="750000"/>
    <n v="937500"/>
    <n v="1125000"/>
    <n v="1500000"/>
    <n v="0.58307066666666663"/>
    <s v="0-100%"/>
    <n v="65595.45"/>
    <n v="0"/>
    <n v="0"/>
    <n v="0"/>
    <n v="0"/>
    <x v="310"/>
    <x v="310"/>
    <n v="65595.45"/>
    <n v="0"/>
    <n v="0"/>
    <n v="0"/>
    <n v="0"/>
    <n v="65595.45"/>
    <n v="156180.45000000001"/>
  </r>
  <r>
    <s v="Bernardina Fisbey"/>
    <n v="4359854056"/>
    <s v="Bernardina"/>
    <s v="Fisbey"/>
    <x v="1"/>
    <x v="311"/>
    <n v="33"/>
    <n v="1259829"/>
    <n v="600000"/>
    <n v="750000"/>
    <n v="900000"/>
    <n v="1200000"/>
    <n v="2.0997150000000002"/>
    <s v="&gt;200%"/>
    <n v="78000"/>
    <n v="25500.000000000004"/>
    <n v="31500"/>
    <n v="78000"/>
    <n v="7777.77"/>
    <x v="311"/>
    <x v="311"/>
    <n v="90000"/>
    <n v="27000"/>
    <n v="37500"/>
    <n v="90000"/>
    <n v="7777.77"/>
    <n v="252277.77"/>
    <n v="329462.77"/>
  </r>
  <r>
    <s v="Carmela Fliege"/>
    <n v="7962906979"/>
    <s v="Carmela"/>
    <s v="Fliege"/>
    <x v="1"/>
    <x v="312"/>
    <n v="15"/>
    <n v="503488"/>
    <n v="600000"/>
    <n v="750000"/>
    <n v="900000"/>
    <n v="1200000"/>
    <n v="0.83914666666666671"/>
    <s v="0-100%"/>
    <n v="65453.440000000002"/>
    <n v="0"/>
    <n v="0"/>
    <n v="0"/>
    <n v="0"/>
    <x v="312"/>
    <x v="312"/>
    <n v="75523.199999999997"/>
    <n v="0"/>
    <n v="0"/>
    <n v="0"/>
    <n v="0"/>
    <n v="75523.199999999997"/>
    <n v="140672.20000000001"/>
  </r>
  <r>
    <s v="Tamqrah Flowerden"/>
    <n v="5422052862"/>
    <s v="Tamqrah"/>
    <s v="Flowerden"/>
    <x v="1"/>
    <x v="313"/>
    <n v="19"/>
    <n v="613625"/>
    <n v="600000"/>
    <n v="750000"/>
    <n v="900000"/>
    <n v="1200000"/>
    <n v="1.0227083333333333"/>
    <s v="100-125%"/>
    <n v="78000"/>
    <n v="2316.25"/>
    <n v="0"/>
    <n v="0"/>
    <n v="0"/>
    <x v="313"/>
    <x v="313"/>
    <n v="90000"/>
    <n v="2452.5"/>
    <n v="0"/>
    <n v="0"/>
    <n v="0"/>
    <n v="92452.5"/>
    <n v="155952.5"/>
  </r>
  <r>
    <s v="Blanche Folliott"/>
    <n v="6446166575"/>
    <s v="Blanche"/>
    <s v="Folliott"/>
    <x v="0"/>
    <x v="314"/>
    <n v="19"/>
    <n v="578752"/>
    <n v="500000"/>
    <n v="625000"/>
    <n v="750000"/>
    <n v="1000000"/>
    <n v="1.1575040000000001"/>
    <s v="100-125%"/>
    <n v="50000"/>
    <n v="11812.8"/>
    <n v="0"/>
    <n v="0"/>
    <n v="0"/>
    <x v="314"/>
    <x v="314"/>
    <n v="60000"/>
    <n v="13387.84"/>
    <n v="0"/>
    <n v="0"/>
    <n v="0"/>
    <n v="73387.839999999997"/>
    <n v="128265.84"/>
  </r>
  <r>
    <s v="Elfrida Fone"/>
    <n v="9518260397"/>
    <s v="Elfrida"/>
    <s v="Fone"/>
    <x v="1"/>
    <x v="315"/>
    <n v="18"/>
    <n v="652900"/>
    <n v="600000"/>
    <n v="750000"/>
    <n v="900000"/>
    <n v="1200000"/>
    <n v="1.0881666666666667"/>
    <s v="100-125%"/>
    <n v="78000"/>
    <n v="8993"/>
    <n v="0"/>
    <n v="0"/>
    <n v="0"/>
    <x v="315"/>
    <x v="315"/>
    <n v="90000"/>
    <n v="9522"/>
    <n v="0"/>
    <n v="0"/>
    <n v="0"/>
    <n v="99522"/>
    <n v="162993"/>
  </r>
  <r>
    <s v="Erika Forsaith"/>
    <n v="844376051"/>
    <s v="Erika"/>
    <s v="Forsaith"/>
    <x v="0"/>
    <x v="316"/>
    <n v="19"/>
    <n v="607396"/>
    <n v="500000"/>
    <n v="625000"/>
    <n v="750000"/>
    <n v="1000000"/>
    <n v="1.2147920000000001"/>
    <s v="100-125%"/>
    <n v="50000"/>
    <n v="16109.4"/>
    <n v="0"/>
    <n v="0"/>
    <n v="0"/>
    <x v="316"/>
    <x v="316"/>
    <n v="60000"/>
    <n v="18257.32"/>
    <n v="0"/>
    <n v="0"/>
    <n v="0"/>
    <n v="78257.320000000007"/>
    <n v="123353.32"/>
  </r>
  <r>
    <s v="Alyssa Forsyth"/>
    <n v="9095573850"/>
    <s v="Alyssa"/>
    <s v="Forsyth"/>
    <x v="0"/>
    <x v="317"/>
    <n v="13"/>
    <n v="436976"/>
    <n v="500000"/>
    <n v="625000"/>
    <n v="750000"/>
    <n v="1000000"/>
    <n v="0.87395199999999995"/>
    <s v="0-100%"/>
    <n v="43697.600000000006"/>
    <n v="0"/>
    <n v="0"/>
    <n v="0"/>
    <n v="0"/>
    <x v="317"/>
    <x v="317"/>
    <n v="52437.119999999995"/>
    <n v="0"/>
    <n v="0"/>
    <n v="0"/>
    <n v="0"/>
    <n v="52437.119999999995"/>
    <n v="100688.12"/>
  </r>
  <r>
    <s v="May Fortesquieu"/>
    <n v="9651729414"/>
    <s v="May"/>
    <s v="Fortesquieu"/>
    <x v="0"/>
    <x v="318"/>
    <n v="18"/>
    <n v="741656"/>
    <n v="500000"/>
    <n v="625000"/>
    <n v="750000"/>
    <n v="1000000"/>
    <n v="1.483312"/>
    <s v="125-150%"/>
    <n v="50000"/>
    <n v="18750"/>
    <n v="20998.079999999998"/>
    <n v="0"/>
    <n v="0"/>
    <x v="318"/>
    <x v="318"/>
    <n v="60000"/>
    <n v="21250"/>
    <n v="23331.200000000001"/>
    <n v="0"/>
    <n v="0"/>
    <n v="104581.2"/>
    <n v="140384.20000000001"/>
  </r>
  <r>
    <s v="Lucila Fosh"/>
    <n v="6732216945"/>
    <s v="Lucila"/>
    <s v="Fosh"/>
    <x v="0"/>
    <x v="319"/>
    <n v="24"/>
    <n v="818243"/>
    <n v="500000"/>
    <n v="625000"/>
    <n v="750000"/>
    <n v="1000000"/>
    <n v="1.6364860000000001"/>
    <s v="150-200%"/>
    <n v="50000"/>
    <n v="18750"/>
    <n v="22500"/>
    <n v="15013.460000000001"/>
    <n v="0"/>
    <x v="319"/>
    <x v="319"/>
    <n v="60000"/>
    <n v="21250"/>
    <n v="25000"/>
    <n v="15013.460000000001"/>
    <n v="0"/>
    <n v="121263.46"/>
    <n v="156856.46000000002"/>
  </r>
  <r>
    <s v="Danit Fosserd"/>
    <n v="3469413983"/>
    <s v="Danit"/>
    <s v="Fosserd"/>
    <x v="0"/>
    <x v="320"/>
    <n v="20"/>
    <n v="665862"/>
    <n v="500000"/>
    <n v="625000"/>
    <n v="750000"/>
    <n v="1000000"/>
    <n v="1.3317239999999999"/>
    <s v="125-150%"/>
    <n v="50000"/>
    <n v="18750"/>
    <n v="7355.16"/>
    <n v="0"/>
    <n v="0"/>
    <x v="320"/>
    <x v="320"/>
    <n v="60000"/>
    <n v="21250"/>
    <n v="8172.4000000000005"/>
    <n v="0"/>
    <n v="0"/>
    <n v="89422.399999999994"/>
    <n v="127526.39999999999"/>
  </r>
  <r>
    <s v="Lotty Foxall"/>
    <n v="8189289020"/>
    <s v="Lotty"/>
    <s v="Foxall"/>
    <x v="2"/>
    <x v="321"/>
    <n v="22"/>
    <n v="780989"/>
    <n v="750000"/>
    <n v="937500"/>
    <n v="1125000"/>
    <n v="1500000"/>
    <n v="1.0413186666666667"/>
    <s v="100-125%"/>
    <n v="112500"/>
    <n v="5887.91"/>
    <n v="0"/>
    <n v="0"/>
    <n v="0"/>
    <x v="321"/>
    <x v="321"/>
    <n v="112500"/>
    <n v="6817.58"/>
    <n v="0"/>
    <n v="0"/>
    <n v="0"/>
    <n v="119317.58"/>
    <n v="231617.58000000002"/>
  </r>
  <r>
    <s v="Horatio Franchyonok"/>
    <n v="7233077789"/>
    <s v="Horatio"/>
    <s v="Franchyonok"/>
    <x v="0"/>
    <x v="322"/>
    <n v="18"/>
    <n v="600732"/>
    <n v="500000"/>
    <n v="625000"/>
    <n v="750000"/>
    <n v="1000000"/>
    <n v="1.2014640000000001"/>
    <s v="100-125%"/>
    <n v="50000"/>
    <n v="15109.8"/>
    <n v="0"/>
    <n v="0"/>
    <n v="0"/>
    <x v="322"/>
    <x v="322"/>
    <n v="60000"/>
    <n v="17124.440000000002"/>
    <n v="0"/>
    <n v="0"/>
    <n v="0"/>
    <n v="77124.44"/>
    <n v="120297.44"/>
  </r>
  <r>
    <s v="Annis Francomb"/>
    <n v="8545135858"/>
    <s v="Annis"/>
    <s v="Francomb"/>
    <x v="0"/>
    <x v="323"/>
    <n v="20"/>
    <n v="734794"/>
    <n v="500000"/>
    <n v="625000"/>
    <n v="750000"/>
    <n v="1000000"/>
    <n v="1.4695879999999999"/>
    <s v="125-150%"/>
    <n v="50000"/>
    <n v="18750"/>
    <n v="19762.919999999998"/>
    <n v="0"/>
    <n v="0"/>
    <x v="323"/>
    <x v="323"/>
    <n v="60000"/>
    <n v="21250"/>
    <n v="21958.800000000003"/>
    <n v="0"/>
    <n v="0"/>
    <n v="103208.8"/>
    <n v="144771.79999999999"/>
  </r>
  <r>
    <s v="Cyndia Fratson"/>
    <n v="8445779583"/>
    <s v="Cyndia"/>
    <s v="Fratson"/>
    <x v="1"/>
    <x v="324"/>
    <n v="16"/>
    <n v="569297"/>
    <n v="600000"/>
    <n v="750000"/>
    <n v="900000"/>
    <n v="1200000"/>
    <n v="0.94882833333333338"/>
    <s v="0-100%"/>
    <n v="74008.61"/>
    <n v="0"/>
    <n v="0"/>
    <n v="0"/>
    <n v="0"/>
    <x v="324"/>
    <x v="324"/>
    <n v="85394.55"/>
    <n v="0"/>
    <n v="0"/>
    <n v="0"/>
    <n v="0"/>
    <n v="85394.55"/>
    <n v="146687.54999999999"/>
  </r>
  <r>
    <s v="Gradey Frazier"/>
    <n v="4472356473"/>
    <s v="Gradey"/>
    <s v="Frazier"/>
    <x v="2"/>
    <x v="325"/>
    <n v="17"/>
    <n v="609192"/>
    <n v="750000"/>
    <n v="937500"/>
    <n v="1125000"/>
    <n v="1500000"/>
    <n v="0.81225599999999998"/>
    <s v="0-100%"/>
    <n v="91378.8"/>
    <n v="0"/>
    <n v="0"/>
    <n v="0"/>
    <n v="0"/>
    <x v="325"/>
    <x v="325"/>
    <n v="91378.8"/>
    <n v="0"/>
    <n v="0"/>
    <n v="0"/>
    <n v="0"/>
    <n v="91378.8"/>
    <n v="171050.8"/>
  </r>
  <r>
    <s v="Arleen Freezor"/>
    <n v="8154943166"/>
    <s v="Arleen"/>
    <s v="Freezor"/>
    <x v="0"/>
    <x v="326"/>
    <n v="14"/>
    <n v="518943"/>
    <n v="500000"/>
    <n v="625000"/>
    <n v="750000"/>
    <n v="1000000"/>
    <n v="1.0378860000000001"/>
    <s v="100-125%"/>
    <n v="50000"/>
    <n v="2841.45"/>
    <n v="0"/>
    <n v="0"/>
    <n v="0"/>
    <x v="326"/>
    <x v="326"/>
    <n v="60000"/>
    <n v="3220.3100000000004"/>
    <n v="0"/>
    <n v="0"/>
    <n v="0"/>
    <n v="63220.31"/>
    <n v="101479.31"/>
  </r>
  <r>
    <s v="Arvin Friar"/>
    <n v="9207464802"/>
    <s v="Arvin"/>
    <s v="Friar"/>
    <x v="2"/>
    <x v="327"/>
    <n v="14"/>
    <n v="459709"/>
    <n v="750000"/>
    <n v="937500"/>
    <n v="1125000"/>
    <n v="1500000"/>
    <n v="0.61294533333333334"/>
    <s v="0-100%"/>
    <n v="68956.349999999991"/>
    <n v="0"/>
    <n v="0"/>
    <n v="0"/>
    <n v="0"/>
    <x v="327"/>
    <x v="327"/>
    <n v="68956.349999999991"/>
    <n v="0"/>
    <n v="0"/>
    <n v="0"/>
    <n v="0"/>
    <n v="68956.349999999991"/>
    <n v="178256.34999999998"/>
  </r>
  <r>
    <s v="Rodd Froggatt"/>
    <n v="959209328"/>
    <s v="Rodd"/>
    <s v="Froggatt"/>
    <x v="0"/>
    <x v="328"/>
    <n v="11"/>
    <n v="408387"/>
    <n v="500000"/>
    <n v="625000"/>
    <n v="750000"/>
    <n v="1000000"/>
    <n v="0.816774"/>
    <s v="0-100%"/>
    <n v="40838.700000000004"/>
    <n v="0"/>
    <n v="0"/>
    <n v="0"/>
    <n v="0"/>
    <x v="328"/>
    <x v="328"/>
    <n v="49006.439999999995"/>
    <n v="0"/>
    <n v="0"/>
    <n v="0"/>
    <n v="0"/>
    <n v="49006.439999999995"/>
    <n v="97358.44"/>
  </r>
  <r>
    <s v="Taite Fulk"/>
    <n v="3435517239"/>
    <s v="Taite"/>
    <s v="Fulk"/>
    <x v="0"/>
    <x v="329"/>
    <n v="20"/>
    <n v="647076"/>
    <n v="500000"/>
    <n v="625000"/>
    <n v="750000"/>
    <n v="1000000"/>
    <n v="1.294152"/>
    <s v="125-150%"/>
    <n v="50000"/>
    <n v="18750"/>
    <n v="3973.68"/>
    <n v="0"/>
    <n v="0"/>
    <x v="329"/>
    <x v="329"/>
    <n v="60000"/>
    <n v="21250"/>
    <n v="4415.2"/>
    <n v="0"/>
    <n v="0"/>
    <n v="85665.2"/>
    <n v="133538.20000000001"/>
  </r>
  <r>
    <s v="Delia Fylan"/>
    <n v="3217797337"/>
    <s v="Delia"/>
    <s v="Fylan"/>
    <x v="0"/>
    <x v="330"/>
    <n v="23"/>
    <n v="826017"/>
    <n v="500000"/>
    <n v="625000"/>
    <n v="750000"/>
    <n v="1000000"/>
    <n v="1.652034"/>
    <s v="150-200%"/>
    <n v="50000"/>
    <n v="18750"/>
    <n v="22500"/>
    <n v="16723.740000000002"/>
    <n v="0"/>
    <x v="330"/>
    <x v="330"/>
    <n v="60000"/>
    <n v="21250"/>
    <n v="25000"/>
    <n v="16723.740000000002"/>
    <n v="0"/>
    <n v="122973.74"/>
    <n v="180933.74"/>
  </r>
  <r>
    <s v="Rani Gaffney"/>
    <n v="7462528568"/>
    <s v="Rani"/>
    <s v="Gaffney"/>
    <x v="1"/>
    <x v="331"/>
    <n v="20"/>
    <n v="752931"/>
    <n v="600000"/>
    <n v="750000"/>
    <n v="900000"/>
    <n v="1200000"/>
    <n v="1.254885"/>
    <s v="125-150%"/>
    <n v="78000"/>
    <n v="25500.000000000004"/>
    <n v="615.51"/>
    <n v="0"/>
    <n v="0"/>
    <x v="331"/>
    <x v="331"/>
    <n v="90000"/>
    <n v="27000"/>
    <n v="732.75"/>
    <n v="0"/>
    <n v="0"/>
    <n v="117732.75"/>
    <n v="167840.75"/>
  </r>
  <r>
    <s v="Ferrel Gainforth"/>
    <n v="8239612253"/>
    <s v="Ferrel"/>
    <s v="Gainforth"/>
    <x v="2"/>
    <x v="332"/>
    <n v="14"/>
    <n v="539738"/>
    <n v="750000"/>
    <n v="937500"/>
    <n v="1125000"/>
    <n v="1500000"/>
    <n v="0.71965066666666666"/>
    <s v="0-100%"/>
    <n v="80960.7"/>
    <n v="0"/>
    <n v="0"/>
    <n v="0"/>
    <n v="0"/>
    <x v="332"/>
    <x v="332"/>
    <n v="80960.7"/>
    <n v="0"/>
    <n v="0"/>
    <n v="0"/>
    <n v="0"/>
    <n v="80960.7"/>
    <n v="162690.70000000001"/>
  </r>
  <r>
    <s v="Rochella Galland"/>
    <n v="7367438190"/>
    <s v="Rochella"/>
    <s v="Galland"/>
    <x v="0"/>
    <x v="333"/>
    <n v="24"/>
    <n v="758395"/>
    <n v="500000"/>
    <n v="625000"/>
    <n v="750000"/>
    <n v="1000000"/>
    <n v="1.5167900000000001"/>
    <s v="150-200%"/>
    <n v="50000"/>
    <n v="18750"/>
    <n v="22500"/>
    <n v="1846.9"/>
    <n v="0"/>
    <x v="333"/>
    <x v="333"/>
    <n v="60000"/>
    <n v="21250"/>
    <n v="25000"/>
    <n v="1846.9"/>
    <n v="0"/>
    <n v="108096.9"/>
    <n v="155139.9"/>
  </r>
  <r>
    <s v="Junina Galland"/>
    <n v="5675852751"/>
    <s v="Junina"/>
    <s v="Galland"/>
    <x v="0"/>
    <x v="334"/>
    <n v="16"/>
    <n v="637937"/>
    <n v="500000"/>
    <n v="625000"/>
    <n v="750000"/>
    <n v="1000000"/>
    <n v="1.275874"/>
    <s v="125-150%"/>
    <n v="50000"/>
    <n v="18750"/>
    <n v="2328.66"/>
    <n v="0"/>
    <n v="0"/>
    <x v="334"/>
    <x v="334"/>
    <n v="60000"/>
    <n v="21250"/>
    <n v="2587.4"/>
    <n v="0"/>
    <n v="0"/>
    <n v="83837.399999999994"/>
    <n v="146272.4"/>
  </r>
  <r>
    <s v="Packston Gamlin"/>
    <n v="3560320844"/>
    <s v="Packston"/>
    <s v="Gamlin"/>
    <x v="1"/>
    <x v="335"/>
    <n v="22"/>
    <n v="792767"/>
    <n v="600000"/>
    <n v="750000"/>
    <n v="900000"/>
    <n v="1200000"/>
    <n v="1.3212783333333333"/>
    <s v="125-150%"/>
    <n v="78000"/>
    <n v="25500.000000000004"/>
    <n v="8981.07"/>
    <n v="0"/>
    <n v="0"/>
    <x v="335"/>
    <x v="335"/>
    <n v="90000"/>
    <n v="27000"/>
    <n v="10691.75"/>
    <n v="0"/>
    <n v="0"/>
    <n v="127691.75"/>
    <n v="200032.75"/>
  </r>
  <r>
    <s v="Glynis Garaghan"/>
    <n v="1898839557"/>
    <s v="Glynis"/>
    <s v="Garaghan"/>
    <x v="1"/>
    <x v="336"/>
    <n v="32"/>
    <n v="1010499"/>
    <n v="600000"/>
    <n v="750000"/>
    <n v="900000"/>
    <n v="1200000"/>
    <n v="1.6841649999999999"/>
    <s v="150-200%"/>
    <n v="78000"/>
    <n v="25500.000000000004"/>
    <n v="31500"/>
    <n v="28729.74"/>
    <n v="0"/>
    <x v="336"/>
    <x v="336"/>
    <n v="90000"/>
    <n v="27000"/>
    <n v="37500"/>
    <n v="33149.699999999997"/>
    <n v="0"/>
    <n v="187649.7"/>
    <n v="257660.7"/>
  </r>
  <r>
    <s v="Leighton Garbar"/>
    <n v="9104569016"/>
    <s v="Leighton"/>
    <s v="Garbar"/>
    <x v="1"/>
    <x v="337"/>
    <n v="16"/>
    <n v="464896"/>
    <n v="600000"/>
    <n v="750000"/>
    <n v="900000"/>
    <n v="1200000"/>
    <n v="0.77482666666666666"/>
    <s v="0-100%"/>
    <n v="60436.480000000003"/>
    <n v="0"/>
    <n v="0"/>
    <n v="0"/>
    <n v="0"/>
    <x v="337"/>
    <x v="337"/>
    <n v="69734.399999999994"/>
    <n v="0"/>
    <n v="0"/>
    <n v="0"/>
    <n v="0"/>
    <n v="69734.399999999994"/>
    <n v="144285.4"/>
  </r>
  <r>
    <s v="Emanuele Garfitt"/>
    <n v="3597778305"/>
    <s v="Emanuele"/>
    <s v="Garfitt"/>
    <x v="2"/>
    <x v="338"/>
    <n v="29"/>
    <n v="1153023"/>
    <n v="750000"/>
    <n v="937500"/>
    <n v="1125000"/>
    <n v="1500000"/>
    <n v="1.537364"/>
    <s v="150-200%"/>
    <n v="112500"/>
    <n v="35625"/>
    <n v="43125"/>
    <n v="8406.9"/>
    <n v="0"/>
    <x v="338"/>
    <x v="338"/>
    <n v="112500"/>
    <n v="41250"/>
    <n v="46875"/>
    <n v="9247.59"/>
    <n v="0"/>
    <n v="209872.59"/>
    <n v="311680.58999999997"/>
  </r>
  <r>
    <s v="Hillyer Garrique"/>
    <n v="5082945165"/>
    <s v="Hillyer"/>
    <s v="Garrique"/>
    <x v="0"/>
    <x v="339"/>
    <n v="22"/>
    <n v="676061"/>
    <n v="500000"/>
    <n v="625000"/>
    <n v="750000"/>
    <n v="1000000"/>
    <n v="1.352122"/>
    <s v="125-150%"/>
    <n v="50000"/>
    <n v="18750"/>
    <n v="9190.98"/>
    <n v="0"/>
    <n v="0"/>
    <x v="339"/>
    <x v="339"/>
    <n v="60000"/>
    <n v="21250"/>
    <n v="10212.200000000001"/>
    <n v="0"/>
    <n v="0"/>
    <n v="91462.2"/>
    <n v="148620.20000000001"/>
  </r>
  <r>
    <s v="Klement Garrison"/>
    <n v="228985188"/>
    <s v="Klement"/>
    <s v="Garrison"/>
    <x v="1"/>
    <x v="340"/>
    <n v="25"/>
    <n v="944716"/>
    <n v="600000"/>
    <n v="750000"/>
    <n v="900000"/>
    <n v="1200000"/>
    <n v="1.5745266666666666"/>
    <s v="150-200%"/>
    <n v="78000"/>
    <n v="25500.000000000004"/>
    <n v="31500"/>
    <n v="11626.16"/>
    <n v="0"/>
    <x v="340"/>
    <x v="340"/>
    <n v="90000"/>
    <n v="27000"/>
    <n v="37500"/>
    <n v="13414.8"/>
    <n v="0"/>
    <n v="167914.8"/>
    <n v="225669.8"/>
  </r>
  <r>
    <s v="Katlin Garthland"/>
    <n v="244523738"/>
    <s v="Katlin"/>
    <s v="Garthland"/>
    <x v="0"/>
    <x v="341"/>
    <n v="23"/>
    <n v="854570"/>
    <n v="500000"/>
    <n v="625000"/>
    <n v="750000"/>
    <n v="1000000"/>
    <n v="1.7091400000000001"/>
    <s v="150-200%"/>
    <n v="50000"/>
    <n v="18750"/>
    <n v="22500"/>
    <n v="23005.4"/>
    <n v="0"/>
    <x v="341"/>
    <x v="341"/>
    <n v="60000"/>
    <n v="21250"/>
    <n v="25000"/>
    <n v="23005.4"/>
    <n v="0"/>
    <n v="129255.4"/>
    <n v="179214.4"/>
  </r>
  <r>
    <s v="Simone Garz"/>
    <n v="7205256240"/>
    <s v="Simone"/>
    <s v="Garz"/>
    <x v="1"/>
    <x v="342"/>
    <n v="17"/>
    <n v="638311"/>
    <n v="600000"/>
    <n v="750000"/>
    <n v="900000"/>
    <n v="1200000"/>
    <n v="1.0638516666666666"/>
    <s v="100-125%"/>
    <n v="78000"/>
    <n v="6512.8700000000008"/>
    <n v="0"/>
    <n v="0"/>
    <n v="0"/>
    <x v="342"/>
    <x v="342"/>
    <n v="90000"/>
    <n v="6895.98"/>
    <n v="0"/>
    <n v="0"/>
    <n v="0"/>
    <n v="96895.98"/>
    <n v="175001.97999999998"/>
  </r>
  <r>
    <s v="Gennifer Gaythwaite"/>
    <n v="495702854"/>
    <s v="Gennifer"/>
    <s v="Gaythwaite"/>
    <x v="0"/>
    <x v="343"/>
    <n v="23"/>
    <n v="906546"/>
    <n v="500000"/>
    <n v="625000"/>
    <n v="750000"/>
    <n v="1000000"/>
    <n v="1.8130919999999999"/>
    <s v="150-200%"/>
    <n v="50000"/>
    <n v="18750"/>
    <n v="22500"/>
    <n v="34440.120000000003"/>
    <n v="0"/>
    <x v="343"/>
    <x v="343"/>
    <n v="60000"/>
    <n v="21250"/>
    <n v="25000"/>
    <n v="34440.120000000003"/>
    <n v="0"/>
    <n v="140690.12"/>
    <n v="180190.12"/>
  </r>
  <r>
    <s v="Ranice Gaytor"/>
    <n v="7630993544"/>
    <s v="Ranice"/>
    <s v="Gaytor"/>
    <x v="1"/>
    <x v="344"/>
    <n v="13"/>
    <n v="475552"/>
    <n v="600000"/>
    <n v="750000"/>
    <n v="900000"/>
    <n v="1200000"/>
    <n v="0.79258666666666666"/>
    <s v="0-100%"/>
    <n v="61821.760000000002"/>
    <n v="0"/>
    <n v="0"/>
    <n v="0"/>
    <n v="0"/>
    <x v="344"/>
    <x v="344"/>
    <n v="71332.800000000003"/>
    <n v="0"/>
    <n v="0"/>
    <n v="0"/>
    <n v="0"/>
    <n v="71332.800000000003"/>
    <n v="122963.8"/>
  </r>
  <r>
    <s v="Duane Geoghegan"/>
    <n v="6718456802"/>
    <s v="Duane"/>
    <s v="Geoghegan"/>
    <x v="1"/>
    <x v="345"/>
    <n v="20"/>
    <n v="774805"/>
    <n v="600000"/>
    <n v="750000"/>
    <n v="900000"/>
    <n v="1200000"/>
    <n v="1.2913416666666666"/>
    <s v="125-150%"/>
    <n v="78000"/>
    <n v="25500.000000000004"/>
    <n v="5209.05"/>
    <n v="0"/>
    <n v="0"/>
    <x v="345"/>
    <x v="345"/>
    <n v="90000"/>
    <n v="27000"/>
    <n v="6201.25"/>
    <n v="0"/>
    <n v="0"/>
    <n v="123201.25"/>
    <n v="178743.25"/>
  </r>
  <r>
    <s v="Bartlet Gerardeaux"/>
    <n v="4323171323"/>
    <s v="Bartlet"/>
    <s v="Gerardeaux"/>
    <x v="1"/>
    <x v="346"/>
    <n v="26"/>
    <n v="867952"/>
    <n v="600000"/>
    <n v="750000"/>
    <n v="900000"/>
    <n v="1200000"/>
    <n v="1.4465866666666667"/>
    <s v="125-150%"/>
    <n v="78000"/>
    <n v="25500.000000000004"/>
    <n v="24769.919999999998"/>
    <n v="0"/>
    <n v="0"/>
    <x v="346"/>
    <x v="346"/>
    <n v="90000"/>
    <n v="27000"/>
    <n v="29488"/>
    <n v="0"/>
    <n v="0"/>
    <n v="146488"/>
    <n v="206155"/>
  </r>
  <r>
    <s v="Dionisio Gethyn"/>
    <n v="6961242316"/>
    <s v="Dionisio"/>
    <s v="Gethyn"/>
    <x v="0"/>
    <x v="347"/>
    <n v="17"/>
    <n v="543073"/>
    <n v="500000"/>
    <n v="625000"/>
    <n v="750000"/>
    <n v="1000000"/>
    <n v="1.0861460000000001"/>
    <s v="100-125%"/>
    <n v="50000"/>
    <n v="6460.95"/>
    <n v="0"/>
    <n v="0"/>
    <n v="0"/>
    <x v="347"/>
    <x v="347"/>
    <n v="60000"/>
    <n v="7322.4100000000008"/>
    <n v="0"/>
    <n v="0"/>
    <n v="0"/>
    <n v="67322.41"/>
    <n v="116826.41"/>
  </r>
  <r>
    <s v="Dorothea Gheeraert"/>
    <n v="2450711406"/>
    <s v="Dorothea"/>
    <s v="Gheeraert"/>
    <x v="2"/>
    <x v="348"/>
    <n v="24"/>
    <n v="860270"/>
    <n v="750000"/>
    <n v="937500"/>
    <n v="1125000"/>
    <n v="1500000"/>
    <n v="1.1470266666666666"/>
    <s v="100-125%"/>
    <n v="112500"/>
    <n v="20951.3"/>
    <n v="0"/>
    <n v="0"/>
    <n v="0"/>
    <x v="348"/>
    <x v="348"/>
    <n v="112500"/>
    <n v="24259.4"/>
    <n v="0"/>
    <n v="0"/>
    <n v="0"/>
    <n v="136759.4"/>
    <n v="242772.4"/>
  </r>
  <r>
    <s v="Cymbre Giampietro"/>
    <n v="8047841793"/>
    <s v="Cymbre"/>
    <s v="Giampietro"/>
    <x v="0"/>
    <x v="349"/>
    <n v="18"/>
    <n v="608630"/>
    <n v="500000"/>
    <n v="625000"/>
    <n v="750000"/>
    <n v="1000000"/>
    <n v="1.21726"/>
    <s v="100-125%"/>
    <n v="50000"/>
    <n v="16294.5"/>
    <n v="0"/>
    <n v="0"/>
    <n v="0"/>
    <x v="349"/>
    <x v="349"/>
    <n v="60000"/>
    <n v="18467.100000000002"/>
    <n v="0"/>
    <n v="0"/>
    <n v="0"/>
    <n v="78467.100000000006"/>
    <n v="124805.1"/>
  </r>
  <r>
    <s v="Gayelord Gianelli"/>
    <n v="5792300712"/>
    <s v="Gayelord"/>
    <s v="Gianelli"/>
    <x v="1"/>
    <x v="350"/>
    <n v="24"/>
    <n v="878279"/>
    <n v="600000"/>
    <n v="750000"/>
    <n v="900000"/>
    <n v="1200000"/>
    <n v="1.4637983333333333"/>
    <s v="125-150%"/>
    <n v="78000"/>
    <n v="25500.000000000004"/>
    <n v="26938.59"/>
    <n v="0"/>
    <n v="0"/>
    <x v="350"/>
    <x v="350"/>
    <n v="90000"/>
    <n v="27000"/>
    <n v="32069.75"/>
    <n v="0"/>
    <n v="0"/>
    <n v="149069.75"/>
    <n v="219540.75"/>
  </r>
  <r>
    <s v="Fredelia Gianetti"/>
    <n v="29906814"/>
    <s v="Fredelia"/>
    <s v="Gianetti"/>
    <x v="1"/>
    <x v="351"/>
    <n v="20"/>
    <n v="694093"/>
    <n v="600000"/>
    <n v="750000"/>
    <n v="900000"/>
    <n v="1200000"/>
    <n v="1.1568216666666666"/>
    <s v="100-125%"/>
    <n v="78000"/>
    <n v="15995.810000000001"/>
    <n v="0"/>
    <n v="0"/>
    <n v="0"/>
    <x v="351"/>
    <x v="351"/>
    <n v="90000"/>
    <n v="16936.739999999998"/>
    <n v="0"/>
    <n v="0"/>
    <n v="0"/>
    <n v="106936.73999999999"/>
    <n v="180903.74"/>
  </r>
  <r>
    <s v="Elmore Gianullo"/>
    <n v="4094820760"/>
    <s v="Elmore"/>
    <s v="Gianullo"/>
    <x v="1"/>
    <x v="352"/>
    <n v="17"/>
    <n v="523072"/>
    <n v="600000"/>
    <n v="750000"/>
    <n v="900000"/>
    <n v="1200000"/>
    <n v="0.87178666666666671"/>
    <s v="0-100%"/>
    <n v="67999.360000000001"/>
    <n v="0"/>
    <n v="0"/>
    <n v="0"/>
    <n v="0"/>
    <x v="352"/>
    <x v="352"/>
    <n v="78460.800000000003"/>
    <n v="0"/>
    <n v="0"/>
    <n v="0"/>
    <n v="0"/>
    <n v="78460.800000000003"/>
    <n v="153427.79999999999"/>
  </r>
  <r>
    <s v="Glenn Gillespie"/>
    <n v="2670196322"/>
    <s v="Glenn"/>
    <s v="Gillespie"/>
    <x v="0"/>
    <x v="353"/>
    <n v="24"/>
    <n v="895817"/>
    <n v="500000"/>
    <n v="625000"/>
    <n v="750000"/>
    <n v="1000000"/>
    <n v="1.7916339999999999"/>
    <s v="150-200%"/>
    <n v="50000"/>
    <n v="18750"/>
    <n v="22500"/>
    <n v="32079.74"/>
    <n v="0"/>
    <x v="353"/>
    <x v="353"/>
    <n v="60000"/>
    <n v="21250"/>
    <n v="25000"/>
    <n v="32079.74"/>
    <n v="0"/>
    <n v="138329.74"/>
    <n v="189169.74"/>
  </r>
  <r>
    <s v="Glennie Giorgio"/>
    <n v="9331851693"/>
    <s v="Glennie"/>
    <s v="Giorgio"/>
    <x v="0"/>
    <x v="354"/>
    <n v="22"/>
    <n v="651320"/>
    <n v="500000"/>
    <n v="625000"/>
    <n v="750000"/>
    <n v="1000000"/>
    <n v="1.30264"/>
    <s v="125-150%"/>
    <n v="50000"/>
    <n v="18750"/>
    <n v="4737.5999999999995"/>
    <n v="0"/>
    <n v="0"/>
    <x v="354"/>
    <x v="354"/>
    <n v="60000"/>
    <n v="21250"/>
    <n v="5264"/>
    <n v="0"/>
    <n v="0"/>
    <n v="86514"/>
    <n v="123986"/>
  </r>
  <r>
    <s v="Row Giottini"/>
    <n v="5412518958"/>
    <s v="Row"/>
    <s v="Giottini"/>
    <x v="0"/>
    <x v="355"/>
    <n v="31"/>
    <n v="1064286"/>
    <n v="500000"/>
    <n v="625000"/>
    <n v="750000"/>
    <n v="1000000"/>
    <n v="2.1285720000000001"/>
    <s v="&gt;200%"/>
    <n v="50000"/>
    <n v="18750"/>
    <n v="22500"/>
    <n v="55000"/>
    <n v="6428.6"/>
    <x v="355"/>
    <x v="355"/>
    <n v="60000"/>
    <n v="21250"/>
    <n v="25000"/>
    <n v="55000"/>
    <n v="6428.6"/>
    <n v="167678.6"/>
    <n v="201688.6"/>
  </r>
  <r>
    <s v="Nial Giovanazzi"/>
    <n v="3600185284"/>
    <s v="Nial"/>
    <s v="Giovanazzi"/>
    <x v="1"/>
    <x v="356"/>
    <n v="18"/>
    <n v="648709"/>
    <n v="600000"/>
    <n v="750000"/>
    <n v="900000"/>
    <n v="1200000"/>
    <n v="1.0811816666666667"/>
    <s v="100-125%"/>
    <n v="78000"/>
    <n v="8280.5300000000007"/>
    <n v="0"/>
    <n v="0"/>
    <n v="0"/>
    <x v="356"/>
    <x v="356"/>
    <n v="90000"/>
    <n v="8767.619999999999"/>
    <n v="0"/>
    <n v="0"/>
    <n v="0"/>
    <n v="98767.62"/>
    <n v="150901.62"/>
  </r>
  <r>
    <s v="Meredith Giraudot"/>
    <n v="6173504774"/>
    <s v="Meredith"/>
    <s v="Giraudot"/>
    <x v="2"/>
    <x v="357"/>
    <n v="22"/>
    <n v="582051"/>
    <n v="750000"/>
    <n v="937500"/>
    <n v="1125000"/>
    <n v="1500000"/>
    <n v="0.77606799999999998"/>
    <s v="0-100%"/>
    <n v="87307.65"/>
    <n v="0"/>
    <n v="0"/>
    <n v="0"/>
    <n v="0"/>
    <x v="357"/>
    <x v="357"/>
    <n v="87307.65"/>
    <n v="0"/>
    <n v="0"/>
    <n v="0"/>
    <n v="0"/>
    <n v="87307.65"/>
    <n v="212235.65"/>
  </r>
  <r>
    <s v="Clem Girth"/>
    <n v="9293760045"/>
    <s v="Clem"/>
    <s v="Girth"/>
    <x v="0"/>
    <x v="358"/>
    <n v="18"/>
    <n v="583650"/>
    <n v="500000"/>
    <n v="625000"/>
    <n v="750000"/>
    <n v="1000000"/>
    <n v="1.1673"/>
    <s v="100-125%"/>
    <n v="50000"/>
    <n v="12547.5"/>
    <n v="0"/>
    <n v="0"/>
    <n v="0"/>
    <x v="358"/>
    <x v="358"/>
    <n v="60000"/>
    <n v="14220.500000000002"/>
    <n v="0"/>
    <n v="0"/>
    <n v="0"/>
    <n v="74220.5"/>
    <n v="122625.5"/>
  </r>
  <r>
    <s v="Arlin Glacken"/>
    <n v="3858163570"/>
    <s v="Arlin"/>
    <s v="Glacken"/>
    <x v="1"/>
    <x v="359"/>
    <n v="28"/>
    <n v="914088"/>
    <n v="600000"/>
    <n v="750000"/>
    <n v="900000"/>
    <n v="1200000"/>
    <n v="1.5234799999999999"/>
    <s v="150-200%"/>
    <n v="78000"/>
    <n v="25500.000000000004"/>
    <n v="31500"/>
    <n v="3662.88"/>
    <n v="0"/>
    <x v="359"/>
    <x v="359"/>
    <n v="90000"/>
    <n v="27000"/>
    <n v="37500"/>
    <n v="4226.3999999999996"/>
    <n v="0"/>
    <n v="158726.39999999999"/>
    <n v="234059.4"/>
  </r>
  <r>
    <s v="Genni Glader"/>
    <n v="4504361140"/>
    <s v="Genni"/>
    <s v="Glader"/>
    <x v="0"/>
    <x v="360"/>
    <n v="17"/>
    <n v="574785"/>
    <n v="500000"/>
    <n v="625000"/>
    <n v="750000"/>
    <n v="1000000"/>
    <n v="1.14957"/>
    <s v="100-125%"/>
    <n v="50000"/>
    <n v="11217.75"/>
    <n v="0"/>
    <n v="0"/>
    <n v="0"/>
    <x v="360"/>
    <x v="360"/>
    <n v="60000"/>
    <n v="12713.45"/>
    <n v="0"/>
    <n v="0"/>
    <n v="0"/>
    <n v="72713.45"/>
    <n v="118050.45"/>
  </r>
  <r>
    <s v="Jolee Gladyer"/>
    <n v="8971738782"/>
    <s v="Jolee"/>
    <s v="Gladyer"/>
    <x v="2"/>
    <x v="361"/>
    <n v="25"/>
    <n v="945309"/>
    <n v="750000"/>
    <n v="937500"/>
    <n v="1125000"/>
    <n v="1500000"/>
    <n v="1.2604120000000001"/>
    <s v="125-150%"/>
    <n v="112500"/>
    <n v="35625"/>
    <n v="1796.0700000000002"/>
    <n v="0"/>
    <n v="0"/>
    <x v="361"/>
    <x v="361"/>
    <n v="112500"/>
    <n v="41250"/>
    <n v="1952.25"/>
    <n v="0"/>
    <n v="0"/>
    <n v="155702.25"/>
    <n v="280517.25"/>
  </r>
  <r>
    <s v="Izzy Glennon"/>
    <n v="1152386727"/>
    <s v="Izzy"/>
    <s v="Glennon"/>
    <x v="1"/>
    <x v="362"/>
    <n v="21"/>
    <n v="835084"/>
    <n v="600000"/>
    <n v="750000"/>
    <n v="900000"/>
    <n v="1200000"/>
    <n v="1.3918066666666666"/>
    <s v="125-150%"/>
    <n v="78000"/>
    <n v="25500.000000000004"/>
    <n v="17867.64"/>
    <n v="0"/>
    <n v="0"/>
    <x v="362"/>
    <x v="362"/>
    <n v="90000"/>
    <n v="27000"/>
    <n v="21271"/>
    <n v="0"/>
    <n v="0"/>
    <n v="138271"/>
    <n v="215482"/>
  </r>
  <r>
    <s v="Caroline Glidden"/>
    <n v="6279928705"/>
    <s v="Caroline"/>
    <s v="Glidden"/>
    <x v="1"/>
    <x v="363"/>
    <n v="31"/>
    <n v="1128878"/>
    <n v="600000"/>
    <n v="750000"/>
    <n v="900000"/>
    <n v="1200000"/>
    <n v="1.8814633333333333"/>
    <s v="150-200%"/>
    <n v="78000"/>
    <n v="25500.000000000004"/>
    <n v="31500"/>
    <n v="59508.28"/>
    <n v="0"/>
    <x v="363"/>
    <x v="363"/>
    <n v="90000"/>
    <n v="27000"/>
    <n v="37500"/>
    <n v="68663.399999999994"/>
    <n v="0"/>
    <n v="223163.4"/>
    <n v="302997.40000000002"/>
  </r>
  <r>
    <s v="Sunny Glyne"/>
    <n v="2579936017"/>
    <s v="Sunny"/>
    <s v="Glyne"/>
    <x v="2"/>
    <x v="364"/>
    <n v="14"/>
    <n v="400289"/>
    <n v="750000"/>
    <n v="937500"/>
    <n v="1125000"/>
    <n v="1500000"/>
    <n v="0.53371866666666667"/>
    <s v="0-100%"/>
    <n v="60043.35"/>
    <n v="0"/>
    <n v="0"/>
    <n v="0"/>
    <n v="0"/>
    <x v="364"/>
    <x v="364"/>
    <n v="60043.35"/>
    <n v="0"/>
    <n v="0"/>
    <n v="0"/>
    <n v="0"/>
    <n v="60043.35"/>
    <n v="157870.35"/>
  </r>
  <r>
    <s v="Demetri Goatman"/>
    <n v="5186660353"/>
    <s v="Demetri"/>
    <s v="Goatman"/>
    <x v="1"/>
    <x v="365"/>
    <n v="27"/>
    <n v="933223"/>
    <n v="600000"/>
    <n v="750000"/>
    <n v="900000"/>
    <n v="1200000"/>
    <n v="1.5553716666666666"/>
    <s v="150-200%"/>
    <n v="78000"/>
    <n v="25500.000000000004"/>
    <n v="31500"/>
    <n v="8637.98"/>
    <n v="0"/>
    <x v="365"/>
    <x v="365"/>
    <n v="90000"/>
    <n v="27000"/>
    <n v="37500"/>
    <n v="9966.9"/>
    <n v="0"/>
    <n v="164466.9"/>
    <n v="244233.9"/>
  </r>
  <r>
    <s v="Bea Gofton"/>
    <n v="1918356416"/>
    <s v="Bea"/>
    <s v="Gofton"/>
    <x v="2"/>
    <x v="366"/>
    <n v="26"/>
    <n v="954130"/>
    <n v="750000"/>
    <n v="937500"/>
    <n v="1125000"/>
    <n v="1500000"/>
    <n v="1.2721733333333334"/>
    <s v="125-150%"/>
    <n v="112500"/>
    <n v="35625"/>
    <n v="3824.9"/>
    <n v="0"/>
    <n v="0"/>
    <x v="366"/>
    <x v="366"/>
    <n v="112500"/>
    <n v="41250"/>
    <n v="4157.5"/>
    <n v="0"/>
    <n v="0"/>
    <n v="157907.5"/>
    <n v="272578.5"/>
  </r>
  <r>
    <s v="Orland Gommery"/>
    <n v="3824197065"/>
    <s v="Orland"/>
    <s v="Gommery"/>
    <x v="2"/>
    <x v="367"/>
    <n v="22"/>
    <n v="764531"/>
    <n v="750000"/>
    <n v="937500"/>
    <n v="1125000"/>
    <n v="1500000"/>
    <n v="1.0193746666666668"/>
    <s v="100-125%"/>
    <n v="112500"/>
    <n v="2760.89"/>
    <n v="0"/>
    <n v="0"/>
    <n v="0"/>
    <x v="367"/>
    <x v="367"/>
    <n v="112500"/>
    <n v="3196.82"/>
    <n v="0"/>
    <n v="0"/>
    <n v="0"/>
    <n v="115696.82"/>
    <n v="197127.82"/>
  </r>
  <r>
    <s v="Nolie Gonnin"/>
    <n v="899126162"/>
    <s v="Nolie"/>
    <s v="Gonnin"/>
    <x v="1"/>
    <x v="368"/>
    <n v="21"/>
    <n v="695781"/>
    <n v="600000"/>
    <n v="750000"/>
    <n v="900000"/>
    <n v="1200000"/>
    <n v="1.159635"/>
    <s v="100-125%"/>
    <n v="78000"/>
    <n v="16282.77"/>
    <n v="0"/>
    <n v="0"/>
    <n v="0"/>
    <x v="368"/>
    <x v="368"/>
    <n v="90000"/>
    <n v="17240.579999999998"/>
    <n v="0"/>
    <n v="0"/>
    <n v="0"/>
    <n v="107240.58"/>
    <n v="168241.58000000002"/>
  </r>
  <r>
    <s v="Ivan Gonzalo"/>
    <n v="2411473303"/>
    <s v="Ivan"/>
    <s v="Gonzalo"/>
    <x v="1"/>
    <x v="369"/>
    <n v="14"/>
    <n v="480741"/>
    <n v="600000"/>
    <n v="750000"/>
    <n v="900000"/>
    <n v="1200000"/>
    <n v="0.80123500000000003"/>
    <s v="0-100%"/>
    <n v="62496.33"/>
    <n v="0"/>
    <n v="0"/>
    <n v="0"/>
    <n v="0"/>
    <x v="369"/>
    <x v="369"/>
    <n v="72111.149999999994"/>
    <n v="0"/>
    <n v="0"/>
    <n v="0"/>
    <n v="0"/>
    <n v="72111.149999999994"/>
    <n v="148914.15"/>
  </r>
  <r>
    <s v="Salli Gooda"/>
    <n v="2074776004"/>
    <s v="Salli"/>
    <s v="Gooda"/>
    <x v="1"/>
    <x v="370"/>
    <n v="21"/>
    <n v="805766"/>
    <n v="600000"/>
    <n v="750000"/>
    <n v="900000"/>
    <n v="1200000"/>
    <n v="1.3429433333333334"/>
    <s v="125-150%"/>
    <n v="78000"/>
    <n v="25500.000000000004"/>
    <n v="11710.859999999999"/>
    <n v="0"/>
    <n v="0"/>
    <x v="370"/>
    <x v="370"/>
    <n v="90000"/>
    <n v="27000"/>
    <n v="13941.5"/>
    <n v="0"/>
    <n v="0"/>
    <n v="130941.5"/>
    <n v="208028.5"/>
  </r>
  <r>
    <s v="Cordelia Goodered"/>
    <n v="9829586073"/>
    <s v="Cordelia"/>
    <s v="Goodered"/>
    <x v="2"/>
    <x v="371"/>
    <n v="23"/>
    <n v="767064"/>
    <n v="750000"/>
    <n v="937500"/>
    <n v="1125000"/>
    <n v="1500000"/>
    <n v="1.0227520000000001"/>
    <s v="100-125%"/>
    <n v="112500"/>
    <n v="3242.16"/>
    <n v="0"/>
    <n v="0"/>
    <n v="0"/>
    <x v="371"/>
    <x v="371"/>
    <n v="112500"/>
    <n v="3754.08"/>
    <n v="0"/>
    <n v="0"/>
    <n v="0"/>
    <n v="116254.08"/>
    <n v="204979.08000000002"/>
  </r>
  <r>
    <s v="Pablo Goodhand"/>
    <n v="4525743115"/>
    <s v="Pablo"/>
    <s v="Goodhand"/>
    <x v="2"/>
    <x v="372"/>
    <n v="25"/>
    <n v="938038"/>
    <n v="750000"/>
    <n v="937500"/>
    <n v="1125000"/>
    <n v="1500000"/>
    <n v="1.2507173333333332"/>
    <s v="125-150%"/>
    <n v="112500"/>
    <n v="35625"/>
    <n v="123.74000000000001"/>
    <n v="0"/>
    <n v="0"/>
    <x v="372"/>
    <x v="372"/>
    <n v="112500"/>
    <n v="41250"/>
    <n v="134.5"/>
    <n v="0"/>
    <n v="0"/>
    <n v="153884.5"/>
    <n v="250812.5"/>
  </r>
  <r>
    <s v="Jonathon Goodrum"/>
    <n v="8460683117"/>
    <s v="Jonathon"/>
    <s v="Goodrum"/>
    <x v="2"/>
    <x v="373"/>
    <n v="23"/>
    <n v="893432"/>
    <n v="750000"/>
    <n v="937500"/>
    <n v="1125000"/>
    <n v="1500000"/>
    <n v="1.1912426666666667"/>
    <s v="100-125%"/>
    <n v="112500"/>
    <n v="27252.080000000002"/>
    <n v="0"/>
    <n v="0"/>
    <n v="0"/>
    <x v="373"/>
    <x v="373"/>
    <n v="112500"/>
    <n v="31555.040000000001"/>
    <n v="0"/>
    <n v="0"/>
    <n v="0"/>
    <n v="144055.04000000001"/>
    <n v="261090.04"/>
  </r>
  <r>
    <s v="Darnall Goodship"/>
    <n v="8550875457"/>
    <s v="Darnall"/>
    <s v="Goodship"/>
    <x v="0"/>
    <x v="374"/>
    <n v="14"/>
    <n v="551513"/>
    <n v="500000"/>
    <n v="625000"/>
    <n v="750000"/>
    <n v="1000000"/>
    <n v="1.1030260000000001"/>
    <s v="100-125%"/>
    <n v="50000"/>
    <n v="7726.95"/>
    <n v="0"/>
    <n v="0"/>
    <n v="0"/>
    <x v="374"/>
    <x v="374"/>
    <n v="60000"/>
    <n v="8757.2100000000009"/>
    <n v="0"/>
    <n v="0"/>
    <n v="0"/>
    <n v="68757.210000000006"/>
    <n v="100865.21"/>
  </r>
  <r>
    <s v="Jaquenetta Gorelli"/>
    <n v="7033916019"/>
    <s v="Jaquenetta"/>
    <s v="Gorelli"/>
    <x v="1"/>
    <x v="375"/>
    <n v="9"/>
    <n v="277209"/>
    <n v="600000"/>
    <n v="750000"/>
    <n v="900000"/>
    <n v="1200000"/>
    <n v="0.46201500000000001"/>
    <s v="0-100%"/>
    <n v="36037.17"/>
    <n v="0"/>
    <n v="0"/>
    <n v="0"/>
    <n v="0"/>
    <x v="375"/>
    <x v="375"/>
    <n v="41581.35"/>
    <n v="0"/>
    <n v="0"/>
    <n v="0"/>
    <n v="0"/>
    <n v="41581.35"/>
    <n v="99382.35"/>
  </r>
  <r>
    <s v="Murdock Gorton"/>
    <n v="325547246"/>
    <s v="Murdock"/>
    <s v="Gorton"/>
    <x v="2"/>
    <x v="376"/>
    <n v="25"/>
    <n v="983343"/>
    <n v="750000"/>
    <n v="937500"/>
    <n v="1125000"/>
    <n v="1500000"/>
    <n v="1.311124"/>
    <s v="125-150%"/>
    <n v="112500"/>
    <n v="35625"/>
    <n v="10543.890000000001"/>
    <n v="0"/>
    <n v="0"/>
    <x v="376"/>
    <x v="376"/>
    <n v="112500"/>
    <n v="41250"/>
    <n v="11460.75"/>
    <n v="0"/>
    <n v="0"/>
    <n v="165210.75"/>
    <n v="254801.75"/>
  </r>
  <r>
    <s v="Verine Gouldstone"/>
    <n v="806065796"/>
    <s v="Verine"/>
    <s v="Gouldstone"/>
    <x v="2"/>
    <x v="377"/>
    <n v="17"/>
    <n v="619591"/>
    <n v="750000"/>
    <n v="937500"/>
    <n v="1125000"/>
    <n v="1500000"/>
    <n v="0.82612133333333337"/>
    <s v="0-100%"/>
    <n v="92938.65"/>
    <n v="0"/>
    <n v="0"/>
    <n v="0"/>
    <n v="0"/>
    <x v="377"/>
    <x v="377"/>
    <n v="92938.65"/>
    <n v="0"/>
    <n v="0"/>
    <n v="0"/>
    <n v="0"/>
    <n v="92938.65"/>
    <n v="202834.65"/>
  </r>
  <r>
    <s v="Elbertina Gounet"/>
    <n v="3000763902"/>
    <s v="Elbertina"/>
    <s v="Gounet"/>
    <x v="2"/>
    <x v="378"/>
    <n v="26"/>
    <n v="968439"/>
    <n v="750000"/>
    <n v="937500"/>
    <n v="1125000"/>
    <n v="1500000"/>
    <n v="1.2912520000000001"/>
    <s v="125-150%"/>
    <n v="112500"/>
    <n v="35625"/>
    <n v="7115.97"/>
    <n v="0"/>
    <n v="0"/>
    <x v="378"/>
    <x v="378"/>
    <n v="112500"/>
    <n v="41250"/>
    <n v="7734.75"/>
    <n v="0"/>
    <n v="0"/>
    <n v="161484.75"/>
    <n v="271034.75"/>
  </r>
  <r>
    <s v="Antonina Grammer"/>
    <n v="3040116061"/>
    <s v="Antonina"/>
    <s v="Grammer"/>
    <x v="1"/>
    <x v="379"/>
    <n v="21"/>
    <n v="762478"/>
    <n v="600000"/>
    <n v="750000"/>
    <n v="900000"/>
    <n v="1200000"/>
    <n v="1.2707966666666666"/>
    <s v="125-150%"/>
    <n v="78000"/>
    <n v="25500.000000000004"/>
    <n v="2620.38"/>
    <n v="0"/>
    <n v="0"/>
    <x v="379"/>
    <x v="379"/>
    <n v="90000"/>
    <n v="27000"/>
    <n v="3119.5"/>
    <n v="0"/>
    <n v="0"/>
    <n v="120119.5"/>
    <n v="185955.5"/>
  </r>
  <r>
    <s v="Nicola Granleese"/>
    <n v="8682006391"/>
    <s v="Nicola"/>
    <s v="Granleese"/>
    <x v="1"/>
    <x v="380"/>
    <n v="19"/>
    <n v="746728"/>
    <n v="600000"/>
    <n v="750000"/>
    <n v="900000"/>
    <n v="1200000"/>
    <n v="1.2445466666666667"/>
    <s v="100-125%"/>
    <n v="78000"/>
    <n v="24943.760000000002"/>
    <n v="0"/>
    <n v="0"/>
    <n v="0"/>
    <x v="380"/>
    <x v="380"/>
    <n v="90000"/>
    <n v="26411.039999999997"/>
    <n v="0"/>
    <n v="0"/>
    <n v="0"/>
    <n v="116411.04"/>
    <n v="180308.03999999998"/>
  </r>
  <r>
    <s v="Brandi Gratton"/>
    <n v="2497321256"/>
    <s v="Brandi"/>
    <s v="Gratton"/>
    <x v="2"/>
    <x v="381"/>
    <n v="28"/>
    <n v="1074426"/>
    <n v="750000"/>
    <n v="937500"/>
    <n v="1125000"/>
    <n v="1500000"/>
    <n v="1.4325680000000001"/>
    <s v="125-150%"/>
    <n v="112500"/>
    <n v="35625"/>
    <n v="31492.98"/>
    <n v="0"/>
    <n v="0"/>
    <x v="381"/>
    <x v="381"/>
    <n v="112500"/>
    <n v="41250"/>
    <n v="34231.5"/>
    <n v="0"/>
    <n v="0"/>
    <n v="187981.5"/>
    <n v="283838.5"/>
  </r>
  <r>
    <s v="Andros Graveson"/>
    <n v="9885165231"/>
    <s v="Andros"/>
    <s v="Graveson"/>
    <x v="2"/>
    <x v="382"/>
    <n v="26"/>
    <n v="865380"/>
    <n v="750000"/>
    <n v="937500"/>
    <n v="1125000"/>
    <n v="1500000"/>
    <n v="1.15384"/>
    <s v="100-125%"/>
    <n v="112500"/>
    <n v="21922.2"/>
    <n v="0"/>
    <n v="0"/>
    <n v="0"/>
    <x v="382"/>
    <x v="382"/>
    <n v="112500"/>
    <n v="25383.599999999999"/>
    <n v="0"/>
    <n v="0"/>
    <n v="0"/>
    <n v="137883.6"/>
    <n v="251702.6"/>
  </r>
  <r>
    <s v="Peggie Grayland"/>
    <n v="7775126329"/>
    <s v="Peggie"/>
    <s v="Grayland"/>
    <x v="0"/>
    <x v="383"/>
    <n v="17"/>
    <n v="544437"/>
    <n v="500000"/>
    <n v="625000"/>
    <n v="750000"/>
    <n v="1000000"/>
    <n v="1.0888739999999999"/>
    <s v="100-125%"/>
    <n v="50000"/>
    <n v="6665.55"/>
    <n v="0"/>
    <n v="0"/>
    <n v="0"/>
    <x v="383"/>
    <x v="383"/>
    <n v="60000"/>
    <n v="7554.2900000000009"/>
    <n v="0"/>
    <n v="0"/>
    <n v="0"/>
    <n v="67554.290000000008"/>
    <n v="97712.290000000008"/>
  </r>
  <r>
    <s v="Geoff Greenmon"/>
    <n v="7516977292"/>
    <s v="Geoff"/>
    <s v="Greenmon"/>
    <x v="2"/>
    <x v="384"/>
    <n v="18"/>
    <n v="669220"/>
    <n v="750000"/>
    <n v="937500"/>
    <n v="1125000"/>
    <n v="1500000"/>
    <n v="0.89229333333333338"/>
    <s v="0-100%"/>
    <n v="100383"/>
    <n v="0"/>
    <n v="0"/>
    <n v="0"/>
    <n v="0"/>
    <x v="384"/>
    <x v="384"/>
    <n v="100383"/>
    <n v="0"/>
    <n v="0"/>
    <n v="0"/>
    <n v="0"/>
    <n v="100383"/>
    <n v="189678"/>
  </r>
  <r>
    <s v="Phillipe Greenroyd"/>
    <n v="3867281491"/>
    <s v="Phillipe"/>
    <s v="Greenroyd"/>
    <x v="0"/>
    <x v="385"/>
    <n v="19"/>
    <n v="722389"/>
    <n v="500000"/>
    <n v="625000"/>
    <n v="750000"/>
    <n v="1000000"/>
    <n v="1.4447779999999999"/>
    <s v="125-150%"/>
    <n v="50000"/>
    <n v="18750"/>
    <n v="17530.02"/>
    <n v="0"/>
    <n v="0"/>
    <x v="385"/>
    <x v="385"/>
    <n v="60000"/>
    <n v="21250"/>
    <n v="19477.8"/>
    <n v="0"/>
    <n v="0"/>
    <n v="100727.8"/>
    <n v="145077.79999999999"/>
  </r>
  <r>
    <s v="Shayne Greensall"/>
    <n v="3877279783"/>
    <s v="Shayne"/>
    <s v="Greensall"/>
    <x v="1"/>
    <x v="386"/>
    <n v="22"/>
    <n v="679482"/>
    <n v="600000"/>
    <n v="750000"/>
    <n v="900000"/>
    <n v="1200000"/>
    <n v="1.1324700000000001"/>
    <s v="100-125%"/>
    <n v="78000"/>
    <n v="13511.94"/>
    <n v="0"/>
    <n v="0"/>
    <n v="0"/>
    <x v="386"/>
    <x v="386"/>
    <n v="90000"/>
    <n v="14306.76"/>
    <n v="0"/>
    <n v="0"/>
    <n v="0"/>
    <n v="104306.76"/>
    <n v="166111.76"/>
  </r>
  <r>
    <s v="Meg Greensides"/>
    <n v="8350412399"/>
    <s v="Meg"/>
    <s v="Greensides"/>
    <x v="2"/>
    <x v="387"/>
    <n v="11"/>
    <n v="290823"/>
    <n v="750000"/>
    <n v="937500"/>
    <n v="1125000"/>
    <n v="1500000"/>
    <n v="0.387764"/>
    <s v="0-100%"/>
    <n v="43623.45"/>
    <n v="0"/>
    <n v="0"/>
    <n v="0"/>
    <n v="0"/>
    <x v="387"/>
    <x v="387"/>
    <n v="43623.45"/>
    <n v="0"/>
    <n v="0"/>
    <n v="0"/>
    <n v="0"/>
    <n v="43623.45"/>
    <n v="129030.45"/>
  </r>
  <r>
    <s v="Stephan Greeve"/>
    <n v="4453705328"/>
    <s v="Stephan"/>
    <s v="Greeve"/>
    <x v="1"/>
    <x v="388"/>
    <n v="23"/>
    <n v="834572"/>
    <n v="600000"/>
    <n v="750000"/>
    <n v="900000"/>
    <n v="1200000"/>
    <n v="1.3909533333333333"/>
    <s v="125-150%"/>
    <n v="78000"/>
    <n v="25500.000000000004"/>
    <n v="17760.12"/>
    <n v="0"/>
    <n v="0"/>
    <x v="388"/>
    <x v="388"/>
    <n v="90000"/>
    <n v="27000"/>
    <n v="21143"/>
    <n v="0"/>
    <n v="0"/>
    <n v="138143"/>
    <n v="195541"/>
  </r>
  <r>
    <s v="Kaitlin Greeveson"/>
    <n v="9854387496"/>
    <s v="Kaitlin"/>
    <s v="Greeveson"/>
    <x v="2"/>
    <x v="389"/>
    <n v="26"/>
    <n v="956782"/>
    <n v="750000"/>
    <n v="937500"/>
    <n v="1125000"/>
    <n v="1500000"/>
    <n v="1.2757093333333334"/>
    <s v="125-150%"/>
    <n v="112500"/>
    <n v="35625"/>
    <n v="4434.8600000000006"/>
    <n v="0"/>
    <n v="0"/>
    <x v="389"/>
    <x v="389"/>
    <n v="112500"/>
    <n v="41250"/>
    <n v="4820.5"/>
    <n v="0"/>
    <n v="0"/>
    <n v="158570.5"/>
    <n v="279390.5"/>
  </r>
  <r>
    <s v="Trevor Greschik"/>
    <n v="3772653790"/>
    <s v="Trevor"/>
    <s v="Greschik"/>
    <x v="1"/>
    <x v="390"/>
    <n v="22"/>
    <n v="877959"/>
    <n v="600000"/>
    <n v="750000"/>
    <n v="900000"/>
    <n v="1200000"/>
    <n v="1.463265"/>
    <s v="125-150%"/>
    <n v="78000"/>
    <n v="25500.000000000004"/>
    <n v="26871.39"/>
    <n v="0"/>
    <n v="0"/>
    <x v="390"/>
    <x v="390"/>
    <n v="90000"/>
    <n v="27000"/>
    <n v="31989.75"/>
    <n v="0"/>
    <n v="0"/>
    <n v="148989.75"/>
    <n v="217344.75"/>
  </r>
  <r>
    <s v="Madeline Grief"/>
    <n v="8841637323"/>
    <s v="Madeline"/>
    <s v="Grief"/>
    <x v="0"/>
    <x v="391"/>
    <n v="11"/>
    <n v="371993"/>
    <n v="500000"/>
    <n v="625000"/>
    <n v="750000"/>
    <n v="1000000"/>
    <n v="0.74398600000000004"/>
    <s v="0-100%"/>
    <n v="37199.300000000003"/>
    <n v="0"/>
    <n v="0"/>
    <n v="0"/>
    <n v="0"/>
    <x v="391"/>
    <x v="391"/>
    <n v="44639.159999999996"/>
    <n v="0"/>
    <n v="0"/>
    <n v="0"/>
    <n v="0"/>
    <n v="44639.159999999996"/>
    <n v="85270.16"/>
  </r>
  <r>
    <s v="Becki Grigorini"/>
    <n v="4986200380"/>
    <s v="Becki"/>
    <s v="Grigorini"/>
    <x v="1"/>
    <x v="392"/>
    <n v="23"/>
    <n v="804790"/>
    <n v="600000"/>
    <n v="750000"/>
    <n v="900000"/>
    <n v="1200000"/>
    <n v="1.3413166666666667"/>
    <s v="125-150%"/>
    <n v="78000"/>
    <n v="25500.000000000004"/>
    <n v="11505.9"/>
    <n v="0"/>
    <n v="0"/>
    <x v="392"/>
    <x v="392"/>
    <n v="90000"/>
    <n v="27000"/>
    <n v="13697.5"/>
    <n v="0"/>
    <n v="0"/>
    <n v="130697.5"/>
    <n v="203006.5"/>
  </r>
  <r>
    <s v="Evania Grime"/>
    <n v="3661649302"/>
    <s v="Evania"/>
    <s v="Grime"/>
    <x v="0"/>
    <x v="393"/>
    <n v="35"/>
    <n v="1196909"/>
    <n v="500000"/>
    <n v="625000"/>
    <n v="750000"/>
    <n v="1000000"/>
    <n v="2.393818"/>
    <s v="&gt;200%"/>
    <n v="50000"/>
    <n v="18750"/>
    <n v="22500"/>
    <n v="55000"/>
    <n v="19690.900000000001"/>
    <x v="393"/>
    <x v="393"/>
    <n v="60000"/>
    <n v="21250"/>
    <n v="25000"/>
    <n v="55000"/>
    <n v="19690.900000000001"/>
    <n v="180940.9"/>
    <n v="240378.9"/>
  </r>
  <r>
    <s v="Duffy Grimsdyke"/>
    <n v="797787712"/>
    <s v="Duffy"/>
    <s v="Grimsdyke"/>
    <x v="1"/>
    <x v="394"/>
    <n v="13"/>
    <n v="382630"/>
    <n v="600000"/>
    <n v="750000"/>
    <n v="900000"/>
    <n v="1200000"/>
    <n v="0.63771666666666671"/>
    <s v="0-100%"/>
    <n v="49741.9"/>
    <n v="0"/>
    <n v="0"/>
    <n v="0"/>
    <n v="0"/>
    <x v="394"/>
    <x v="394"/>
    <n v="57394.5"/>
    <n v="0"/>
    <n v="0"/>
    <n v="0"/>
    <n v="0"/>
    <n v="57394.5"/>
    <n v="111262.5"/>
  </r>
  <r>
    <s v="Lionello Grogono"/>
    <n v="3129526900"/>
    <s v="Lionello"/>
    <s v="Grogono"/>
    <x v="1"/>
    <x v="395"/>
    <n v="23"/>
    <n v="662269"/>
    <n v="600000"/>
    <n v="750000"/>
    <n v="900000"/>
    <n v="1200000"/>
    <n v="1.1037816666666667"/>
    <s v="100-125%"/>
    <n v="78000"/>
    <n v="10585.730000000001"/>
    <n v="0"/>
    <n v="0"/>
    <n v="0"/>
    <x v="395"/>
    <x v="395"/>
    <n v="90000"/>
    <n v="11208.42"/>
    <n v="0"/>
    <n v="0"/>
    <n v="0"/>
    <n v="101208.42"/>
    <n v="158331.41999999998"/>
  </r>
  <r>
    <s v="Cherye Grunbaum"/>
    <n v="2376099331"/>
    <s v="Cherye"/>
    <s v="Grunbaum"/>
    <x v="0"/>
    <x v="396"/>
    <n v="19"/>
    <n v="635564"/>
    <n v="500000"/>
    <n v="625000"/>
    <n v="750000"/>
    <n v="1000000"/>
    <n v="1.271128"/>
    <s v="125-150%"/>
    <n v="50000"/>
    <n v="18750"/>
    <n v="1901.52"/>
    <n v="0"/>
    <n v="0"/>
    <x v="396"/>
    <x v="396"/>
    <n v="60000"/>
    <n v="21250"/>
    <n v="2112.8000000000002"/>
    <n v="0"/>
    <n v="0"/>
    <n v="83362.8"/>
    <n v="123397.8"/>
  </r>
  <r>
    <s v="Crystie Guerrazzi"/>
    <n v="9264026959"/>
    <s v="Crystie"/>
    <s v="Guerrazzi"/>
    <x v="1"/>
    <x v="397"/>
    <n v="20"/>
    <n v="659415"/>
    <n v="600000"/>
    <n v="750000"/>
    <n v="900000"/>
    <n v="1200000"/>
    <n v="1.0990249999999999"/>
    <s v="100-125%"/>
    <n v="78000"/>
    <n v="10100.550000000001"/>
    <n v="0"/>
    <n v="0"/>
    <n v="0"/>
    <x v="397"/>
    <x v="397"/>
    <n v="90000"/>
    <n v="10694.699999999999"/>
    <n v="0"/>
    <n v="0"/>
    <n v="0"/>
    <n v="100694.7"/>
    <n v="169493.7"/>
  </r>
  <r>
    <s v="Roger Guiet"/>
    <n v="2355104786"/>
    <s v="Roger"/>
    <s v="Guiet"/>
    <x v="1"/>
    <x v="398"/>
    <n v="23"/>
    <n v="787765"/>
    <n v="600000"/>
    <n v="750000"/>
    <n v="900000"/>
    <n v="1200000"/>
    <n v="1.3129416666666667"/>
    <s v="125-150%"/>
    <n v="78000"/>
    <n v="25500.000000000004"/>
    <n v="7930.65"/>
    <n v="0"/>
    <n v="0"/>
    <x v="398"/>
    <x v="398"/>
    <n v="90000"/>
    <n v="27000"/>
    <n v="9441.25"/>
    <n v="0"/>
    <n v="0"/>
    <n v="126441.25"/>
    <n v="205237.25"/>
  </r>
  <r>
    <s v="Lorianne Guillem"/>
    <n v="9002722281"/>
    <s v="Lorianne"/>
    <s v="Guillem"/>
    <x v="2"/>
    <x v="399"/>
    <n v="16"/>
    <n v="538916"/>
    <n v="750000"/>
    <n v="937500"/>
    <n v="1125000"/>
    <n v="1500000"/>
    <n v="0.71855466666666667"/>
    <s v="0-100%"/>
    <n v="80837.399999999994"/>
    <n v="0"/>
    <n v="0"/>
    <n v="0"/>
    <n v="0"/>
    <x v="399"/>
    <x v="399"/>
    <n v="80837.399999999994"/>
    <n v="0"/>
    <n v="0"/>
    <n v="0"/>
    <n v="0"/>
    <n v="80837.399999999994"/>
    <n v="168328.4"/>
  </r>
  <r>
    <s v="Lowe Guiness"/>
    <n v="569240891"/>
    <s v="Lowe"/>
    <s v="Guiness"/>
    <x v="1"/>
    <x v="400"/>
    <n v="23"/>
    <n v="950987"/>
    <n v="600000"/>
    <n v="750000"/>
    <n v="900000"/>
    <n v="1200000"/>
    <n v="1.5849783333333334"/>
    <s v="150-200%"/>
    <n v="78000"/>
    <n v="25500.000000000004"/>
    <n v="31500"/>
    <n v="13256.62"/>
    <n v="0"/>
    <x v="400"/>
    <x v="400"/>
    <n v="90000"/>
    <n v="27000"/>
    <n v="37500"/>
    <n v="15296.099999999999"/>
    <n v="0"/>
    <n v="169796.1"/>
    <n v="248619.1"/>
  </r>
  <r>
    <s v="Kristal Guitonneau"/>
    <n v="4482855448"/>
    <s v="Kristal"/>
    <s v="Guitonneau"/>
    <x v="0"/>
    <x v="401"/>
    <n v="19"/>
    <n v="765283"/>
    <n v="500000"/>
    <n v="625000"/>
    <n v="750000"/>
    <n v="1000000"/>
    <n v="1.5305660000000001"/>
    <s v="150-200%"/>
    <n v="50000"/>
    <n v="18750"/>
    <n v="22500"/>
    <n v="3362.26"/>
    <n v="0"/>
    <x v="401"/>
    <x v="401"/>
    <n v="60000"/>
    <n v="21250"/>
    <n v="25000"/>
    <n v="3362.26"/>
    <n v="0"/>
    <n v="109612.26"/>
    <n v="152354.26"/>
  </r>
  <r>
    <s v="Reginauld Gurner"/>
    <n v="9916787441"/>
    <s v="Reginauld"/>
    <s v="Gurner"/>
    <x v="2"/>
    <x v="402"/>
    <n v="15"/>
    <n v="450041"/>
    <n v="750000"/>
    <n v="937500"/>
    <n v="1125000"/>
    <n v="1500000"/>
    <n v="0.60005466666666663"/>
    <s v="0-100%"/>
    <n v="67506.149999999994"/>
    <n v="0"/>
    <n v="0"/>
    <n v="0"/>
    <n v="0"/>
    <x v="402"/>
    <x v="402"/>
    <n v="67506.149999999994"/>
    <n v="0"/>
    <n v="0"/>
    <n v="0"/>
    <n v="0"/>
    <n v="67506.149999999994"/>
    <n v="145301.15"/>
  </r>
  <r>
    <s v="Cristiano Gyurko"/>
    <n v="2973481236"/>
    <s v="Cristiano"/>
    <s v="Gyurko"/>
    <x v="0"/>
    <x v="403"/>
    <n v="20"/>
    <n v="763688"/>
    <n v="500000"/>
    <n v="625000"/>
    <n v="750000"/>
    <n v="1000000"/>
    <n v="1.5273760000000001"/>
    <s v="150-200%"/>
    <n v="50000"/>
    <n v="18750"/>
    <n v="22500"/>
    <n v="3011.36"/>
    <n v="0"/>
    <x v="403"/>
    <x v="403"/>
    <n v="60000"/>
    <n v="21250"/>
    <n v="25000"/>
    <n v="3011.36"/>
    <n v="0"/>
    <n v="109261.36"/>
    <n v="171451.36"/>
  </r>
  <r>
    <s v="Lenette Gyves"/>
    <n v="7635344498"/>
    <s v="Lenette"/>
    <s v="Gyves"/>
    <x v="1"/>
    <x v="404"/>
    <n v="21"/>
    <n v="714330"/>
    <n v="600000"/>
    <n v="750000"/>
    <n v="900000"/>
    <n v="1200000"/>
    <n v="1.19055"/>
    <s v="100-125%"/>
    <n v="78000"/>
    <n v="19436.100000000002"/>
    <n v="0"/>
    <n v="0"/>
    <n v="0"/>
    <x v="404"/>
    <x v="404"/>
    <n v="90000"/>
    <n v="20579.399999999998"/>
    <n v="0"/>
    <n v="0"/>
    <n v="0"/>
    <n v="110579.4"/>
    <n v="165545.4"/>
  </r>
  <r>
    <s v="Michale Hackley"/>
    <n v="7402856011"/>
    <s v="Michale"/>
    <s v="Hackley"/>
    <x v="2"/>
    <x v="405"/>
    <n v="23"/>
    <n v="948638"/>
    <n v="750000"/>
    <n v="937500"/>
    <n v="1125000"/>
    <n v="1500000"/>
    <n v="1.2648506666666666"/>
    <s v="125-150%"/>
    <n v="112500"/>
    <n v="35625"/>
    <n v="2561.7400000000002"/>
    <n v="0"/>
    <n v="0"/>
    <x v="405"/>
    <x v="405"/>
    <n v="112500"/>
    <n v="41250"/>
    <n v="2784.5"/>
    <n v="0"/>
    <n v="0"/>
    <n v="156534.5"/>
    <n v="247708.5"/>
  </r>
  <r>
    <s v="Tani Haddock"/>
    <n v="2524849899"/>
    <s v="Tani"/>
    <s v="Haddock"/>
    <x v="2"/>
    <x v="406"/>
    <n v="21"/>
    <n v="747655"/>
    <n v="750000"/>
    <n v="937500"/>
    <n v="1125000"/>
    <n v="1500000"/>
    <n v="0.99687333333333328"/>
    <s v="0-100%"/>
    <n v="112148.25"/>
    <n v="0"/>
    <n v="0"/>
    <n v="0"/>
    <n v="0"/>
    <x v="406"/>
    <x v="406"/>
    <n v="112148.25"/>
    <n v="0"/>
    <n v="0"/>
    <n v="0"/>
    <n v="0"/>
    <n v="112148.25"/>
    <n v="233920.25"/>
  </r>
  <r>
    <s v="Hanson Hadigate"/>
    <n v="8850022085"/>
    <s v="Hanson"/>
    <s v="Hadigate"/>
    <x v="0"/>
    <x v="407"/>
    <n v="17"/>
    <n v="599910"/>
    <n v="500000"/>
    <n v="625000"/>
    <n v="750000"/>
    <n v="1000000"/>
    <n v="1.1998200000000001"/>
    <s v="100-125%"/>
    <n v="50000"/>
    <n v="14986.5"/>
    <n v="0"/>
    <n v="0"/>
    <n v="0"/>
    <x v="407"/>
    <x v="407"/>
    <n v="60000"/>
    <n v="16984.7"/>
    <n v="0"/>
    <n v="0"/>
    <n v="0"/>
    <n v="76984.7"/>
    <n v="129653.7"/>
  </r>
  <r>
    <s v="Kristy Hadland"/>
    <n v="6515844751"/>
    <s v="Kristy"/>
    <s v="Hadland"/>
    <x v="2"/>
    <x v="408"/>
    <n v="17"/>
    <n v="550672"/>
    <n v="750000"/>
    <n v="937500"/>
    <n v="1125000"/>
    <n v="1500000"/>
    <n v="0.73422933333333329"/>
    <s v="0-100%"/>
    <n v="82600.800000000003"/>
    <n v="0"/>
    <n v="0"/>
    <n v="0"/>
    <n v="0"/>
    <x v="408"/>
    <x v="408"/>
    <n v="82600.800000000003"/>
    <n v="0"/>
    <n v="0"/>
    <n v="0"/>
    <n v="0"/>
    <n v="82600.800000000003"/>
    <n v="182222.8"/>
  </r>
  <r>
    <s v="Kyle Hadlow"/>
    <n v="5474718616"/>
    <s v="Kyle"/>
    <s v="Hadlow"/>
    <x v="1"/>
    <x v="409"/>
    <n v="17"/>
    <n v="658453"/>
    <n v="600000"/>
    <n v="750000"/>
    <n v="900000"/>
    <n v="1200000"/>
    <n v="1.0974216666666667"/>
    <s v="100-125%"/>
    <n v="78000"/>
    <n v="9937.01"/>
    <n v="0"/>
    <n v="0"/>
    <n v="0"/>
    <x v="409"/>
    <x v="409"/>
    <n v="90000"/>
    <n v="10521.539999999999"/>
    <n v="0"/>
    <n v="0"/>
    <n v="0"/>
    <n v="100521.54"/>
    <n v="160901.53999999998"/>
  </r>
  <r>
    <s v="Rory Hadwick"/>
    <n v="1841759848"/>
    <s v="Rory"/>
    <s v="Hadwick"/>
    <x v="0"/>
    <x v="246"/>
    <n v="13"/>
    <n v="543853"/>
    <n v="500000"/>
    <n v="625000"/>
    <n v="750000"/>
    <n v="1000000"/>
    <n v="1.0877060000000001"/>
    <s v="100-125%"/>
    <n v="50000"/>
    <n v="6577.95"/>
    <n v="0"/>
    <n v="0"/>
    <n v="0"/>
    <x v="410"/>
    <x v="410"/>
    <n v="60000"/>
    <n v="7455.01"/>
    <n v="0"/>
    <n v="0"/>
    <n v="0"/>
    <n v="67455.009999999995"/>
    <n v="108171.01"/>
  </r>
  <r>
    <s v="Matthias Haestier"/>
    <n v="2740930763"/>
    <s v="Matthias"/>
    <s v="Haestier"/>
    <x v="2"/>
    <x v="410"/>
    <n v="14"/>
    <n v="413366"/>
    <n v="750000"/>
    <n v="937500"/>
    <n v="1125000"/>
    <n v="1500000"/>
    <n v="0.55115466666666668"/>
    <s v="0-100%"/>
    <n v="62004.899999999994"/>
    <n v="0"/>
    <n v="0"/>
    <n v="0"/>
    <n v="0"/>
    <x v="411"/>
    <x v="411"/>
    <n v="62004.899999999994"/>
    <n v="0"/>
    <n v="0"/>
    <n v="0"/>
    <n v="0"/>
    <n v="62004.899999999994"/>
    <n v="185662.9"/>
  </r>
  <r>
    <s v="Ingar Halpine"/>
    <n v="7625163059"/>
    <s v="Ingar"/>
    <s v="Halpine"/>
    <x v="1"/>
    <x v="411"/>
    <n v="22"/>
    <n v="781150"/>
    <n v="600000"/>
    <n v="750000"/>
    <n v="900000"/>
    <n v="1200000"/>
    <n v="1.3019166666666666"/>
    <s v="125-150%"/>
    <n v="78000"/>
    <n v="25500.000000000004"/>
    <n v="6541.5"/>
    <n v="0"/>
    <n v="0"/>
    <x v="412"/>
    <x v="412"/>
    <n v="90000"/>
    <n v="27000"/>
    <n v="7787.5"/>
    <n v="0"/>
    <n v="0"/>
    <n v="124787.5"/>
    <n v="184108.5"/>
  </r>
  <r>
    <s v="Maximilianus Hamlington"/>
    <n v="146065492"/>
    <s v="Maximilianus"/>
    <s v="Hamlington"/>
    <x v="2"/>
    <x v="412"/>
    <n v="14"/>
    <n v="537360"/>
    <n v="750000"/>
    <n v="937500"/>
    <n v="1125000"/>
    <n v="1500000"/>
    <n v="0.71648000000000001"/>
    <s v="0-100%"/>
    <n v="80604"/>
    <n v="0"/>
    <n v="0"/>
    <n v="0"/>
    <n v="0"/>
    <x v="413"/>
    <x v="413"/>
    <n v="80604"/>
    <n v="0"/>
    <n v="0"/>
    <n v="0"/>
    <n v="0"/>
    <n v="80604"/>
    <n v="197995"/>
  </r>
  <r>
    <s v="Monique Hammelberg"/>
    <n v="3101620996"/>
    <s v="Monique"/>
    <s v="Hammelberg"/>
    <x v="2"/>
    <x v="413"/>
    <n v="20"/>
    <n v="634736"/>
    <n v="750000"/>
    <n v="937500"/>
    <n v="1125000"/>
    <n v="1500000"/>
    <n v="0.84631466666666666"/>
    <s v="0-100%"/>
    <n v="95210.4"/>
    <n v="0"/>
    <n v="0"/>
    <n v="0"/>
    <n v="0"/>
    <x v="414"/>
    <x v="414"/>
    <n v="95210.4"/>
    <n v="0"/>
    <n v="0"/>
    <n v="0"/>
    <n v="0"/>
    <n v="95210.4"/>
    <n v="191799.4"/>
  </r>
  <r>
    <s v="Elva Hamsher"/>
    <n v="6734537986"/>
    <s v="Elva"/>
    <s v="Hamsher"/>
    <x v="0"/>
    <x v="414"/>
    <n v="19"/>
    <n v="690078"/>
    <n v="500000"/>
    <n v="625000"/>
    <n v="750000"/>
    <n v="1000000"/>
    <n v="1.3801559999999999"/>
    <s v="125-150%"/>
    <n v="50000"/>
    <n v="18750"/>
    <n v="11714.039999999999"/>
    <n v="0"/>
    <n v="0"/>
    <x v="415"/>
    <x v="415"/>
    <n v="60000"/>
    <n v="21250"/>
    <n v="13015.6"/>
    <n v="0"/>
    <n v="0"/>
    <n v="94265.600000000006"/>
    <n v="149193.60000000001"/>
  </r>
  <r>
    <s v="Bernhard Hannan"/>
    <n v="9766606919"/>
    <s v="Bernhard"/>
    <s v="Hannan"/>
    <x v="1"/>
    <x v="415"/>
    <n v="19"/>
    <n v="666454"/>
    <n v="600000"/>
    <n v="750000"/>
    <n v="900000"/>
    <n v="1200000"/>
    <n v="1.1107566666666666"/>
    <s v="100-125%"/>
    <n v="78000"/>
    <n v="11297.18"/>
    <n v="0"/>
    <n v="0"/>
    <n v="0"/>
    <x v="416"/>
    <x v="416"/>
    <n v="90000"/>
    <n v="11961.72"/>
    <n v="0"/>
    <n v="0"/>
    <n v="0"/>
    <n v="101961.72"/>
    <n v="178470.72"/>
  </r>
  <r>
    <s v="Rossie Harget"/>
    <n v="9965847037"/>
    <s v="Rossie"/>
    <s v="Harget"/>
    <x v="1"/>
    <x v="416"/>
    <n v="23"/>
    <n v="854317"/>
    <n v="600000"/>
    <n v="750000"/>
    <n v="900000"/>
    <n v="1200000"/>
    <n v="1.4238616666666666"/>
    <s v="125-150%"/>
    <n v="78000"/>
    <n v="25500.000000000004"/>
    <n v="21906.57"/>
    <n v="0"/>
    <n v="0"/>
    <x v="417"/>
    <x v="417"/>
    <n v="90000"/>
    <n v="27000"/>
    <n v="26079.25"/>
    <n v="0"/>
    <n v="0"/>
    <n v="143079.25"/>
    <n v="219341.25"/>
  </r>
  <r>
    <s v="Leola Harhoff"/>
    <n v="532074068"/>
    <s v="Leola"/>
    <s v="Harhoff"/>
    <x v="1"/>
    <x v="417"/>
    <n v="23"/>
    <n v="734546"/>
    <n v="600000"/>
    <n v="750000"/>
    <n v="900000"/>
    <n v="1200000"/>
    <n v="1.2242433333333334"/>
    <s v="100-125%"/>
    <n v="78000"/>
    <n v="22872.820000000003"/>
    <n v="0"/>
    <n v="0"/>
    <n v="0"/>
    <x v="418"/>
    <x v="418"/>
    <n v="90000"/>
    <n v="24218.28"/>
    <n v="0"/>
    <n v="0"/>
    <n v="0"/>
    <n v="114218.28"/>
    <n v="172827.28"/>
  </r>
  <r>
    <s v="Clemmie Harrap"/>
    <n v="7000350199"/>
    <s v="Clemmie"/>
    <s v="Harrap"/>
    <x v="0"/>
    <x v="418"/>
    <n v="19"/>
    <n v="725008"/>
    <n v="500000"/>
    <n v="625000"/>
    <n v="750000"/>
    <n v="1000000"/>
    <n v="1.450016"/>
    <s v="125-150%"/>
    <n v="50000"/>
    <n v="18750"/>
    <n v="18001.439999999999"/>
    <n v="0"/>
    <n v="0"/>
    <x v="419"/>
    <x v="419"/>
    <n v="60000"/>
    <n v="21250"/>
    <n v="20001.600000000002"/>
    <n v="0"/>
    <n v="0"/>
    <n v="101251.6"/>
    <n v="147721.60000000001"/>
  </r>
  <r>
    <s v="Delmore Harrild"/>
    <n v="9292607561"/>
    <s v="Delmore"/>
    <s v="Harrild"/>
    <x v="1"/>
    <x v="419"/>
    <n v="26"/>
    <n v="995314"/>
    <n v="600000"/>
    <n v="750000"/>
    <n v="900000"/>
    <n v="1200000"/>
    <n v="1.6588566666666666"/>
    <s v="150-200%"/>
    <n v="78000"/>
    <n v="25500.000000000004"/>
    <n v="31500"/>
    <n v="24781.64"/>
    <n v="0"/>
    <x v="420"/>
    <x v="420"/>
    <n v="90000"/>
    <n v="27000"/>
    <n v="37500"/>
    <n v="28594.2"/>
    <n v="0"/>
    <n v="183094.2"/>
    <n v="260920.2"/>
  </r>
  <r>
    <s v="Melisse Hartill"/>
    <n v="5293354957"/>
    <s v="Melisse"/>
    <s v="Hartill"/>
    <x v="2"/>
    <x v="420"/>
    <n v="25"/>
    <n v="1063967"/>
    <n v="750000"/>
    <n v="937500"/>
    <n v="1125000"/>
    <n v="1500000"/>
    <n v="1.4186226666666666"/>
    <s v="125-150%"/>
    <n v="112500"/>
    <n v="35625"/>
    <n v="29087.41"/>
    <n v="0"/>
    <n v="0"/>
    <x v="421"/>
    <x v="421"/>
    <n v="112500"/>
    <n v="41250"/>
    <n v="31616.75"/>
    <n v="0"/>
    <n v="0"/>
    <n v="185366.75"/>
    <n v="307456.75"/>
  </r>
  <r>
    <s v="Brewer Hartright"/>
    <n v="9620547551"/>
    <s v="Brewer"/>
    <s v="Hartright"/>
    <x v="2"/>
    <x v="421"/>
    <n v="19"/>
    <n v="540781"/>
    <n v="750000"/>
    <n v="937500"/>
    <n v="1125000"/>
    <n v="1500000"/>
    <n v="0.72104133333333331"/>
    <s v="0-100%"/>
    <n v="81117.149999999994"/>
    <n v="0"/>
    <n v="0"/>
    <n v="0"/>
    <n v="0"/>
    <x v="422"/>
    <x v="422"/>
    <n v="81117.149999999994"/>
    <n v="0"/>
    <n v="0"/>
    <n v="0"/>
    <n v="0"/>
    <n v="81117.149999999994"/>
    <n v="161836.15"/>
  </r>
  <r>
    <s v="Idell Haskew"/>
    <n v="8603912793"/>
    <s v="Idell"/>
    <s v="Haskew"/>
    <x v="2"/>
    <x v="422"/>
    <n v="20"/>
    <n v="665332"/>
    <n v="750000"/>
    <n v="937500"/>
    <n v="1125000"/>
    <n v="1500000"/>
    <n v="0.88710933333333331"/>
    <s v="0-100%"/>
    <n v="99799.8"/>
    <n v="0"/>
    <n v="0"/>
    <n v="0"/>
    <n v="0"/>
    <x v="423"/>
    <x v="423"/>
    <n v="99799.8"/>
    <n v="0"/>
    <n v="0"/>
    <n v="0"/>
    <n v="0"/>
    <n v="99799.8"/>
    <n v="207601.8"/>
  </r>
  <r>
    <s v="Kelsey Hassur"/>
    <n v="5764488419"/>
    <s v="Kelsey"/>
    <s v="Hassur"/>
    <x v="2"/>
    <x v="423"/>
    <n v="22"/>
    <n v="660983"/>
    <n v="750000"/>
    <n v="937500"/>
    <n v="1125000"/>
    <n v="1500000"/>
    <n v="0.88131066666666669"/>
    <s v="0-100%"/>
    <n v="99147.45"/>
    <n v="0"/>
    <n v="0"/>
    <n v="0"/>
    <n v="0"/>
    <x v="424"/>
    <x v="424"/>
    <n v="99147.45"/>
    <n v="0"/>
    <n v="0"/>
    <n v="0"/>
    <n v="0"/>
    <n v="99147.45"/>
    <n v="212673.45"/>
  </r>
  <r>
    <s v="Thatcher Haug"/>
    <n v="2592292012"/>
    <s v="Thatcher"/>
    <s v="Haug"/>
    <x v="0"/>
    <x v="424"/>
    <n v="26"/>
    <n v="802034"/>
    <n v="500000"/>
    <n v="625000"/>
    <n v="750000"/>
    <n v="1000000"/>
    <n v="1.604068"/>
    <s v="150-200%"/>
    <n v="50000"/>
    <n v="18750"/>
    <n v="22500"/>
    <n v="11447.48"/>
    <n v="0"/>
    <x v="425"/>
    <x v="425"/>
    <n v="60000"/>
    <n v="21250"/>
    <n v="25000"/>
    <n v="11447.48"/>
    <n v="0"/>
    <n v="117697.48"/>
    <n v="158592.47999999998"/>
  </r>
  <r>
    <s v="Basilius Hawlgarth"/>
    <n v="4716524892"/>
    <s v="Basilius"/>
    <s v="Hawlgarth"/>
    <x v="1"/>
    <x v="425"/>
    <n v="29"/>
    <n v="1092533"/>
    <n v="600000"/>
    <n v="750000"/>
    <n v="900000"/>
    <n v="1200000"/>
    <n v="1.8208883333333334"/>
    <s v="150-200%"/>
    <n v="78000"/>
    <n v="25500.000000000004"/>
    <n v="31500"/>
    <n v="50058.58"/>
    <n v="0"/>
    <x v="426"/>
    <x v="426"/>
    <n v="90000"/>
    <n v="27000"/>
    <n v="37500"/>
    <n v="57759.9"/>
    <n v="0"/>
    <n v="212259.9"/>
    <n v="291460.90000000002"/>
  </r>
  <r>
    <s v="Baird Hayhow"/>
    <n v="2659144249"/>
    <s v="Baird"/>
    <s v="Hayhow"/>
    <x v="1"/>
    <x v="426"/>
    <n v="23"/>
    <n v="871918"/>
    <n v="600000"/>
    <n v="750000"/>
    <n v="900000"/>
    <n v="1200000"/>
    <n v="1.4531966666666667"/>
    <s v="125-150%"/>
    <n v="78000"/>
    <n v="25500.000000000004"/>
    <n v="25602.78"/>
    <n v="0"/>
    <n v="0"/>
    <x v="427"/>
    <x v="427"/>
    <n v="90000"/>
    <n v="27000"/>
    <n v="30479.5"/>
    <n v="0"/>
    <n v="0"/>
    <n v="147479.5"/>
    <n v="207301.5"/>
  </r>
  <r>
    <s v="Faustine Hayward"/>
    <n v="9328457335"/>
    <s v="Faustine"/>
    <s v="Hayward"/>
    <x v="0"/>
    <x v="427"/>
    <n v="22"/>
    <n v="814665"/>
    <n v="500000"/>
    <n v="625000"/>
    <n v="750000"/>
    <n v="1000000"/>
    <n v="1.6293299999999999"/>
    <s v="150-200%"/>
    <n v="50000"/>
    <n v="18750"/>
    <n v="22500"/>
    <n v="14226.3"/>
    <n v="0"/>
    <x v="428"/>
    <x v="428"/>
    <n v="60000"/>
    <n v="21250"/>
    <n v="25000"/>
    <n v="14226.3"/>
    <n v="0"/>
    <n v="120476.3"/>
    <n v="169405.3"/>
  </r>
  <r>
    <s v="Demetris Hazlegrove"/>
    <n v="3580617389"/>
    <s v="Demetris"/>
    <s v="Hazlegrove"/>
    <x v="0"/>
    <x v="428"/>
    <n v="18"/>
    <n v="577677"/>
    <n v="500000"/>
    <n v="625000"/>
    <n v="750000"/>
    <n v="1000000"/>
    <n v="1.155354"/>
    <s v="100-125%"/>
    <n v="50000"/>
    <n v="11651.55"/>
    <n v="0"/>
    <n v="0"/>
    <n v="0"/>
    <x v="429"/>
    <x v="429"/>
    <n v="60000"/>
    <n v="13205.09"/>
    <n v="0"/>
    <n v="0"/>
    <n v="0"/>
    <n v="73205.09"/>
    <n v="103436.09"/>
  </r>
  <r>
    <s v="Kalindi Hedin"/>
    <n v="4839119791"/>
    <s v="Kalindi"/>
    <s v="Hedin"/>
    <x v="2"/>
    <x v="429"/>
    <n v="19"/>
    <n v="626420"/>
    <n v="750000"/>
    <n v="937500"/>
    <n v="1125000"/>
    <n v="1500000"/>
    <n v="0.83522666666666667"/>
    <s v="0-100%"/>
    <n v="93963"/>
    <n v="0"/>
    <n v="0"/>
    <n v="0"/>
    <n v="0"/>
    <x v="430"/>
    <x v="430"/>
    <n v="93963"/>
    <n v="0"/>
    <n v="0"/>
    <n v="0"/>
    <n v="0"/>
    <n v="93963"/>
    <n v="174008"/>
  </r>
  <r>
    <s v="Kitti Hedworth"/>
    <n v="5828678620"/>
    <s v="Kitti"/>
    <s v="Hedworth"/>
    <x v="0"/>
    <x v="430"/>
    <n v="25"/>
    <n v="860242"/>
    <n v="500000"/>
    <n v="625000"/>
    <n v="750000"/>
    <n v="1000000"/>
    <n v="1.7204839999999999"/>
    <s v="150-200%"/>
    <n v="50000"/>
    <n v="18750"/>
    <n v="22500"/>
    <n v="24253.24"/>
    <n v="0"/>
    <x v="431"/>
    <x v="431"/>
    <n v="60000"/>
    <n v="21250"/>
    <n v="25000"/>
    <n v="24253.24"/>
    <n v="0"/>
    <n v="130503.24"/>
    <n v="183388.24"/>
  </r>
  <r>
    <s v="Skell Heijne"/>
    <n v="701563818"/>
    <s v="Skell"/>
    <s v="Heijne"/>
    <x v="2"/>
    <x v="431"/>
    <n v="25"/>
    <n v="890240"/>
    <n v="750000"/>
    <n v="937500"/>
    <n v="1125000"/>
    <n v="1500000"/>
    <n v="1.1869866666666666"/>
    <s v="100-125%"/>
    <n v="112500"/>
    <n v="26645.599999999999"/>
    <n v="0"/>
    <n v="0"/>
    <n v="0"/>
    <x v="432"/>
    <x v="432"/>
    <n v="112500"/>
    <n v="30852.799999999999"/>
    <n v="0"/>
    <n v="0"/>
    <n v="0"/>
    <n v="143352.79999999999"/>
    <n v="242436.8"/>
  </r>
  <r>
    <s v="Tori Helis"/>
    <n v="2417008025"/>
    <s v="Tori"/>
    <s v="Helis"/>
    <x v="1"/>
    <x v="432"/>
    <n v="17"/>
    <n v="613323"/>
    <n v="600000"/>
    <n v="750000"/>
    <n v="900000"/>
    <n v="1200000"/>
    <n v="1.022205"/>
    <s v="100-125%"/>
    <n v="78000"/>
    <n v="2264.9100000000003"/>
    <n v="0"/>
    <n v="0"/>
    <n v="0"/>
    <x v="433"/>
    <x v="433"/>
    <n v="90000"/>
    <n v="2398.14"/>
    <n v="0"/>
    <n v="0"/>
    <n v="0"/>
    <n v="92398.14"/>
    <n v="166410.14000000001"/>
  </r>
  <r>
    <s v="Clarke Hemphall"/>
    <n v="4085082426"/>
    <s v="Clarke"/>
    <s v="Hemphall"/>
    <x v="1"/>
    <x v="433"/>
    <n v="28"/>
    <n v="1002125"/>
    <n v="600000"/>
    <n v="750000"/>
    <n v="900000"/>
    <n v="1200000"/>
    <n v="1.6702083333333333"/>
    <s v="150-200%"/>
    <n v="78000"/>
    <n v="25500.000000000004"/>
    <n v="31500"/>
    <n v="26552.5"/>
    <n v="0"/>
    <x v="434"/>
    <x v="434"/>
    <n v="90000"/>
    <n v="27000"/>
    <n v="37500"/>
    <n v="30637.5"/>
    <n v="0"/>
    <n v="185137.5"/>
    <n v="249184.5"/>
  </r>
  <r>
    <s v="Orel Henrie"/>
    <n v="7707009371"/>
    <s v="Orel"/>
    <s v="Henrie"/>
    <x v="2"/>
    <x v="434"/>
    <n v="16"/>
    <n v="511004"/>
    <n v="750000"/>
    <n v="937500"/>
    <n v="1125000"/>
    <n v="1500000"/>
    <n v="0.68133866666666665"/>
    <s v="0-100%"/>
    <n v="76650.599999999991"/>
    <n v="0"/>
    <n v="0"/>
    <n v="0"/>
    <n v="0"/>
    <x v="435"/>
    <x v="435"/>
    <n v="76650.599999999991"/>
    <n v="0"/>
    <n v="0"/>
    <n v="0"/>
    <n v="0"/>
    <n v="76650.599999999991"/>
    <n v="196584.59999999998"/>
  </r>
  <r>
    <s v="Terry Hess"/>
    <n v="5811999097"/>
    <s v="Terry"/>
    <s v="Hess"/>
    <x v="0"/>
    <x v="435"/>
    <n v="18"/>
    <n v="641225"/>
    <n v="500000"/>
    <n v="625000"/>
    <n v="750000"/>
    <n v="1000000"/>
    <n v="1.2824500000000001"/>
    <s v="125-150%"/>
    <n v="50000"/>
    <n v="18750"/>
    <n v="2920.5"/>
    <n v="0"/>
    <n v="0"/>
    <x v="436"/>
    <x v="436"/>
    <n v="60000"/>
    <n v="21250"/>
    <n v="3245"/>
    <n v="0"/>
    <n v="0"/>
    <n v="84495"/>
    <n v="126075"/>
  </r>
  <r>
    <s v="Renaud Highwood"/>
    <n v="5903124704"/>
    <s v="Renaud"/>
    <s v="Highwood"/>
    <x v="2"/>
    <x v="436"/>
    <n v="26"/>
    <n v="885649"/>
    <n v="750000"/>
    <n v="937500"/>
    <n v="1125000"/>
    <n v="1500000"/>
    <n v="1.1808653333333334"/>
    <s v="100-125%"/>
    <n v="112500"/>
    <n v="25773.31"/>
    <n v="0"/>
    <n v="0"/>
    <n v="0"/>
    <x v="437"/>
    <x v="437"/>
    <n v="112500"/>
    <n v="29842.78"/>
    <n v="0"/>
    <n v="0"/>
    <n v="0"/>
    <n v="142342.78"/>
    <n v="259825.78"/>
  </r>
  <r>
    <s v="Reeta Hildred"/>
    <n v="893122882"/>
    <s v="Reeta"/>
    <s v="Hildred"/>
    <x v="2"/>
    <x v="437"/>
    <n v="20"/>
    <n v="638133"/>
    <n v="750000"/>
    <n v="937500"/>
    <n v="1125000"/>
    <n v="1500000"/>
    <n v="0.85084400000000004"/>
    <s v="0-100%"/>
    <n v="95719.95"/>
    <n v="0"/>
    <n v="0"/>
    <n v="0"/>
    <n v="0"/>
    <x v="438"/>
    <x v="438"/>
    <n v="95719.95"/>
    <n v="0"/>
    <n v="0"/>
    <n v="0"/>
    <n v="0"/>
    <n v="95719.95"/>
    <n v="198831.95"/>
  </r>
  <r>
    <s v="Trisha Hinchshaw"/>
    <n v="5764917026"/>
    <s v="Trisha"/>
    <s v="Hinchshaw"/>
    <x v="0"/>
    <x v="438"/>
    <n v="21"/>
    <n v="599671"/>
    <n v="500000"/>
    <n v="625000"/>
    <n v="750000"/>
    <n v="1000000"/>
    <n v="1.1993419999999999"/>
    <s v="100-125%"/>
    <n v="50000"/>
    <n v="14950.65"/>
    <n v="0"/>
    <n v="0"/>
    <n v="0"/>
    <x v="439"/>
    <x v="439"/>
    <n v="60000"/>
    <n v="16944.07"/>
    <n v="0"/>
    <n v="0"/>
    <n v="0"/>
    <n v="76944.070000000007"/>
    <n v="113990.07"/>
  </r>
  <r>
    <s v="Darsey Hooban"/>
    <n v="3806430489"/>
    <s v="Darsey"/>
    <s v="Hooban"/>
    <x v="1"/>
    <x v="439"/>
    <n v="23"/>
    <n v="795153"/>
    <n v="600000"/>
    <n v="750000"/>
    <n v="900000"/>
    <n v="1200000"/>
    <n v="1.3252550000000001"/>
    <s v="125-150%"/>
    <n v="78000"/>
    <n v="25500.000000000004"/>
    <n v="9482.1299999999992"/>
    <n v="0"/>
    <n v="0"/>
    <x v="440"/>
    <x v="440"/>
    <n v="90000"/>
    <n v="27000"/>
    <n v="11288.25"/>
    <n v="0"/>
    <n v="0"/>
    <n v="128288.25"/>
    <n v="200405.25"/>
  </r>
  <r>
    <s v="Abram Hopfer"/>
    <n v="8267733809"/>
    <s v="Abram"/>
    <s v="Hopfer"/>
    <x v="0"/>
    <x v="440"/>
    <n v="18"/>
    <n v="638085"/>
    <n v="500000"/>
    <n v="625000"/>
    <n v="750000"/>
    <n v="1000000"/>
    <n v="1.27617"/>
    <s v="125-150%"/>
    <n v="50000"/>
    <n v="18750"/>
    <n v="2355.2999999999997"/>
    <n v="0"/>
    <n v="0"/>
    <x v="441"/>
    <x v="441"/>
    <n v="60000"/>
    <n v="21250"/>
    <n v="2617"/>
    <n v="0"/>
    <n v="0"/>
    <n v="83867"/>
    <n v="125795"/>
  </r>
  <r>
    <s v="Mellicent Hopkyns"/>
    <n v="9008589443"/>
    <s v="Mellicent"/>
    <s v="Hopkyns"/>
    <x v="1"/>
    <x v="441"/>
    <n v="18"/>
    <n v="620204"/>
    <n v="600000"/>
    <n v="750000"/>
    <n v="900000"/>
    <n v="1200000"/>
    <n v="1.0336733333333334"/>
    <s v="100-125%"/>
    <n v="78000"/>
    <n v="3434.6800000000003"/>
    <n v="0"/>
    <n v="0"/>
    <n v="0"/>
    <x v="442"/>
    <x v="442"/>
    <n v="90000"/>
    <n v="3636.72"/>
    <n v="0"/>
    <n v="0"/>
    <n v="0"/>
    <n v="93636.72"/>
    <n v="171094.72"/>
  </r>
  <r>
    <s v="Antonella Horrod"/>
    <n v="37593587"/>
    <s v="Antonella"/>
    <s v="Horrod"/>
    <x v="2"/>
    <x v="442"/>
    <n v="21"/>
    <n v="697983"/>
    <n v="750000"/>
    <n v="937500"/>
    <n v="1125000"/>
    <n v="1500000"/>
    <n v="0.93064400000000003"/>
    <s v="0-100%"/>
    <n v="104697.45"/>
    <n v="0"/>
    <n v="0"/>
    <n v="0"/>
    <n v="0"/>
    <x v="443"/>
    <x v="443"/>
    <n v="104697.45"/>
    <n v="0"/>
    <n v="0"/>
    <n v="0"/>
    <n v="0"/>
    <n v="104697.45"/>
    <n v="216835.45"/>
  </r>
  <r>
    <s v="Letti Howarth"/>
    <n v="5588978080"/>
    <s v="Letti"/>
    <s v="Howarth"/>
    <x v="1"/>
    <x v="443"/>
    <n v="23"/>
    <n v="773302"/>
    <n v="600000"/>
    <n v="750000"/>
    <n v="900000"/>
    <n v="1200000"/>
    <n v="1.2888366666666666"/>
    <s v="125-150%"/>
    <n v="78000"/>
    <n v="25500.000000000004"/>
    <n v="4893.42"/>
    <n v="0"/>
    <n v="0"/>
    <x v="444"/>
    <x v="444"/>
    <n v="90000"/>
    <n v="27000"/>
    <n v="5825.5"/>
    <n v="0"/>
    <n v="0"/>
    <n v="122825.5"/>
    <n v="174390.5"/>
  </r>
  <r>
    <s v="Timmie Howis"/>
    <n v="9624054975"/>
    <s v="Timmie"/>
    <s v="Howis"/>
    <x v="1"/>
    <x v="444"/>
    <n v="24"/>
    <n v="911285"/>
    <n v="600000"/>
    <n v="750000"/>
    <n v="900000"/>
    <n v="1200000"/>
    <n v="1.5188083333333333"/>
    <s v="150-200%"/>
    <n v="78000"/>
    <n v="25500.000000000004"/>
    <n v="31500"/>
    <n v="2934.1"/>
    <n v="0"/>
    <x v="445"/>
    <x v="445"/>
    <n v="90000"/>
    <n v="27000"/>
    <n v="37500"/>
    <n v="3385.5"/>
    <n v="0"/>
    <n v="157885.5"/>
    <n v="231077.5"/>
  </r>
  <r>
    <s v="Carri Howis"/>
    <n v="5439294325"/>
    <s v="Carri"/>
    <s v="Howis"/>
    <x v="2"/>
    <x v="445"/>
    <n v="23"/>
    <n v="732680"/>
    <n v="750000"/>
    <n v="937500"/>
    <n v="1125000"/>
    <n v="1500000"/>
    <n v="0.9769066666666667"/>
    <s v="0-100%"/>
    <n v="109902"/>
    <n v="0"/>
    <n v="0"/>
    <n v="0"/>
    <n v="0"/>
    <x v="446"/>
    <x v="446"/>
    <n v="109902"/>
    <n v="0"/>
    <n v="0"/>
    <n v="0"/>
    <n v="0"/>
    <n v="109902"/>
    <n v="204507"/>
  </r>
  <r>
    <s v="Teresina Howling"/>
    <n v="2378102658"/>
    <s v="Teresina"/>
    <s v="Howling"/>
    <x v="0"/>
    <x v="446"/>
    <n v="11"/>
    <n v="298334"/>
    <n v="500000"/>
    <n v="625000"/>
    <n v="750000"/>
    <n v="1000000"/>
    <n v="0.59666799999999998"/>
    <s v="0-100%"/>
    <n v="29833.4"/>
    <n v="0"/>
    <n v="0"/>
    <n v="0"/>
    <n v="0"/>
    <x v="447"/>
    <x v="447"/>
    <n v="35800.080000000002"/>
    <n v="0"/>
    <n v="0"/>
    <n v="0"/>
    <n v="0"/>
    <n v="35800.080000000002"/>
    <n v="68354.080000000002"/>
  </r>
  <r>
    <s v="Saunders Hubery"/>
    <n v="2599557828"/>
    <s v="Saunders"/>
    <s v="Hubery"/>
    <x v="1"/>
    <x v="447"/>
    <n v="20"/>
    <n v="740914"/>
    <n v="600000"/>
    <n v="750000"/>
    <n v="900000"/>
    <n v="1200000"/>
    <n v="1.2348566666666667"/>
    <s v="100-125%"/>
    <n v="78000"/>
    <n v="23955.38"/>
    <n v="0"/>
    <n v="0"/>
    <n v="0"/>
    <x v="448"/>
    <x v="448"/>
    <n v="90000"/>
    <n v="25364.52"/>
    <n v="0"/>
    <n v="0"/>
    <n v="0"/>
    <n v="115364.52"/>
    <n v="166896.52000000002"/>
  </r>
  <r>
    <s v="Dex Hughill"/>
    <n v="509393462"/>
    <s v="Dex"/>
    <s v="Hughill"/>
    <x v="1"/>
    <x v="448"/>
    <n v="23"/>
    <n v="754953"/>
    <n v="600000"/>
    <n v="750000"/>
    <n v="900000"/>
    <n v="1200000"/>
    <n v="1.2582549999999999"/>
    <s v="125-150%"/>
    <n v="78000"/>
    <n v="25500.000000000004"/>
    <n v="1040.1299999999999"/>
    <n v="0"/>
    <n v="0"/>
    <x v="449"/>
    <x v="449"/>
    <n v="90000"/>
    <n v="27000"/>
    <n v="1238.25"/>
    <n v="0"/>
    <n v="0"/>
    <n v="118238.25"/>
    <n v="176347.25"/>
  </r>
  <r>
    <s v="Pippo Huish"/>
    <n v="4439073344"/>
    <s v="Pippo"/>
    <s v="Huish"/>
    <x v="0"/>
    <x v="449"/>
    <n v="26"/>
    <n v="924420"/>
    <n v="500000"/>
    <n v="625000"/>
    <n v="750000"/>
    <n v="1000000"/>
    <n v="1.84884"/>
    <s v="150-200%"/>
    <n v="50000"/>
    <n v="18750"/>
    <n v="22500"/>
    <n v="38372.400000000001"/>
    <n v="0"/>
    <x v="450"/>
    <x v="450"/>
    <n v="60000"/>
    <n v="21250"/>
    <n v="25000"/>
    <n v="38372.400000000001"/>
    <n v="0"/>
    <n v="144622.39999999999"/>
    <n v="205624.4"/>
  </r>
  <r>
    <s v="Rowen Hullbrook"/>
    <n v="9340547551"/>
    <s v="Rowen"/>
    <s v="Hullbrook"/>
    <x v="1"/>
    <x v="450"/>
    <n v="17"/>
    <n v="647443"/>
    <n v="600000"/>
    <n v="750000"/>
    <n v="900000"/>
    <n v="1200000"/>
    <n v="1.0790716666666667"/>
    <s v="100-125%"/>
    <n v="78000"/>
    <n v="8065.31"/>
    <n v="0"/>
    <n v="0"/>
    <n v="0"/>
    <x v="451"/>
    <x v="451"/>
    <n v="90000"/>
    <n v="8539.74"/>
    <n v="0"/>
    <n v="0"/>
    <n v="0"/>
    <n v="98539.74"/>
    <n v="148590.74"/>
  </r>
  <r>
    <s v="Wendel Hulmes"/>
    <n v="8054305400"/>
    <s v="Wendel"/>
    <s v="Hulmes"/>
    <x v="2"/>
    <x v="451"/>
    <n v="19"/>
    <n v="676232"/>
    <n v="750000"/>
    <n v="937500"/>
    <n v="1125000"/>
    <n v="1500000"/>
    <n v="0.9016426666666667"/>
    <s v="0-100%"/>
    <n v="101434.8"/>
    <n v="0"/>
    <n v="0"/>
    <n v="0"/>
    <n v="0"/>
    <x v="452"/>
    <x v="452"/>
    <n v="101434.8"/>
    <n v="0"/>
    <n v="0"/>
    <n v="0"/>
    <n v="0"/>
    <n v="101434.8"/>
    <n v="202976.8"/>
  </r>
  <r>
    <s v="Fabe Hutchinges"/>
    <n v="2191014690"/>
    <s v="Fabe"/>
    <s v="Hutchinges"/>
    <x v="0"/>
    <x v="452"/>
    <n v="17"/>
    <n v="545501"/>
    <n v="500000"/>
    <n v="625000"/>
    <n v="750000"/>
    <n v="1000000"/>
    <n v="1.091002"/>
    <s v="100-125%"/>
    <n v="50000"/>
    <n v="6825.15"/>
    <n v="0"/>
    <n v="0"/>
    <n v="0"/>
    <x v="453"/>
    <x v="453"/>
    <n v="60000"/>
    <n v="7735.170000000001"/>
    <n v="0"/>
    <n v="0"/>
    <n v="0"/>
    <n v="67735.17"/>
    <n v="126183.17"/>
  </r>
  <r>
    <s v="Hillel Hutley"/>
    <n v="6618120233"/>
    <s v="Hillel"/>
    <s v="Hutley"/>
    <x v="1"/>
    <x v="453"/>
    <n v="16"/>
    <n v="625052"/>
    <n v="600000"/>
    <n v="750000"/>
    <n v="900000"/>
    <n v="1200000"/>
    <n v="1.0417533333333333"/>
    <s v="100-125%"/>
    <n v="78000"/>
    <n v="4258.84"/>
    <n v="0"/>
    <n v="0"/>
    <n v="0"/>
    <x v="454"/>
    <x v="454"/>
    <n v="90000"/>
    <n v="4509.3599999999997"/>
    <n v="0"/>
    <n v="0"/>
    <n v="0"/>
    <n v="94509.36"/>
    <n v="158586.35999999999"/>
  </r>
  <r>
    <s v="Mavis Huyge"/>
    <n v="2070860833"/>
    <s v="Mavis"/>
    <s v="Huyge"/>
    <x v="1"/>
    <x v="454"/>
    <n v="19"/>
    <n v="746779"/>
    <n v="600000"/>
    <n v="750000"/>
    <n v="900000"/>
    <n v="1200000"/>
    <n v="1.2446316666666666"/>
    <s v="100-125%"/>
    <n v="78000"/>
    <n v="24952.43"/>
    <n v="0"/>
    <n v="0"/>
    <n v="0"/>
    <x v="455"/>
    <x v="455"/>
    <n v="90000"/>
    <n v="26420.219999999998"/>
    <n v="0"/>
    <n v="0"/>
    <n v="0"/>
    <n v="116420.22"/>
    <n v="189928.22"/>
  </r>
  <r>
    <s v="Ranique Hyatt"/>
    <n v="994826516"/>
    <s v="Ranique"/>
    <s v="Hyatt"/>
    <x v="0"/>
    <x v="455"/>
    <n v="20"/>
    <n v="830753"/>
    <n v="500000"/>
    <n v="625000"/>
    <n v="750000"/>
    <n v="1000000"/>
    <n v="1.6615059999999999"/>
    <s v="150-200%"/>
    <n v="50000"/>
    <n v="18750"/>
    <n v="22500"/>
    <n v="17765.66"/>
    <n v="0"/>
    <x v="456"/>
    <x v="456"/>
    <n v="60000"/>
    <n v="21250"/>
    <n v="25000"/>
    <n v="17765.66"/>
    <n v="0"/>
    <n v="124015.66"/>
    <n v="156332.66"/>
  </r>
  <r>
    <s v="Darcie Hylands"/>
    <n v="7778092905"/>
    <s v="Darcie"/>
    <s v="Hylands"/>
    <x v="2"/>
    <x v="456"/>
    <n v="25"/>
    <n v="880318"/>
    <n v="750000"/>
    <n v="937500"/>
    <n v="1125000"/>
    <n v="1500000"/>
    <n v="1.1737573333333333"/>
    <s v="100-125%"/>
    <n v="112500"/>
    <n v="24760.420000000002"/>
    <n v="0"/>
    <n v="0"/>
    <n v="0"/>
    <x v="457"/>
    <x v="457"/>
    <n v="112500"/>
    <n v="28669.96"/>
    <n v="0"/>
    <n v="0"/>
    <n v="0"/>
    <n v="141169.96"/>
    <n v="262589.95999999996"/>
  </r>
  <r>
    <s v="Konstance Iacovelli"/>
    <n v="6852060985"/>
    <s v="Konstance"/>
    <s v="Iacovelli"/>
    <x v="1"/>
    <x v="457"/>
    <n v="17"/>
    <n v="623497"/>
    <n v="600000"/>
    <n v="750000"/>
    <n v="900000"/>
    <n v="1200000"/>
    <n v="1.0391616666666668"/>
    <s v="100-125%"/>
    <n v="78000"/>
    <n v="3994.4900000000002"/>
    <n v="0"/>
    <n v="0"/>
    <n v="0"/>
    <x v="458"/>
    <x v="458"/>
    <n v="90000"/>
    <n v="4229.46"/>
    <n v="0"/>
    <n v="0"/>
    <n v="0"/>
    <n v="94229.46"/>
    <n v="154088.46000000002"/>
  </r>
  <r>
    <s v="Ddene Iddiens"/>
    <n v="8277918739"/>
    <s v="Ddene"/>
    <s v="Iddiens"/>
    <x v="0"/>
    <x v="458"/>
    <n v="15"/>
    <n v="505122"/>
    <n v="500000"/>
    <n v="625000"/>
    <n v="750000"/>
    <n v="1000000"/>
    <n v="1.0102439999999999"/>
    <s v="100-125%"/>
    <n v="50000"/>
    <n v="768.3"/>
    <n v="0"/>
    <n v="0"/>
    <n v="0"/>
    <x v="459"/>
    <x v="459"/>
    <n v="60000"/>
    <n v="870.74"/>
    <n v="0"/>
    <n v="0"/>
    <n v="0"/>
    <n v="60870.74"/>
    <n v="103016.73999999999"/>
  </r>
  <r>
    <s v="Elena Ilyukhov"/>
    <n v="8516539148"/>
    <s v="Elena"/>
    <s v="Ilyukhov"/>
    <x v="2"/>
    <x v="459"/>
    <n v="19"/>
    <n v="664840"/>
    <n v="750000"/>
    <n v="937500"/>
    <n v="1125000"/>
    <n v="1500000"/>
    <n v="0.88645333333333332"/>
    <s v="0-100%"/>
    <n v="99726"/>
    <n v="0"/>
    <n v="0"/>
    <n v="0"/>
    <n v="0"/>
    <x v="460"/>
    <x v="460"/>
    <n v="99726"/>
    <n v="0"/>
    <n v="0"/>
    <n v="0"/>
    <n v="0"/>
    <n v="99726"/>
    <n v="189960"/>
  </r>
  <r>
    <s v="Kara-lynn Ingarfill"/>
    <n v="7957976743"/>
    <s v="Kara-lynn"/>
    <s v="Ingarfill"/>
    <x v="0"/>
    <x v="460"/>
    <n v="30"/>
    <n v="1056123"/>
    <n v="500000"/>
    <n v="625000"/>
    <n v="750000"/>
    <n v="1000000"/>
    <n v="2.1122459999999998"/>
    <s v="&gt;200%"/>
    <n v="50000"/>
    <n v="18750"/>
    <n v="22500"/>
    <n v="55000"/>
    <n v="5612.3"/>
    <x v="461"/>
    <x v="461"/>
    <n v="60000"/>
    <n v="21250"/>
    <n v="25000"/>
    <n v="55000"/>
    <n v="5612.3"/>
    <n v="166862.29999999999"/>
    <n v="204037.3"/>
  </r>
  <r>
    <s v="Yolanthe Ingrey"/>
    <n v="6084639828"/>
    <s v="Yolanthe"/>
    <s v="Ingrey"/>
    <x v="1"/>
    <x v="461"/>
    <n v="24"/>
    <n v="866306"/>
    <n v="600000"/>
    <n v="750000"/>
    <n v="900000"/>
    <n v="1200000"/>
    <n v="1.4438433333333334"/>
    <s v="125-150%"/>
    <n v="78000"/>
    <n v="25500.000000000004"/>
    <n v="24424.26"/>
    <n v="0"/>
    <n v="0"/>
    <x v="462"/>
    <x v="462"/>
    <n v="90000"/>
    <n v="27000"/>
    <n v="29076.5"/>
    <n v="0"/>
    <n v="0"/>
    <n v="146076.5"/>
    <n v="213984.5"/>
  </r>
  <r>
    <s v="Mendel Iscowitz"/>
    <n v="1718344562"/>
    <s v="Mendel"/>
    <s v="Iscowitz"/>
    <x v="2"/>
    <x v="462"/>
    <n v="20"/>
    <n v="634582"/>
    <n v="750000"/>
    <n v="937500"/>
    <n v="1125000"/>
    <n v="1500000"/>
    <n v="0.84610933333333338"/>
    <s v="0-100%"/>
    <n v="95187.3"/>
    <n v="0"/>
    <n v="0"/>
    <n v="0"/>
    <n v="0"/>
    <x v="463"/>
    <x v="463"/>
    <n v="95187.3"/>
    <n v="0"/>
    <n v="0"/>
    <n v="0"/>
    <n v="0"/>
    <n v="95187.3"/>
    <n v="201734.3"/>
  </r>
  <r>
    <s v="Danny Itscovitz"/>
    <n v="966588630"/>
    <s v="Danny"/>
    <s v="Itscovitz"/>
    <x v="2"/>
    <x v="463"/>
    <n v="28"/>
    <n v="973466"/>
    <n v="750000"/>
    <n v="937500"/>
    <n v="1125000"/>
    <n v="1500000"/>
    <n v="1.2979546666666666"/>
    <s v="125-150%"/>
    <n v="112500"/>
    <n v="35625"/>
    <n v="8272.18"/>
    <n v="0"/>
    <n v="0"/>
    <x v="464"/>
    <x v="464"/>
    <n v="112500"/>
    <n v="41250"/>
    <n v="8991.5"/>
    <n v="0"/>
    <n v="0"/>
    <n v="162741.5"/>
    <n v="270322.5"/>
  </r>
  <r>
    <s v="Sergio Itzakovitz"/>
    <n v="9820632102"/>
    <s v="Sergio"/>
    <s v="Itzakovitz"/>
    <x v="1"/>
    <x v="464"/>
    <n v="9"/>
    <n v="229221"/>
    <n v="600000"/>
    <n v="750000"/>
    <n v="900000"/>
    <n v="1200000"/>
    <n v="0.38203500000000001"/>
    <s v="0-100%"/>
    <n v="29798.73"/>
    <n v="0"/>
    <n v="0"/>
    <n v="0"/>
    <n v="0"/>
    <x v="465"/>
    <x v="465"/>
    <n v="34383.15"/>
    <n v="0"/>
    <n v="0"/>
    <n v="0"/>
    <n v="0"/>
    <n v="34383.15"/>
    <n v="87020.15"/>
  </r>
  <r>
    <s v="Emmie Ivamy"/>
    <n v="7070564503"/>
    <s v="Emmie"/>
    <s v="Ivamy"/>
    <x v="2"/>
    <x v="465"/>
    <n v="22"/>
    <n v="711984"/>
    <n v="750000"/>
    <n v="937500"/>
    <n v="1125000"/>
    <n v="1500000"/>
    <n v="0.94931200000000004"/>
    <s v="0-100%"/>
    <n v="106797.59999999999"/>
    <n v="0"/>
    <n v="0"/>
    <n v="0"/>
    <n v="0"/>
    <x v="466"/>
    <x v="466"/>
    <n v="106797.59999999999"/>
    <n v="0"/>
    <n v="0"/>
    <n v="0"/>
    <n v="0"/>
    <n v="106797.59999999999"/>
    <n v="213846.59999999998"/>
  </r>
  <r>
    <s v="Ali Izaks"/>
    <n v="3418374697"/>
    <s v="Ali"/>
    <s v="Izaks"/>
    <x v="0"/>
    <x v="466"/>
    <n v="26"/>
    <n v="922938"/>
    <n v="500000"/>
    <n v="625000"/>
    <n v="750000"/>
    <n v="1000000"/>
    <n v="1.8458760000000001"/>
    <s v="150-200%"/>
    <n v="50000"/>
    <n v="18750"/>
    <n v="22500"/>
    <n v="38046.36"/>
    <n v="0"/>
    <x v="467"/>
    <x v="467"/>
    <n v="60000"/>
    <n v="21250"/>
    <n v="25000"/>
    <n v="38046.36"/>
    <n v="0"/>
    <n v="144296.35999999999"/>
    <n v="180890.36"/>
  </r>
  <r>
    <s v="Fifine Jakeman"/>
    <n v="8646243699"/>
    <s v="Fifine"/>
    <s v="Jakeman"/>
    <x v="2"/>
    <x v="467"/>
    <n v="29"/>
    <n v="973243"/>
    <n v="750000"/>
    <n v="937500"/>
    <n v="1125000"/>
    <n v="1500000"/>
    <n v="1.2976573333333334"/>
    <s v="125-150%"/>
    <n v="112500"/>
    <n v="35625"/>
    <n v="8220.8900000000012"/>
    <n v="0"/>
    <n v="0"/>
    <x v="468"/>
    <x v="468"/>
    <n v="112500"/>
    <n v="41250"/>
    <n v="8935.75"/>
    <n v="0"/>
    <n v="0"/>
    <n v="162685.75"/>
    <n v="272299.75"/>
  </r>
  <r>
    <s v="Raviv Jandel"/>
    <n v="3219526055"/>
    <s v="Raviv"/>
    <s v="Jandel"/>
    <x v="0"/>
    <x v="468"/>
    <n v="21"/>
    <n v="665283"/>
    <n v="500000"/>
    <n v="625000"/>
    <n v="750000"/>
    <n v="1000000"/>
    <n v="1.3305659999999999"/>
    <s v="125-150%"/>
    <n v="50000"/>
    <n v="18750"/>
    <n v="7250.94"/>
    <n v="0"/>
    <n v="0"/>
    <x v="469"/>
    <x v="469"/>
    <n v="60000"/>
    <n v="21250"/>
    <n v="8056.6"/>
    <n v="0"/>
    <n v="0"/>
    <n v="89306.6"/>
    <n v="127637.6"/>
  </r>
  <r>
    <s v="Logan Jansky"/>
    <n v="4194897803"/>
    <s v="Logan"/>
    <s v="Jansky"/>
    <x v="1"/>
    <x v="469"/>
    <n v="17"/>
    <n v="520405"/>
    <n v="600000"/>
    <n v="750000"/>
    <n v="900000"/>
    <n v="1200000"/>
    <n v="0.86734166666666668"/>
    <s v="0-100%"/>
    <n v="67652.650000000009"/>
    <n v="0"/>
    <n v="0"/>
    <n v="0"/>
    <n v="0"/>
    <x v="470"/>
    <x v="470"/>
    <n v="78060.75"/>
    <n v="0"/>
    <n v="0"/>
    <n v="0"/>
    <n v="0"/>
    <n v="78060.75"/>
    <n v="151253.75"/>
  </r>
  <r>
    <s v="Deloria Jardine"/>
    <n v="2298319154"/>
    <s v="Deloria"/>
    <s v="Jardine"/>
    <x v="0"/>
    <x v="470"/>
    <n v="16"/>
    <n v="529642"/>
    <n v="500000"/>
    <n v="625000"/>
    <n v="750000"/>
    <n v="1000000"/>
    <n v="1.0592839999999999"/>
    <s v="100-125%"/>
    <n v="50000"/>
    <n v="4446.3"/>
    <n v="0"/>
    <n v="0"/>
    <n v="0"/>
    <x v="471"/>
    <x v="471"/>
    <n v="60000"/>
    <n v="5039.1400000000003"/>
    <n v="0"/>
    <n v="0"/>
    <n v="0"/>
    <n v="65039.14"/>
    <n v="100056.14"/>
  </r>
  <r>
    <s v="Constancia Jenne"/>
    <n v="6109997811"/>
    <s v="Constancia"/>
    <s v="Jenne"/>
    <x v="1"/>
    <x v="471"/>
    <n v="25"/>
    <n v="711521"/>
    <n v="600000"/>
    <n v="750000"/>
    <n v="900000"/>
    <n v="1200000"/>
    <n v="1.1858683333333333"/>
    <s v="100-125%"/>
    <n v="78000"/>
    <n v="18958.57"/>
    <n v="0"/>
    <n v="0"/>
    <n v="0"/>
    <x v="472"/>
    <x v="472"/>
    <n v="90000"/>
    <n v="20073.78"/>
    <n v="0"/>
    <n v="0"/>
    <n v="0"/>
    <n v="110073.78"/>
    <n v="181359.78"/>
  </r>
  <r>
    <s v="Catherine Jerams"/>
    <n v="4759627103"/>
    <s v="Catherine"/>
    <s v="Jerams"/>
    <x v="1"/>
    <x v="472"/>
    <n v="22"/>
    <n v="736143"/>
    <n v="600000"/>
    <n v="750000"/>
    <n v="900000"/>
    <n v="1200000"/>
    <n v="1.2269049999999999"/>
    <s v="100-125%"/>
    <n v="78000"/>
    <n v="23144.31"/>
    <n v="0"/>
    <n v="0"/>
    <n v="0"/>
    <x v="473"/>
    <x v="473"/>
    <n v="90000"/>
    <n v="24505.739999999998"/>
    <n v="0"/>
    <n v="0"/>
    <n v="0"/>
    <n v="114505.73999999999"/>
    <n v="189537.74"/>
  </r>
  <r>
    <s v="Birdie Jesper"/>
    <n v="8977805007"/>
    <s v="Birdie"/>
    <s v="Jesper"/>
    <x v="1"/>
    <x v="473"/>
    <n v="17"/>
    <n v="602144"/>
    <n v="600000"/>
    <n v="750000"/>
    <n v="900000"/>
    <n v="1200000"/>
    <n v="1.0035733333333334"/>
    <s v="100-125%"/>
    <n v="78000"/>
    <n v="364.48"/>
    <n v="0"/>
    <n v="0"/>
    <n v="0"/>
    <x v="474"/>
    <x v="474"/>
    <n v="90000"/>
    <n v="385.91999999999996"/>
    <n v="0"/>
    <n v="0"/>
    <n v="0"/>
    <n v="90385.919999999998"/>
    <n v="158124.91999999998"/>
  </r>
  <r>
    <s v="Inger Jime"/>
    <n v="1754740677"/>
    <s v="Inger"/>
    <s v="Jime"/>
    <x v="0"/>
    <x v="474"/>
    <n v="19"/>
    <n v="673026"/>
    <n v="500000"/>
    <n v="625000"/>
    <n v="750000"/>
    <n v="1000000"/>
    <n v="1.346052"/>
    <s v="125-150%"/>
    <n v="50000"/>
    <n v="18750"/>
    <n v="8644.68"/>
    <n v="0"/>
    <n v="0"/>
    <x v="475"/>
    <x v="475"/>
    <n v="60000"/>
    <n v="21250"/>
    <n v="9605.2000000000007"/>
    <n v="0"/>
    <n v="0"/>
    <n v="90855.2"/>
    <n v="142414.20000000001"/>
  </r>
  <r>
    <s v="Rosaline Joanic"/>
    <n v="1096335336"/>
    <s v="Rosaline"/>
    <s v="Joanic"/>
    <x v="2"/>
    <x v="475"/>
    <n v="24"/>
    <n v="916522"/>
    <n v="750000"/>
    <n v="937500"/>
    <n v="1125000"/>
    <n v="1500000"/>
    <n v="1.2220293333333334"/>
    <s v="100-125%"/>
    <n v="112500"/>
    <n v="31639.18"/>
    <n v="0"/>
    <n v="0"/>
    <n v="0"/>
    <x v="476"/>
    <x v="476"/>
    <n v="112500"/>
    <n v="36634.840000000004"/>
    <n v="0"/>
    <n v="0"/>
    <n v="0"/>
    <n v="149134.84"/>
    <n v="235148.84"/>
  </r>
  <r>
    <s v="Vickie Jocic"/>
    <n v="2255261316"/>
    <s v="Vickie"/>
    <s v="Jocic"/>
    <x v="2"/>
    <x v="476"/>
    <n v="15"/>
    <n v="563423"/>
    <n v="750000"/>
    <n v="937500"/>
    <n v="1125000"/>
    <n v="1500000"/>
    <n v="0.75123066666666671"/>
    <s v="0-100%"/>
    <n v="84513.45"/>
    <n v="0"/>
    <n v="0"/>
    <n v="0"/>
    <n v="0"/>
    <x v="477"/>
    <x v="477"/>
    <n v="84513.45"/>
    <n v="0"/>
    <n v="0"/>
    <n v="0"/>
    <n v="0"/>
    <n v="84513.45"/>
    <n v="201322.45"/>
  </r>
  <r>
    <s v="Murielle Jorez"/>
    <n v="9803956825"/>
    <s v="Murielle"/>
    <s v="Jorez"/>
    <x v="0"/>
    <x v="477"/>
    <n v="23"/>
    <n v="909806"/>
    <n v="500000"/>
    <n v="625000"/>
    <n v="750000"/>
    <n v="1000000"/>
    <n v="1.819612"/>
    <s v="150-200%"/>
    <n v="50000"/>
    <n v="18750"/>
    <n v="22500"/>
    <n v="35157.32"/>
    <n v="0"/>
    <x v="478"/>
    <x v="478"/>
    <n v="60000"/>
    <n v="21250"/>
    <n v="25000"/>
    <n v="35157.32"/>
    <n v="0"/>
    <n v="141407.32"/>
    <n v="188510.32"/>
  </r>
  <r>
    <s v="Barnabas Jozefczak"/>
    <n v="1462166245"/>
    <s v="Barnabas"/>
    <s v="Jozefczak"/>
    <x v="0"/>
    <x v="478"/>
    <n v="20"/>
    <n v="730353"/>
    <n v="500000"/>
    <n v="625000"/>
    <n v="750000"/>
    <n v="1000000"/>
    <n v="1.4607060000000001"/>
    <s v="125-150%"/>
    <n v="50000"/>
    <n v="18750"/>
    <n v="18963.54"/>
    <n v="0"/>
    <n v="0"/>
    <x v="479"/>
    <x v="479"/>
    <n v="60000"/>
    <n v="21250"/>
    <n v="21070.600000000002"/>
    <n v="0"/>
    <n v="0"/>
    <n v="102320.6"/>
    <n v="160299.6"/>
  </r>
  <r>
    <s v="Reagan Jubert"/>
    <n v="4768254810"/>
    <s v="Reagan"/>
    <s v="Jubert"/>
    <x v="0"/>
    <x v="479"/>
    <n v="21"/>
    <n v="662952"/>
    <n v="500000"/>
    <n v="625000"/>
    <n v="750000"/>
    <n v="1000000"/>
    <n v="1.325904"/>
    <s v="125-150%"/>
    <n v="50000"/>
    <n v="18750"/>
    <n v="6831.36"/>
    <n v="0"/>
    <n v="0"/>
    <x v="480"/>
    <x v="480"/>
    <n v="60000"/>
    <n v="21250"/>
    <n v="7590.4000000000005"/>
    <n v="0"/>
    <n v="0"/>
    <n v="88840.4"/>
    <n v="128351.4"/>
  </r>
  <r>
    <s v="Willem Juschke"/>
    <n v="2177097355"/>
    <s v="Willem"/>
    <s v="Juschke"/>
    <x v="2"/>
    <x v="480"/>
    <n v="20"/>
    <n v="630239"/>
    <n v="750000"/>
    <n v="937500"/>
    <n v="1125000"/>
    <n v="1500000"/>
    <n v="0.84031866666666666"/>
    <s v="0-100%"/>
    <n v="94535.849999999991"/>
    <n v="0"/>
    <n v="0"/>
    <n v="0"/>
    <n v="0"/>
    <x v="481"/>
    <x v="481"/>
    <n v="94535.849999999991"/>
    <n v="0"/>
    <n v="0"/>
    <n v="0"/>
    <n v="0"/>
    <n v="94535.849999999991"/>
    <n v="180973.84999999998"/>
  </r>
  <r>
    <s v="Phillip Kann"/>
    <n v="8998375370"/>
    <s v="Phillip"/>
    <s v="Kann"/>
    <x v="2"/>
    <x v="481"/>
    <n v="19"/>
    <n v="667421"/>
    <n v="750000"/>
    <n v="937500"/>
    <n v="1125000"/>
    <n v="1500000"/>
    <n v="0.88989466666666661"/>
    <s v="0-100%"/>
    <n v="100113.15"/>
    <n v="0"/>
    <n v="0"/>
    <n v="0"/>
    <n v="0"/>
    <x v="482"/>
    <x v="482"/>
    <n v="100113.15"/>
    <n v="0"/>
    <n v="0"/>
    <n v="0"/>
    <n v="0"/>
    <n v="100113.15"/>
    <n v="176647.15"/>
  </r>
  <r>
    <s v="Pepillo Keaysell"/>
    <n v="713650656"/>
    <s v="Pepillo"/>
    <s v="Keaysell"/>
    <x v="1"/>
    <x v="482"/>
    <n v="15"/>
    <n v="428438"/>
    <n v="600000"/>
    <n v="750000"/>
    <n v="900000"/>
    <n v="1200000"/>
    <n v="0.71406333333333338"/>
    <s v="0-100%"/>
    <n v="55696.94"/>
    <n v="0"/>
    <n v="0"/>
    <n v="0"/>
    <n v="0"/>
    <x v="483"/>
    <x v="483"/>
    <n v="64265.7"/>
    <n v="0"/>
    <n v="0"/>
    <n v="0"/>
    <n v="0"/>
    <n v="64265.7"/>
    <n v="119866.7"/>
  </r>
  <r>
    <s v="Kean Keelinge"/>
    <n v="1042822263"/>
    <s v="Kean"/>
    <s v="Keelinge"/>
    <x v="2"/>
    <x v="483"/>
    <n v="16"/>
    <n v="619467"/>
    <n v="750000"/>
    <n v="937500"/>
    <n v="1125000"/>
    <n v="1500000"/>
    <n v="0.82595600000000002"/>
    <s v="0-100%"/>
    <n v="92920.05"/>
    <n v="0"/>
    <n v="0"/>
    <n v="0"/>
    <n v="0"/>
    <x v="484"/>
    <x v="484"/>
    <n v="92920.05"/>
    <n v="0"/>
    <n v="0"/>
    <n v="0"/>
    <n v="0"/>
    <n v="92920.05"/>
    <n v="216943.05"/>
  </r>
  <r>
    <s v="Alaster Kencott"/>
    <n v="4269946768"/>
    <s v="Alaster"/>
    <s v="Kencott"/>
    <x v="2"/>
    <x v="484"/>
    <n v="21"/>
    <n v="777666"/>
    <n v="750000"/>
    <n v="937500"/>
    <n v="1125000"/>
    <n v="1500000"/>
    <n v="1.036888"/>
    <s v="100-125%"/>
    <n v="112500"/>
    <n v="5256.54"/>
    <n v="0"/>
    <n v="0"/>
    <n v="0"/>
    <x v="485"/>
    <x v="485"/>
    <n v="112500"/>
    <n v="6086.52"/>
    <n v="0"/>
    <n v="0"/>
    <n v="0"/>
    <n v="118586.52"/>
    <n v="207268.52000000002"/>
  </r>
  <r>
    <s v="Rosina Kener"/>
    <n v="2565290632"/>
    <s v="Rosina"/>
    <s v="Kener"/>
    <x v="2"/>
    <x v="485"/>
    <n v="16"/>
    <n v="535073"/>
    <n v="750000"/>
    <n v="937500"/>
    <n v="1125000"/>
    <n v="1500000"/>
    <n v="0.71343066666666666"/>
    <s v="0-100%"/>
    <n v="80260.95"/>
    <n v="0"/>
    <n v="0"/>
    <n v="0"/>
    <n v="0"/>
    <x v="486"/>
    <x v="486"/>
    <n v="80260.95"/>
    <n v="0"/>
    <n v="0"/>
    <n v="0"/>
    <n v="0"/>
    <n v="80260.95"/>
    <n v="161798.95000000001"/>
  </r>
  <r>
    <s v="Freeland Kennerley"/>
    <n v="769312748"/>
    <s v="Freeland"/>
    <s v="Kennerley"/>
    <x v="0"/>
    <x v="486"/>
    <n v="18"/>
    <n v="717908"/>
    <n v="500000"/>
    <n v="625000"/>
    <n v="750000"/>
    <n v="1000000"/>
    <n v="1.435816"/>
    <s v="125-150%"/>
    <n v="50000"/>
    <n v="18750"/>
    <n v="16723.439999999999"/>
    <n v="0"/>
    <n v="0"/>
    <x v="487"/>
    <x v="487"/>
    <n v="60000"/>
    <n v="21250"/>
    <n v="18581.600000000002"/>
    <n v="0"/>
    <n v="0"/>
    <n v="99831.6"/>
    <n v="142087.6"/>
  </r>
  <r>
    <s v="Elizabet Kentish"/>
    <n v="9621331862"/>
    <s v="Elizabet"/>
    <s v="Kentish"/>
    <x v="2"/>
    <x v="487"/>
    <n v="14"/>
    <n v="454708"/>
    <n v="750000"/>
    <n v="937500"/>
    <n v="1125000"/>
    <n v="1500000"/>
    <n v="0.60627733333333333"/>
    <s v="0-100%"/>
    <n v="68206.2"/>
    <n v="0"/>
    <n v="0"/>
    <n v="0"/>
    <n v="0"/>
    <x v="488"/>
    <x v="488"/>
    <n v="68206.2"/>
    <n v="0"/>
    <n v="0"/>
    <n v="0"/>
    <n v="0"/>
    <n v="68206.2"/>
    <n v="159862.20000000001"/>
  </r>
  <r>
    <s v="Rosie Kenzie"/>
    <n v="4610039311"/>
    <s v="Rosie"/>
    <s v="Kenzie"/>
    <x v="2"/>
    <x v="488"/>
    <n v="18"/>
    <n v="553683"/>
    <n v="750000"/>
    <n v="937500"/>
    <n v="1125000"/>
    <n v="1500000"/>
    <n v="0.73824400000000001"/>
    <s v="0-100%"/>
    <n v="83052.45"/>
    <n v="0"/>
    <n v="0"/>
    <n v="0"/>
    <n v="0"/>
    <x v="489"/>
    <x v="489"/>
    <n v="83052.45"/>
    <n v="0"/>
    <n v="0"/>
    <n v="0"/>
    <n v="0"/>
    <n v="83052.45"/>
    <n v="163350.45000000001"/>
  </r>
  <r>
    <s v="Erny Kesteven"/>
    <n v="6819596901"/>
    <s v="Erny"/>
    <s v="Kesteven"/>
    <x v="2"/>
    <x v="489"/>
    <n v="23"/>
    <n v="739933"/>
    <n v="750000"/>
    <n v="937500"/>
    <n v="1125000"/>
    <n v="1500000"/>
    <n v="0.98657733333333331"/>
    <s v="0-100%"/>
    <n v="110989.95"/>
    <n v="0"/>
    <n v="0"/>
    <n v="0"/>
    <n v="0"/>
    <x v="490"/>
    <x v="490"/>
    <n v="110989.95"/>
    <n v="0"/>
    <n v="0"/>
    <n v="0"/>
    <n v="0"/>
    <n v="110989.95"/>
    <n v="229196.95"/>
  </r>
  <r>
    <s v="Daile Kettel"/>
    <n v="7473861379"/>
    <s v="Daile"/>
    <s v="Kettel"/>
    <x v="2"/>
    <x v="490"/>
    <n v="22"/>
    <n v="817155"/>
    <n v="750000"/>
    <n v="937500"/>
    <n v="1125000"/>
    <n v="1500000"/>
    <n v="1.08954"/>
    <s v="100-125%"/>
    <n v="112500"/>
    <n v="12759.45"/>
    <n v="0"/>
    <n v="0"/>
    <n v="0"/>
    <x v="491"/>
    <x v="491"/>
    <n v="112500"/>
    <n v="14774.1"/>
    <n v="0"/>
    <n v="0"/>
    <n v="0"/>
    <n v="127274.1"/>
    <n v="216450.1"/>
  </r>
  <r>
    <s v="Morty Kettlestringes"/>
    <n v="2426144645"/>
    <s v="Morty"/>
    <s v="Kettlestringes"/>
    <x v="0"/>
    <x v="491"/>
    <n v="18"/>
    <n v="700912"/>
    <n v="500000"/>
    <n v="625000"/>
    <n v="750000"/>
    <n v="1000000"/>
    <n v="1.401824"/>
    <s v="125-150%"/>
    <n v="50000"/>
    <n v="18750"/>
    <n v="13664.16"/>
    <n v="0"/>
    <n v="0"/>
    <x v="492"/>
    <x v="492"/>
    <n v="60000"/>
    <n v="21250"/>
    <n v="15182.400000000001"/>
    <n v="0"/>
    <n v="0"/>
    <n v="96432.4"/>
    <n v="129219.4"/>
  </r>
  <r>
    <s v="Ellen Kevis"/>
    <n v="8032296239"/>
    <s v="Ellen"/>
    <s v="Kevis"/>
    <x v="1"/>
    <x v="492"/>
    <n v="20"/>
    <n v="645529"/>
    <n v="600000"/>
    <n v="750000"/>
    <n v="900000"/>
    <n v="1200000"/>
    <n v="1.0758816666666666"/>
    <s v="100-125%"/>
    <n v="78000"/>
    <n v="7739.93"/>
    <n v="0"/>
    <n v="0"/>
    <n v="0"/>
    <x v="493"/>
    <x v="493"/>
    <n v="90000"/>
    <n v="8195.2199999999993"/>
    <n v="0"/>
    <n v="0"/>
    <n v="0"/>
    <n v="98195.22"/>
    <n v="149031.22"/>
  </r>
  <r>
    <s v="Moses Keymar"/>
    <n v="9458901820"/>
    <s v="Moses"/>
    <s v="Keymar"/>
    <x v="0"/>
    <x v="493"/>
    <n v="18"/>
    <n v="570118"/>
    <n v="500000"/>
    <n v="625000"/>
    <n v="750000"/>
    <n v="1000000"/>
    <n v="1.140236"/>
    <s v="100-125%"/>
    <n v="50000"/>
    <n v="10517.699999999999"/>
    <n v="0"/>
    <n v="0"/>
    <n v="0"/>
    <x v="494"/>
    <x v="494"/>
    <n v="60000"/>
    <n v="11920.060000000001"/>
    <n v="0"/>
    <n v="0"/>
    <n v="0"/>
    <n v="71920.06"/>
    <n v="136231.06"/>
  </r>
  <r>
    <s v="Elwyn Keyzman"/>
    <n v="6837456032"/>
    <s v="Elwyn"/>
    <s v="Keyzman"/>
    <x v="0"/>
    <x v="494"/>
    <n v="20"/>
    <n v="727326"/>
    <n v="500000"/>
    <n v="625000"/>
    <n v="750000"/>
    <n v="1000000"/>
    <n v="1.4546520000000001"/>
    <s v="125-150%"/>
    <n v="50000"/>
    <n v="18750"/>
    <n v="18418.68"/>
    <n v="0"/>
    <n v="0"/>
    <x v="495"/>
    <x v="495"/>
    <n v="60000"/>
    <n v="21250"/>
    <n v="20465.2"/>
    <n v="0"/>
    <n v="0"/>
    <n v="101715.2"/>
    <n v="152916.20000000001"/>
  </r>
  <r>
    <s v="Filmore Kinvig"/>
    <n v="8694120054"/>
    <s v="Filmore"/>
    <s v="Kinvig"/>
    <x v="2"/>
    <x v="495"/>
    <n v="22"/>
    <n v="767904"/>
    <n v="750000"/>
    <n v="937500"/>
    <n v="1125000"/>
    <n v="1500000"/>
    <n v="1.0238719999999999"/>
    <s v="100-125%"/>
    <n v="112500"/>
    <n v="3401.76"/>
    <n v="0"/>
    <n v="0"/>
    <n v="0"/>
    <x v="496"/>
    <x v="496"/>
    <n v="112500"/>
    <n v="3938.88"/>
    <n v="0"/>
    <n v="0"/>
    <n v="0"/>
    <n v="116438.88"/>
    <n v="230786.88"/>
  </r>
  <r>
    <s v="Mallory Kiss"/>
    <n v="4290015026"/>
    <s v="Mallory"/>
    <s v="Kiss"/>
    <x v="0"/>
    <x v="496"/>
    <n v="20"/>
    <n v="614002"/>
    <n v="500000"/>
    <n v="625000"/>
    <n v="750000"/>
    <n v="1000000"/>
    <n v="1.2280040000000001"/>
    <s v="100-125%"/>
    <n v="50000"/>
    <n v="17100.3"/>
    <n v="0"/>
    <n v="0"/>
    <n v="0"/>
    <x v="497"/>
    <x v="497"/>
    <n v="60000"/>
    <n v="19380.34"/>
    <n v="0"/>
    <n v="0"/>
    <n v="0"/>
    <n v="79380.34"/>
    <n v="130190.34"/>
  </r>
  <r>
    <s v="Ethyl Klaff"/>
    <n v="6890491998"/>
    <s v="Ethyl"/>
    <s v="Klaff"/>
    <x v="2"/>
    <x v="497"/>
    <n v="15"/>
    <n v="489050"/>
    <n v="750000"/>
    <n v="937500"/>
    <n v="1125000"/>
    <n v="1500000"/>
    <n v="0.65206666666666668"/>
    <s v="0-100%"/>
    <n v="73357.5"/>
    <n v="0"/>
    <n v="0"/>
    <n v="0"/>
    <n v="0"/>
    <x v="498"/>
    <x v="498"/>
    <n v="73357.5"/>
    <n v="0"/>
    <n v="0"/>
    <n v="0"/>
    <n v="0"/>
    <n v="73357.5"/>
    <n v="187907.5"/>
  </r>
  <r>
    <s v="Ivett Klass"/>
    <n v="3127459866"/>
    <s v="Ivett"/>
    <s v="Klass"/>
    <x v="2"/>
    <x v="498"/>
    <n v="24"/>
    <n v="773542"/>
    <n v="750000"/>
    <n v="937500"/>
    <n v="1125000"/>
    <n v="1500000"/>
    <n v="1.0313893333333333"/>
    <s v="100-125%"/>
    <n v="112500"/>
    <n v="4472.9800000000005"/>
    <n v="0"/>
    <n v="0"/>
    <n v="0"/>
    <x v="499"/>
    <x v="499"/>
    <n v="112500"/>
    <n v="5179.24"/>
    <n v="0"/>
    <n v="0"/>
    <n v="0"/>
    <n v="117679.24"/>
    <n v="210680.24"/>
  </r>
  <r>
    <s v="Devland Kohter"/>
    <n v="2677632772"/>
    <s v="Devland"/>
    <s v="Kohter"/>
    <x v="0"/>
    <x v="499"/>
    <n v="17"/>
    <n v="594947"/>
    <n v="500000"/>
    <n v="625000"/>
    <n v="750000"/>
    <n v="1000000"/>
    <n v="1.189894"/>
    <s v="100-125%"/>
    <n v="50000"/>
    <n v="14242.05"/>
    <n v="0"/>
    <n v="0"/>
    <n v="0"/>
    <x v="500"/>
    <x v="500"/>
    <n v="60000"/>
    <n v="16140.990000000002"/>
    <n v="0"/>
    <n v="0"/>
    <n v="0"/>
    <n v="76140.990000000005"/>
    <n v="118813.99"/>
  </r>
  <r>
    <s v="Adena Kop"/>
    <n v="3235176993"/>
    <s v="Adena"/>
    <s v="Kop"/>
    <x v="0"/>
    <x v="500"/>
    <n v="15"/>
    <n v="451004"/>
    <n v="500000"/>
    <n v="625000"/>
    <n v="750000"/>
    <n v="1000000"/>
    <n v="0.90200800000000003"/>
    <s v="0-100%"/>
    <n v="45100.4"/>
    <n v="0"/>
    <n v="0"/>
    <n v="0"/>
    <n v="0"/>
    <x v="501"/>
    <x v="501"/>
    <n v="54120.479999999996"/>
    <n v="0"/>
    <n v="0"/>
    <n v="0"/>
    <n v="0"/>
    <n v="54120.479999999996"/>
    <n v="114669.48"/>
  </r>
  <r>
    <s v="Tim Koschek"/>
    <n v="8568859739"/>
    <s v="Tim"/>
    <s v="Koschek"/>
    <x v="2"/>
    <x v="501"/>
    <n v="14"/>
    <n v="510949"/>
    <n v="750000"/>
    <n v="937500"/>
    <n v="1125000"/>
    <n v="1500000"/>
    <n v="0.68126533333333328"/>
    <s v="0-100%"/>
    <n v="76642.349999999991"/>
    <n v="0"/>
    <n v="0"/>
    <n v="0"/>
    <n v="0"/>
    <x v="502"/>
    <x v="502"/>
    <n v="76642.349999999991"/>
    <n v="0"/>
    <n v="0"/>
    <n v="0"/>
    <n v="0"/>
    <n v="76642.349999999991"/>
    <n v="157870.34999999998"/>
  </r>
  <r>
    <s v="Maynard Krebs"/>
    <n v="2809344809"/>
    <s v="Maynard"/>
    <s v="Krebs"/>
    <x v="2"/>
    <x v="502"/>
    <n v="25"/>
    <n v="873913"/>
    <n v="750000"/>
    <n v="937500"/>
    <n v="1125000"/>
    <n v="1500000"/>
    <n v="1.1652173333333333"/>
    <s v="100-125%"/>
    <n v="112500"/>
    <n v="23543.47"/>
    <n v="0"/>
    <n v="0"/>
    <n v="0"/>
    <x v="503"/>
    <x v="503"/>
    <n v="112500"/>
    <n v="27260.86"/>
    <n v="0"/>
    <n v="0"/>
    <n v="0"/>
    <n v="139760.85999999999"/>
    <n v="252467.86"/>
  </r>
  <r>
    <s v="Orelle Krink"/>
    <n v="7191906499"/>
    <s v="Orelle"/>
    <s v="Krink"/>
    <x v="1"/>
    <x v="503"/>
    <n v="15"/>
    <n v="618982"/>
    <n v="600000"/>
    <n v="750000"/>
    <n v="900000"/>
    <n v="1200000"/>
    <n v="1.0316366666666668"/>
    <s v="100-125%"/>
    <n v="78000"/>
    <n v="3226.94"/>
    <n v="0"/>
    <n v="0"/>
    <n v="0"/>
    <x v="504"/>
    <x v="504"/>
    <n v="90000"/>
    <n v="3416.7599999999998"/>
    <n v="0"/>
    <n v="0"/>
    <n v="0"/>
    <n v="93416.76"/>
    <n v="147642.76"/>
  </r>
  <r>
    <s v="Belita Kroll"/>
    <n v="515647594"/>
    <s v="Belita"/>
    <s v="Kroll"/>
    <x v="2"/>
    <x v="504"/>
    <n v="20"/>
    <n v="737684"/>
    <n v="750000"/>
    <n v="937500"/>
    <n v="1125000"/>
    <n v="1500000"/>
    <n v="0.98357866666666671"/>
    <s v="0-100%"/>
    <n v="110652.59999999999"/>
    <n v="0"/>
    <n v="0"/>
    <n v="0"/>
    <n v="0"/>
    <x v="505"/>
    <x v="505"/>
    <n v="110652.59999999999"/>
    <n v="0"/>
    <n v="0"/>
    <n v="0"/>
    <n v="0"/>
    <n v="110652.59999999999"/>
    <n v="224105.59999999998"/>
  </r>
  <r>
    <s v="Keenan Kruszelnicki"/>
    <n v="1958063002"/>
    <s v="Keenan"/>
    <s v="Kruszelnicki"/>
    <x v="2"/>
    <x v="505"/>
    <n v="24"/>
    <n v="955328"/>
    <n v="750000"/>
    <n v="937500"/>
    <n v="1125000"/>
    <n v="1500000"/>
    <n v="1.2737706666666666"/>
    <s v="125-150%"/>
    <n v="112500"/>
    <n v="35625"/>
    <n v="4100.4400000000005"/>
    <n v="0"/>
    <n v="0"/>
    <x v="506"/>
    <x v="506"/>
    <n v="112500"/>
    <n v="41250"/>
    <n v="4457"/>
    <n v="0"/>
    <n v="0"/>
    <n v="158207"/>
    <n v="264200"/>
  </r>
  <r>
    <s v="Bess Kubelka"/>
    <n v="6383978705"/>
    <s v="Bess"/>
    <s v="Kubelka"/>
    <x v="2"/>
    <x v="506"/>
    <n v="18"/>
    <n v="720527"/>
    <n v="750000"/>
    <n v="937500"/>
    <n v="1125000"/>
    <n v="1500000"/>
    <n v="0.9607026666666667"/>
    <s v="0-100%"/>
    <n v="108079.05"/>
    <n v="0"/>
    <n v="0"/>
    <n v="0"/>
    <n v="0"/>
    <x v="507"/>
    <x v="507"/>
    <n v="108079.05"/>
    <n v="0"/>
    <n v="0"/>
    <n v="0"/>
    <n v="0"/>
    <n v="108079.05"/>
    <n v="203106.05"/>
  </r>
  <r>
    <s v="Reg Kubista"/>
    <n v="2958692264"/>
    <s v="Reg"/>
    <s v="Kubista"/>
    <x v="0"/>
    <x v="507"/>
    <n v="16"/>
    <n v="519595"/>
    <n v="500000"/>
    <n v="625000"/>
    <n v="750000"/>
    <n v="1000000"/>
    <n v="1.0391900000000001"/>
    <s v="100-125%"/>
    <n v="50000"/>
    <n v="2939.25"/>
    <n v="0"/>
    <n v="0"/>
    <n v="0"/>
    <x v="508"/>
    <x v="508"/>
    <n v="60000"/>
    <n v="3331.15"/>
    <n v="0"/>
    <n v="0"/>
    <n v="0"/>
    <n v="63331.15"/>
    <n v="107191.15"/>
  </r>
  <r>
    <s v="Osbourne Kuhnke"/>
    <n v="7533163729"/>
    <s v="Osbourne"/>
    <s v="Kuhnke"/>
    <x v="2"/>
    <x v="508"/>
    <n v="23"/>
    <n v="769342"/>
    <n v="750000"/>
    <n v="937500"/>
    <n v="1125000"/>
    <n v="1500000"/>
    <n v="1.0257893333333334"/>
    <s v="100-125%"/>
    <n v="112500"/>
    <n v="3674.98"/>
    <n v="0"/>
    <n v="0"/>
    <n v="0"/>
    <x v="509"/>
    <x v="509"/>
    <n v="112500"/>
    <n v="4255.24"/>
    <n v="0"/>
    <n v="0"/>
    <n v="0"/>
    <n v="116755.24"/>
    <n v="211300.24"/>
  </r>
  <r>
    <s v="Ezequiel Kull"/>
    <n v="1729795870"/>
    <s v="Ezequiel"/>
    <s v="Kull"/>
    <x v="1"/>
    <x v="509"/>
    <n v="18"/>
    <n v="642239"/>
    <n v="600000"/>
    <n v="750000"/>
    <n v="900000"/>
    <n v="1200000"/>
    <n v="1.0703983333333333"/>
    <s v="100-125%"/>
    <n v="78000"/>
    <n v="7180.63"/>
    <n v="0"/>
    <n v="0"/>
    <n v="0"/>
    <x v="510"/>
    <x v="510"/>
    <n v="90000"/>
    <n v="7603.0199999999995"/>
    <n v="0"/>
    <n v="0"/>
    <n v="0"/>
    <n v="97603.02"/>
    <n v="169109.02000000002"/>
  </r>
  <r>
    <s v="Talbot Kynett"/>
    <n v="8640079943"/>
    <s v="Talbot"/>
    <s v="Kynett"/>
    <x v="1"/>
    <x v="510"/>
    <n v="25"/>
    <n v="793388"/>
    <n v="600000"/>
    <n v="750000"/>
    <n v="900000"/>
    <n v="1200000"/>
    <n v="1.3223133333333332"/>
    <s v="125-150%"/>
    <n v="78000"/>
    <n v="25500.000000000004"/>
    <n v="9111.48"/>
    <n v="0"/>
    <n v="0"/>
    <x v="511"/>
    <x v="511"/>
    <n v="90000"/>
    <n v="27000"/>
    <n v="10847"/>
    <n v="0"/>
    <n v="0"/>
    <n v="127847"/>
    <n v="201788"/>
  </r>
  <r>
    <s v="Gill Labrum"/>
    <n v="6894004730"/>
    <s v="Gill"/>
    <s v="Labrum"/>
    <x v="0"/>
    <x v="511"/>
    <n v="20"/>
    <n v="822111"/>
    <n v="500000"/>
    <n v="625000"/>
    <n v="750000"/>
    <n v="1000000"/>
    <n v="1.6442220000000001"/>
    <s v="150-200%"/>
    <n v="50000"/>
    <n v="18750"/>
    <n v="22500"/>
    <n v="15864.42"/>
    <n v="0"/>
    <x v="512"/>
    <x v="512"/>
    <n v="60000"/>
    <n v="21250"/>
    <n v="25000"/>
    <n v="15864.42"/>
    <n v="0"/>
    <n v="122114.42"/>
    <n v="163421.41999999998"/>
  </r>
  <r>
    <s v="Trescha Labusquiere"/>
    <n v="304906506"/>
    <s v="Trescha"/>
    <s v="Labusquiere"/>
    <x v="0"/>
    <x v="512"/>
    <n v="25"/>
    <n v="852715"/>
    <n v="500000"/>
    <n v="625000"/>
    <n v="750000"/>
    <n v="1000000"/>
    <n v="1.70543"/>
    <s v="150-200%"/>
    <n v="50000"/>
    <n v="18750"/>
    <n v="22500"/>
    <n v="22597.3"/>
    <n v="0"/>
    <x v="513"/>
    <x v="513"/>
    <n v="60000"/>
    <n v="21250"/>
    <n v="25000"/>
    <n v="22597.3"/>
    <n v="0"/>
    <n v="128847.3"/>
    <n v="193600.3"/>
  </r>
  <r>
    <s v="Arden Lackner"/>
    <n v="7892446737"/>
    <s v="Arden"/>
    <s v="Lackner"/>
    <x v="1"/>
    <x v="513"/>
    <n v="27"/>
    <n v="993865"/>
    <n v="600000"/>
    <n v="750000"/>
    <n v="900000"/>
    <n v="1200000"/>
    <n v="1.6564416666666666"/>
    <s v="150-200%"/>
    <n v="78000"/>
    <n v="25500.000000000004"/>
    <n v="31500"/>
    <n v="24404.9"/>
    <n v="0"/>
    <x v="514"/>
    <x v="514"/>
    <n v="90000"/>
    <n v="27000"/>
    <n v="37500"/>
    <n v="28159.5"/>
    <n v="0"/>
    <n v="182659.5"/>
    <n v="260912.5"/>
  </r>
  <r>
    <s v="Fraze Laing"/>
    <n v="4306425231"/>
    <s v="Fraze"/>
    <s v="Laing"/>
    <x v="0"/>
    <x v="514"/>
    <n v="18"/>
    <n v="671362"/>
    <n v="500000"/>
    <n v="625000"/>
    <n v="750000"/>
    <n v="1000000"/>
    <n v="1.342724"/>
    <s v="125-150%"/>
    <n v="50000"/>
    <n v="18750"/>
    <n v="8345.16"/>
    <n v="0"/>
    <n v="0"/>
    <x v="515"/>
    <x v="515"/>
    <n v="60000"/>
    <n v="21250"/>
    <n v="9272.4"/>
    <n v="0"/>
    <n v="0"/>
    <n v="90522.4"/>
    <n v="135343.4"/>
  </r>
  <r>
    <s v="Gizela Lalley"/>
    <n v="1739513533"/>
    <s v="Gizela"/>
    <s v="Lalley"/>
    <x v="2"/>
    <x v="515"/>
    <n v="28"/>
    <n v="875408"/>
    <n v="750000"/>
    <n v="937500"/>
    <n v="1125000"/>
    <n v="1500000"/>
    <n v="1.1672106666666666"/>
    <s v="100-125%"/>
    <n v="112500"/>
    <n v="23827.52"/>
    <n v="0"/>
    <n v="0"/>
    <n v="0"/>
    <x v="516"/>
    <x v="516"/>
    <n v="112500"/>
    <n v="27589.759999999998"/>
    <n v="0"/>
    <n v="0"/>
    <n v="0"/>
    <n v="140089.76"/>
    <n v="249937.76"/>
  </r>
  <r>
    <s v="Hew Lamborne"/>
    <n v="793441269"/>
    <s v="Hew"/>
    <s v="Lamborne"/>
    <x v="1"/>
    <x v="516"/>
    <n v="15"/>
    <n v="499847"/>
    <n v="600000"/>
    <n v="750000"/>
    <n v="900000"/>
    <n v="1200000"/>
    <n v="0.83307833333333337"/>
    <s v="0-100%"/>
    <n v="64980.11"/>
    <n v="0"/>
    <n v="0"/>
    <n v="0"/>
    <n v="0"/>
    <x v="517"/>
    <x v="517"/>
    <n v="74977.05"/>
    <n v="0"/>
    <n v="0"/>
    <n v="0"/>
    <n v="0"/>
    <n v="74977.05"/>
    <n v="135475.04999999999"/>
  </r>
  <r>
    <s v="Garey Lambregts"/>
    <n v="2859931651"/>
    <s v="Garey"/>
    <s v="Lambregts"/>
    <x v="1"/>
    <x v="517"/>
    <n v="18"/>
    <n v="561077"/>
    <n v="600000"/>
    <n v="750000"/>
    <n v="900000"/>
    <n v="1200000"/>
    <n v="0.93512833333333334"/>
    <s v="0-100%"/>
    <n v="72940.010000000009"/>
    <n v="0"/>
    <n v="0"/>
    <n v="0"/>
    <n v="0"/>
    <x v="518"/>
    <x v="518"/>
    <n v="84161.55"/>
    <n v="0"/>
    <n v="0"/>
    <n v="0"/>
    <n v="0"/>
    <n v="84161.55"/>
    <n v="157944.54999999999"/>
  </r>
  <r>
    <s v="Pierre Lambshine"/>
    <n v="509389570"/>
    <s v="Pierre"/>
    <s v="Lambshine"/>
    <x v="2"/>
    <x v="518"/>
    <n v="12"/>
    <n v="436501"/>
    <n v="750000"/>
    <n v="937500"/>
    <n v="1125000"/>
    <n v="1500000"/>
    <n v="0.58200133333333337"/>
    <s v="0-100%"/>
    <n v="65475.149999999994"/>
    <n v="0"/>
    <n v="0"/>
    <n v="0"/>
    <n v="0"/>
    <x v="519"/>
    <x v="519"/>
    <n v="65475.149999999994"/>
    <n v="0"/>
    <n v="0"/>
    <n v="0"/>
    <n v="0"/>
    <n v="65475.149999999994"/>
    <n v="155109.15"/>
  </r>
  <r>
    <s v="Darin Landal"/>
    <n v="7938954179"/>
    <s v="Darin"/>
    <s v="Landal"/>
    <x v="0"/>
    <x v="519"/>
    <n v="15"/>
    <n v="588871"/>
    <n v="500000"/>
    <n v="625000"/>
    <n v="750000"/>
    <n v="1000000"/>
    <n v="1.1777420000000001"/>
    <s v="100-125%"/>
    <n v="50000"/>
    <n v="13330.65"/>
    <n v="0"/>
    <n v="0"/>
    <n v="0"/>
    <x v="520"/>
    <x v="520"/>
    <n v="60000"/>
    <n v="15108.070000000002"/>
    <n v="0"/>
    <n v="0"/>
    <n v="0"/>
    <n v="75108.070000000007"/>
    <n v="120032.07"/>
  </r>
  <r>
    <s v="Winfield Lansdowne"/>
    <n v="3779559293"/>
    <s v="Winfield"/>
    <s v="Lansdowne"/>
    <x v="2"/>
    <x v="520"/>
    <n v="27"/>
    <n v="945909"/>
    <n v="750000"/>
    <n v="937500"/>
    <n v="1125000"/>
    <n v="1500000"/>
    <n v="1.261212"/>
    <s v="125-150%"/>
    <n v="112500"/>
    <n v="35625"/>
    <n v="1934.0700000000002"/>
    <n v="0"/>
    <n v="0"/>
    <x v="521"/>
    <x v="521"/>
    <n v="112500"/>
    <n v="41250"/>
    <n v="2102.25"/>
    <n v="0"/>
    <n v="0"/>
    <n v="155852.25"/>
    <n v="251746.25"/>
  </r>
  <r>
    <s v="Tedmund Lardeux"/>
    <n v="7338728615"/>
    <s v="Tedmund"/>
    <s v="Lardeux"/>
    <x v="0"/>
    <x v="521"/>
    <n v="27"/>
    <n v="939740"/>
    <n v="500000"/>
    <n v="625000"/>
    <n v="750000"/>
    <n v="1000000"/>
    <n v="1.87948"/>
    <s v="150-200%"/>
    <n v="50000"/>
    <n v="18750"/>
    <n v="22500"/>
    <n v="41742.800000000003"/>
    <n v="0"/>
    <x v="522"/>
    <x v="522"/>
    <n v="60000"/>
    <n v="21250"/>
    <n v="25000"/>
    <n v="41742.800000000003"/>
    <n v="0"/>
    <n v="147992.79999999999"/>
    <n v="209722.8"/>
  </r>
  <r>
    <s v="Zachariah Lared"/>
    <n v="6510701464"/>
    <s v="Zachariah"/>
    <s v="Lared"/>
    <x v="0"/>
    <x v="522"/>
    <n v="19"/>
    <n v="660630"/>
    <n v="500000"/>
    <n v="625000"/>
    <n v="750000"/>
    <n v="1000000"/>
    <n v="1.3212600000000001"/>
    <s v="125-150%"/>
    <n v="50000"/>
    <n v="18750"/>
    <n v="6413.4"/>
    <n v="0"/>
    <n v="0"/>
    <x v="523"/>
    <x v="523"/>
    <n v="60000"/>
    <n v="21250"/>
    <n v="7126"/>
    <n v="0"/>
    <n v="0"/>
    <n v="88376"/>
    <n v="134242"/>
  </r>
  <r>
    <s v="Merell Larose"/>
    <n v="5975948169"/>
    <s v="Merell"/>
    <s v="Larose"/>
    <x v="2"/>
    <x v="523"/>
    <n v="13"/>
    <n v="416902"/>
    <n v="750000"/>
    <n v="937500"/>
    <n v="1125000"/>
    <n v="1500000"/>
    <n v="0.55586933333333333"/>
    <s v="0-100%"/>
    <n v="62535.299999999996"/>
    <n v="0"/>
    <n v="0"/>
    <n v="0"/>
    <n v="0"/>
    <x v="524"/>
    <x v="524"/>
    <n v="62535.299999999996"/>
    <n v="0"/>
    <n v="0"/>
    <n v="0"/>
    <n v="0"/>
    <n v="62535.299999999996"/>
    <n v="184903.3"/>
  </r>
  <r>
    <s v="Kiley Lartice"/>
    <n v="9815158015"/>
    <s v="Kiley"/>
    <s v="Lartice"/>
    <x v="0"/>
    <x v="524"/>
    <n v="22"/>
    <n v="788832"/>
    <n v="500000"/>
    <n v="625000"/>
    <n v="750000"/>
    <n v="1000000"/>
    <n v="1.577664"/>
    <s v="150-200%"/>
    <n v="50000"/>
    <n v="18750"/>
    <n v="22500"/>
    <n v="8543.0400000000009"/>
    <n v="0"/>
    <x v="525"/>
    <x v="525"/>
    <n v="60000"/>
    <n v="21250"/>
    <n v="25000"/>
    <n v="8543.0400000000009"/>
    <n v="0"/>
    <n v="114793.04000000001"/>
    <n v="178806.04"/>
  </r>
  <r>
    <s v="Derk Latham"/>
    <n v="5211527984"/>
    <s v="Derk"/>
    <s v="Latham"/>
    <x v="0"/>
    <x v="525"/>
    <n v="26"/>
    <n v="788945"/>
    <n v="500000"/>
    <n v="625000"/>
    <n v="750000"/>
    <n v="1000000"/>
    <n v="1.57789"/>
    <s v="150-200%"/>
    <n v="50000"/>
    <n v="18750"/>
    <n v="22500"/>
    <n v="8567.9"/>
    <n v="0"/>
    <x v="526"/>
    <x v="526"/>
    <n v="60000"/>
    <n v="21250"/>
    <n v="25000"/>
    <n v="8567.9"/>
    <n v="0"/>
    <n v="114817.9"/>
    <n v="152686.9"/>
  </r>
  <r>
    <s v="Brandtr Lathwood"/>
    <n v="6148235056"/>
    <s v="Brandtr"/>
    <s v="Lathwood"/>
    <x v="2"/>
    <x v="526"/>
    <n v="21"/>
    <n v="724454"/>
    <n v="750000"/>
    <n v="937500"/>
    <n v="1125000"/>
    <n v="1500000"/>
    <n v="0.96593866666666661"/>
    <s v="0-100%"/>
    <n v="108668.09999999999"/>
    <n v="0"/>
    <n v="0"/>
    <n v="0"/>
    <n v="0"/>
    <x v="527"/>
    <x v="527"/>
    <n v="108668.09999999999"/>
    <n v="0"/>
    <n v="0"/>
    <n v="0"/>
    <n v="0"/>
    <n v="108668.09999999999"/>
    <n v="226580.09999999998"/>
  </r>
  <r>
    <s v="Trumaine Laundon"/>
    <n v="3075132195"/>
    <s v="Trumaine"/>
    <s v="Laundon"/>
    <x v="0"/>
    <x v="527"/>
    <n v="15"/>
    <n v="439483"/>
    <n v="500000"/>
    <n v="625000"/>
    <n v="750000"/>
    <n v="1000000"/>
    <n v="0.87896600000000003"/>
    <s v="0-100%"/>
    <n v="43948.3"/>
    <n v="0"/>
    <n v="0"/>
    <n v="0"/>
    <n v="0"/>
    <x v="528"/>
    <x v="528"/>
    <n v="52737.96"/>
    <n v="0"/>
    <n v="0"/>
    <n v="0"/>
    <n v="0"/>
    <n v="52737.96"/>
    <n v="96607.959999999992"/>
  </r>
  <r>
    <s v="Jo ann Laurand"/>
    <n v="7493076952"/>
    <s v="Jo ann"/>
    <s v="Laurand"/>
    <x v="1"/>
    <x v="528"/>
    <n v="22"/>
    <n v="735952"/>
    <n v="600000"/>
    <n v="750000"/>
    <n v="900000"/>
    <n v="1200000"/>
    <n v="1.2265866666666667"/>
    <s v="100-125%"/>
    <n v="78000"/>
    <n v="23111.84"/>
    <n v="0"/>
    <n v="0"/>
    <n v="0"/>
    <x v="529"/>
    <x v="529"/>
    <n v="90000"/>
    <n v="24471.360000000001"/>
    <n v="0"/>
    <n v="0"/>
    <n v="0"/>
    <n v="114471.36"/>
    <n v="171672.36"/>
  </r>
  <r>
    <s v="Constantin Laurisch"/>
    <n v="5074304008"/>
    <s v="Constantin"/>
    <s v="Laurisch"/>
    <x v="1"/>
    <x v="529"/>
    <n v="20"/>
    <n v="844242"/>
    <n v="600000"/>
    <n v="750000"/>
    <n v="900000"/>
    <n v="1200000"/>
    <n v="1.40707"/>
    <s v="125-150%"/>
    <n v="78000"/>
    <n v="25500.000000000004"/>
    <n v="19790.82"/>
    <n v="0"/>
    <n v="0"/>
    <x v="530"/>
    <x v="530"/>
    <n v="90000"/>
    <n v="27000"/>
    <n v="23560.5"/>
    <n v="0"/>
    <n v="0"/>
    <n v="140560.5"/>
    <n v="202935.5"/>
  </r>
  <r>
    <s v="Keelby Lawie"/>
    <n v="2045928187"/>
    <s v="Keelby"/>
    <s v="Lawie"/>
    <x v="0"/>
    <x v="530"/>
    <n v="11"/>
    <n v="423642"/>
    <n v="500000"/>
    <n v="625000"/>
    <n v="750000"/>
    <n v="1000000"/>
    <n v="0.84728400000000004"/>
    <s v="0-100%"/>
    <n v="42364.200000000004"/>
    <n v="0"/>
    <n v="0"/>
    <n v="0"/>
    <n v="0"/>
    <x v="531"/>
    <x v="531"/>
    <n v="50837.04"/>
    <n v="0"/>
    <n v="0"/>
    <n v="0"/>
    <n v="0"/>
    <n v="50837.04"/>
    <n v="83872.040000000008"/>
  </r>
  <r>
    <s v="Maryjo Laxe"/>
    <n v="4011453366"/>
    <s v="Maryjo"/>
    <s v="Laxe"/>
    <x v="2"/>
    <x v="531"/>
    <n v="20"/>
    <n v="668997"/>
    <n v="750000"/>
    <n v="937500"/>
    <n v="1125000"/>
    <n v="1500000"/>
    <n v="0.89199600000000001"/>
    <s v="0-100%"/>
    <n v="100349.55"/>
    <n v="0"/>
    <n v="0"/>
    <n v="0"/>
    <n v="0"/>
    <x v="532"/>
    <x v="532"/>
    <n v="100349.55"/>
    <n v="0"/>
    <n v="0"/>
    <n v="0"/>
    <n v="0"/>
    <n v="100349.55"/>
    <n v="214200.55"/>
  </r>
  <r>
    <s v="Augustine Layne"/>
    <n v="4499766028"/>
    <s v="Augustine"/>
    <s v="Layne"/>
    <x v="0"/>
    <x v="532"/>
    <n v="17"/>
    <n v="613556"/>
    <n v="500000"/>
    <n v="625000"/>
    <n v="750000"/>
    <n v="1000000"/>
    <n v="1.227112"/>
    <s v="100-125%"/>
    <n v="50000"/>
    <n v="17033.399999999998"/>
    <n v="0"/>
    <n v="0"/>
    <n v="0"/>
    <x v="533"/>
    <x v="533"/>
    <n v="60000"/>
    <n v="19304.52"/>
    <n v="0"/>
    <n v="0"/>
    <n v="0"/>
    <n v="79304.52"/>
    <n v="132367.52000000002"/>
  </r>
  <r>
    <s v="Devland Le Prevost"/>
    <n v="1425230725"/>
    <s v="Devland"/>
    <s v="Le Prevost"/>
    <x v="1"/>
    <x v="533"/>
    <n v="18"/>
    <n v="646367"/>
    <n v="600000"/>
    <n v="750000"/>
    <n v="900000"/>
    <n v="1200000"/>
    <n v="1.0772783333333333"/>
    <s v="100-125%"/>
    <n v="78000"/>
    <n v="7882.39"/>
    <n v="0"/>
    <n v="0"/>
    <n v="0"/>
    <x v="534"/>
    <x v="534"/>
    <n v="90000"/>
    <n v="8346.06"/>
    <n v="0"/>
    <n v="0"/>
    <n v="0"/>
    <n v="98346.06"/>
    <n v="177815.06"/>
  </r>
  <r>
    <s v="Garner Leatherbarrow"/>
    <n v="2183763965"/>
    <s v="Garner"/>
    <s v="Leatherbarrow"/>
    <x v="2"/>
    <x v="534"/>
    <n v="19"/>
    <n v="690784"/>
    <n v="750000"/>
    <n v="937500"/>
    <n v="1125000"/>
    <n v="1500000"/>
    <n v="0.92104533333333338"/>
    <s v="0-100%"/>
    <n v="103617.59999999999"/>
    <n v="0"/>
    <n v="0"/>
    <n v="0"/>
    <n v="0"/>
    <x v="535"/>
    <x v="535"/>
    <n v="103617.59999999999"/>
    <n v="0"/>
    <n v="0"/>
    <n v="0"/>
    <n v="0"/>
    <n v="103617.59999999999"/>
    <n v="194232.59999999998"/>
  </r>
  <r>
    <s v="Eugene Lebourn"/>
    <n v="9795921177"/>
    <s v="Eugene"/>
    <s v="Lebourn"/>
    <x v="0"/>
    <x v="535"/>
    <n v="20"/>
    <n v="603952"/>
    <n v="500000"/>
    <n v="625000"/>
    <n v="750000"/>
    <n v="1000000"/>
    <n v="1.2079040000000001"/>
    <s v="100-125%"/>
    <n v="50000"/>
    <n v="15592.8"/>
    <n v="0"/>
    <n v="0"/>
    <n v="0"/>
    <x v="536"/>
    <x v="536"/>
    <n v="60000"/>
    <n v="17671.84"/>
    <n v="0"/>
    <n v="0"/>
    <n v="0"/>
    <n v="77671.839999999997"/>
    <n v="140686.84"/>
  </r>
  <r>
    <s v="Nicko Ledington"/>
    <n v="4188124377"/>
    <s v="Nicko"/>
    <s v="Ledington"/>
    <x v="0"/>
    <x v="536"/>
    <n v="9"/>
    <n v="283269"/>
    <n v="500000"/>
    <n v="625000"/>
    <n v="750000"/>
    <n v="1000000"/>
    <n v="0.56653799999999999"/>
    <s v="0-100%"/>
    <n v="28326.9"/>
    <n v="0"/>
    <n v="0"/>
    <n v="0"/>
    <n v="0"/>
    <x v="537"/>
    <x v="537"/>
    <n v="33992.28"/>
    <n v="0"/>
    <n v="0"/>
    <n v="0"/>
    <n v="0"/>
    <n v="33992.28"/>
    <n v="76055.28"/>
  </r>
  <r>
    <s v="Deena Leeming"/>
    <n v="1743464649"/>
    <s v="Deena"/>
    <s v="Leeming"/>
    <x v="1"/>
    <x v="537"/>
    <n v="21"/>
    <n v="689066"/>
    <n v="600000"/>
    <n v="750000"/>
    <n v="900000"/>
    <n v="1200000"/>
    <n v="1.1484433333333333"/>
    <s v="100-125%"/>
    <n v="78000"/>
    <n v="15141.220000000001"/>
    <n v="0"/>
    <n v="0"/>
    <n v="0"/>
    <x v="538"/>
    <x v="538"/>
    <n v="90000"/>
    <n v="16031.88"/>
    <n v="0"/>
    <n v="0"/>
    <n v="0"/>
    <n v="106031.88"/>
    <n v="169014.88"/>
  </r>
  <r>
    <s v="Hymie LeEstut"/>
    <n v="1522190236"/>
    <s v="Hymie"/>
    <s v="LeEstut"/>
    <x v="0"/>
    <x v="538"/>
    <n v="16"/>
    <n v="627760"/>
    <n v="500000"/>
    <n v="625000"/>
    <n v="750000"/>
    <n v="1000000"/>
    <n v="1.25552"/>
    <s v="125-150%"/>
    <n v="50000"/>
    <n v="18750"/>
    <n v="496.79999999999995"/>
    <n v="0"/>
    <n v="0"/>
    <x v="539"/>
    <x v="539"/>
    <n v="60000"/>
    <n v="21250"/>
    <n v="552"/>
    <n v="0"/>
    <n v="0"/>
    <n v="81802"/>
    <n v="140759"/>
  </r>
  <r>
    <s v="Bernard Lefeuvre"/>
    <n v="5407735911"/>
    <s v="Bernard"/>
    <s v="Lefeuvre"/>
    <x v="0"/>
    <x v="539"/>
    <n v="24"/>
    <n v="739737"/>
    <n v="500000"/>
    <n v="625000"/>
    <n v="750000"/>
    <n v="1000000"/>
    <n v="1.479474"/>
    <s v="125-150%"/>
    <n v="50000"/>
    <n v="18750"/>
    <n v="20652.66"/>
    <n v="0"/>
    <n v="0"/>
    <x v="540"/>
    <x v="540"/>
    <n v="60000"/>
    <n v="21250"/>
    <n v="22947.4"/>
    <n v="0"/>
    <n v="0"/>
    <n v="104197.4"/>
    <n v="143004.4"/>
  </r>
  <r>
    <s v="Benedikt Leisk"/>
    <n v="6733929554"/>
    <s v="Benedikt"/>
    <s v="Leisk"/>
    <x v="1"/>
    <x v="540"/>
    <n v="17"/>
    <n v="580579"/>
    <n v="600000"/>
    <n v="750000"/>
    <n v="900000"/>
    <n v="1200000"/>
    <n v="0.96763166666666667"/>
    <s v="0-100%"/>
    <n v="75475.27"/>
    <n v="0"/>
    <n v="0"/>
    <n v="0"/>
    <n v="0"/>
    <x v="541"/>
    <x v="541"/>
    <n v="87086.849999999991"/>
    <n v="0"/>
    <n v="0"/>
    <n v="0"/>
    <n v="0"/>
    <n v="87086.849999999991"/>
    <n v="161196.84999999998"/>
  </r>
  <r>
    <s v="Rafe Leman"/>
    <n v="9245659313"/>
    <s v="Rafe"/>
    <s v="Leman"/>
    <x v="1"/>
    <x v="541"/>
    <n v="9"/>
    <n v="256286"/>
    <n v="600000"/>
    <n v="750000"/>
    <n v="900000"/>
    <n v="1200000"/>
    <n v="0.42714333333333332"/>
    <s v="0-100%"/>
    <n v="33317.18"/>
    <n v="0"/>
    <n v="0"/>
    <n v="0"/>
    <n v="0"/>
    <x v="542"/>
    <x v="542"/>
    <n v="38442.9"/>
    <n v="0"/>
    <n v="0"/>
    <n v="0"/>
    <n v="0"/>
    <n v="38442.9"/>
    <n v="103174.9"/>
  </r>
  <r>
    <s v="Elroy Lenaghen"/>
    <n v="8099854152"/>
    <s v="Elroy"/>
    <s v="Lenaghen"/>
    <x v="0"/>
    <x v="542"/>
    <n v="20"/>
    <n v="729765"/>
    <n v="500000"/>
    <n v="625000"/>
    <n v="750000"/>
    <n v="1000000"/>
    <n v="1.45953"/>
    <s v="125-150%"/>
    <n v="50000"/>
    <n v="18750"/>
    <n v="18857.7"/>
    <n v="0"/>
    <n v="0"/>
    <x v="543"/>
    <x v="543"/>
    <n v="60000"/>
    <n v="21250"/>
    <n v="20953"/>
    <n v="0"/>
    <n v="0"/>
    <n v="102203"/>
    <n v="135779"/>
  </r>
  <r>
    <s v="Tammy Lenden"/>
    <n v="9561367408"/>
    <s v="Tammy"/>
    <s v="Lenden"/>
    <x v="1"/>
    <x v="543"/>
    <n v="18"/>
    <n v="621016"/>
    <n v="600000"/>
    <n v="750000"/>
    <n v="900000"/>
    <n v="1200000"/>
    <n v="1.0350266666666668"/>
    <s v="100-125%"/>
    <n v="78000"/>
    <n v="3572.7200000000003"/>
    <n v="0"/>
    <n v="0"/>
    <n v="0"/>
    <x v="544"/>
    <x v="544"/>
    <n v="90000"/>
    <n v="3782.8799999999997"/>
    <n v="0"/>
    <n v="0"/>
    <n v="0"/>
    <n v="93782.88"/>
    <n v="156580.88"/>
  </r>
  <r>
    <s v="Abra Lenney"/>
    <n v="6358114417"/>
    <s v="Abra"/>
    <s v="Lenney"/>
    <x v="1"/>
    <x v="544"/>
    <n v="16"/>
    <n v="495156"/>
    <n v="600000"/>
    <n v="750000"/>
    <n v="900000"/>
    <n v="1200000"/>
    <n v="0.82525999999999999"/>
    <s v="0-100%"/>
    <n v="64370.28"/>
    <n v="0"/>
    <n v="0"/>
    <n v="0"/>
    <n v="0"/>
    <x v="545"/>
    <x v="545"/>
    <n v="74273.399999999994"/>
    <n v="0"/>
    <n v="0"/>
    <n v="0"/>
    <n v="0"/>
    <n v="74273.399999999994"/>
    <n v="125273.4"/>
  </r>
  <r>
    <s v="Vale Lesek"/>
    <n v="4795089876"/>
    <s v="Vale"/>
    <s v="Lesek"/>
    <x v="1"/>
    <x v="545"/>
    <n v="21"/>
    <n v="808131"/>
    <n v="600000"/>
    <n v="750000"/>
    <n v="900000"/>
    <n v="1200000"/>
    <n v="1.3468850000000001"/>
    <s v="125-150%"/>
    <n v="78000"/>
    <n v="25500.000000000004"/>
    <n v="12207.51"/>
    <n v="0"/>
    <n v="0"/>
    <x v="546"/>
    <x v="546"/>
    <n v="90000"/>
    <n v="27000"/>
    <n v="14532.75"/>
    <n v="0"/>
    <n v="0"/>
    <n v="131532.75"/>
    <n v="206037.75"/>
  </r>
  <r>
    <s v="Lesley Letford"/>
    <n v="9305168396"/>
    <s v="Lesley"/>
    <s v="Letford"/>
    <x v="0"/>
    <x v="546"/>
    <n v="19"/>
    <n v="749195"/>
    <n v="500000"/>
    <n v="625000"/>
    <n v="750000"/>
    <n v="1000000"/>
    <n v="1.4983900000000001"/>
    <s v="125-150%"/>
    <n v="50000"/>
    <n v="18750"/>
    <n v="22355.1"/>
    <n v="0"/>
    <n v="0"/>
    <x v="547"/>
    <x v="547"/>
    <n v="60000"/>
    <n v="21250"/>
    <n v="24839"/>
    <n v="0"/>
    <n v="0"/>
    <n v="106089"/>
    <n v="162486"/>
  </r>
  <r>
    <s v="Currie Lethbury"/>
    <n v="3463222345"/>
    <s v="Currie"/>
    <s v="Lethbury"/>
    <x v="0"/>
    <x v="547"/>
    <n v="20"/>
    <n v="596017"/>
    <n v="500000"/>
    <n v="625000"/>
    <n v="750000"/>
    <n v="1000000"/>
    <n v="1.192034"/>
    <s v="100-125%"/>
    <n v="50000"/>
    <n v="14402.55"/>
    <n v="0"/>
    <n v="0"/>
    <n v="0"/>
    <x v="548"/>
    <x v="548"/>
    <n v="60000"/>
    <n v="16322.890000000001"/>
    <n v="0"/>
    <n v="0"/>
    <n v="0"/>
    <n v="76322.89"/>
    <n v="126859.89"/>
  </r>
  <r>
    <s v="Scot Lethem"/>
    <n v="8256403403"/>
    <s v="Scot"/>
    <s v="Lethem"/>
    <x v="2"/>
    <x v="548"/>
    <n v="31"/>
    <n v="1224207"/>
    <n v="750000"/>
    <n v="937500"/>
    <n v="1125000"/>
    <n v="1500000"/>
    <n v="1.6322760000000001"/>
    <s v="150-200%"/>
    <n v="112500"/>
    <n v="35625"/>
    <n v="43125"/>
    <n v="29762.1"/>
    <n v="0"/>
    <x v="549"/>
    <x v="549"/>
    <n v="112500"/>
    <n v="41250"/>
    <n v="46875"/>
    <n v="32738.31"/>
    <n v="0"/>
    <n v="233363.31"/>
    <n v="349932.31"/>
  </r>
  <r>
    <s v="Friederike Leve"/>
    <n v="5603002824"/>
    <s v="Friederike"/>
    <s v="Leve"/>
    <x v="1"/>
    <x v="549"/>
    <n v="19"/>
    <n v="737953"/>
    <n v="600000"/>
    <n v="750000"/>
    <n v="900000"/>
    <n v="1200000"/>
    <n v="1.2299216666666666"/>
    <s v="100-125%"/>
    <n v="78000"/>
    <n v="23452.010000000002"/>
    <n v="0"/>
    <n v="0"/>
    <n v="0"/>
    <x v="550"/>
    <x v="550"/>
    <n v="90000"/>
    <n v="24831.54"/>
    <n v="0"/>
    <n v="0"/>
    <n v="0"/>
    <n v="114831.54000000001"/>
    <n v="185951.54"/>
  </r>
  <r>
    <s v="Merilee Leverich"/>
    <n v="1279282711"/>
    <s v="Merilee"/>
    <s v="Leverich"/>
    <x v="1"/>
    <x v="550"/>
    <n v="9"/>
    <n v="347519"/>
    <n v="600000"/>
    <n v="750000"/>
    <n v="900000"/>
    <n v="1200000"/>
    <n v="0.57919833333333337"/>
    <s v="0-100%"/>
    <n v="45177.47"/>
    <n v="0"/>
    <n v="0"/>
    <n v="0"/>
    <n v="0"/>
    <x v="551"/>
    <x v="551"/>
    <n v="52127.85"/>
    <n v="0"/>
    <n v="0"/>
    <n v="0"/>
    <n v="0"/>
    <n v="52127.85"/>
    <n v="116383.85"/>
  </r>
  <r>
    <s v="Granger Lewin"/>
    <n v="3145010581"/>
    <s v="Granger"/>
    <s v="Lewin"/>
    <x v="1"/>
    <x v="551"/>
    <n v="18"/>
    <n v="660133"/>
    <n v="600000"/>
    <n v="750000"/>
    <n v="900000"/>
    <n v="1200000"/>
    <n v="1.1002216666666667"/>
    <s v="100-125%"/>
    <n v="78000"/>
    <n v="10222.61"/>
    <n v="0"/>
    <n v="0"/>
    <n v="0"/>
    <x v="552"/>
    <x v="552"/>
    <n v="90000"/>
    <n v="10823.939999999999"/>
    <n v="0"/>
    <n v="0"/>
    <n v="0"/>
    <n v="100823.94"/>
    <n v="166043.94"/>
  </r>
  <r>
    <s v="Zebedee Lewzey"/>
    <n v="5623178685"/>
    <s v="Zebedee"/>
    <s v="Lewzey"/>
    <x v="1"/>
    <x v="552"/>
    <n v="21"/>
    <n v="662174"/>
    <n v="600000"/>
    <n v="750000"/>
    <n v="900000"/>
    <n v="1200000"/>
    <n v="1.1036233333333334"/>
    <s v="100-125%"/>
    <n v="78000"/>
    <n v="10569.58"/>
    <n v="0"/>
    <n v="0"/>
    <n v="0"/>
    <x v="553"/>
    <x v="553"/>
    <n v="90000"/>
    <n v="11191.32"/>
    <n v="0"/>
    <n v="0"/>
    <n v="0"/>
    <n v="101191.32"/>
    <n v="152414.32"/>
  </r>
  <r>
    <s v="Doralynne Lexa"/>
    <n v="3381164996"/>
    <s v="Doralynne"/>
    <s v="Lexa"/>
    <x v="2"/>
    <x v="553"/>
    <n v="22"/>
    <n v="734144"/>
    <n v="750000"/>
    <n v="937500"/>
    <n v="1125000"/>
    <n v="1500000"/>
    <n v="0.97885866666666665"/>
    <s v="0-100%"/>
    <n v="110121.59999999999"/>
    <n v="0"/>
    <n v="0"/>
    <n v="0"/>
    <n v="0"/>
    <x v="554"/>
    <x v="554"/>
    <n v="110121.59999999999"/>
    <n v="0"/>
    <n v="0"/>
    <n v="0"/>
    <n v="0"/>
    <n v="110121.59999999999"/>
    <n v="186003.59999999998"/>
  </r>
  <r>
    <s v="Dion Liccardi"/>
    <n v="8705788102"/>
    <s v="Dion"/>
    <s v="Liccardi"/>
    <x v="0"/>
    <x v="554"/>
    <n v="18"/>
    <n v="637903"/>
    <n v="500000"/>
    <n v="625000"/>
    <n v="750000"/>
    <n v="1000000"/>
    <n v="1.275806"/>
    <s v="125-150%"/>
    <n v="50000"/>
    <n v="18750"/>
    <n v="2322.54"/>
    <n v="0"/>
    <n v="0"/>
    <x v="555"/>
    <x v="555"/>
    <n v="60000"/>
    <n v="21250"/>
    <n v="2580.6000000000004"/>
    <n v="0"/>
    <n v="0"/>
    <n v="83830.600000000006"/>
    <n v="144849.60000000001"/>
  </r>
  <r>
    <s v="Doria Lidgertwood"/>
    <n v="7837437543"/>
    <s v="Doria"/>
    <s v="Lidgertwood"/>
    <x v="0"/>
    <x v="555"/>
    <n v="17"/>
    <n v="496536"/>
    <n v="500000"/>
    <n v="625000"/>
    <n v="750000"/>
    <n v="1000000"/>
    <n v="0.99307199999999995"/>
    <s v="0-100%"/>
    <n v="49653.600000000006"/>
    <n v="0"/>
    <n v="0"/>
    <n v="0"/>
    <n v="0"/>
    <x v="556"/>
    <x v="556"/>
    <n v="59584.32"/>
    <n v="0"/>
    <n v="0"/>
    <n v="0"/>
    <n v="0"/>
    <n v="59584.32"/>
    <n v="120217.32"/>
  </r>
  <r>
    <s v="Vincenz Lillford"/>
    <n v="4958503722"/>
    <s v="Vincenz"/>
    <s v="Lillford"/>
    <x v="1"/>
    <x v="556"/>
    <n v="14"/>
    <n v="551500"/>
    <n v="600000"/>
    <n v="750000"/>
    <n v="900000"/>
    <n v="1200000"/>
    <n v="0.91916666666666669"/>
    <s v="0-100%"/>
    <n v="71695"/>
    <n v="0"/>
    <n v="0"/>
    <n v="0"/>
    <n v="0"/>
    <x v="557"/>
    <x v="557"/>
    <n v="82725"/>
    <n v="0"/>
    <n v="0"/>
    <n v="0"/>
    <n v="0"/>
    <n v="82725"/>
    <n v="148261"/>
  </r>
  <r>
    <s v="Trude Lindenbluth"/>
    <n v="9128677390"/>
    <s v="Trude"/>
    <s v="Lindenbluth"/>
    <x v="2"/>
    <x v="557"/>
    <n v="23"/>
    <n v="814416"/>
    <n v="750000"/>
    <n v="937500"/>
    <n v="1125000"/>
    <n v="1500000"/>
    <n v="1.085888"/>
    <s v="100-125%"/>
    <n v="112500"/>
    <n v="12239.04"/>
    <n v="0"/>
    <n v="0"/>
    <n v="0"/>
    <x v="558"/>
    <x v="558"/>
    <n v="112500"/>
    <n v="14171.52"/>
    <n v="0"/>
    <n v="0"/>
    <n v="0"/>
    <n v="126671.52"/>
    <n v="214090.52000000002"/>
  </r>
  <r>
    <s v="Marjory Lindman"/>
    <n v="7866715386"/>
    <s v="Marjory"/>
    <s v="Lindman"/>
    <x v="1"/>
    <x v="558"/>
    <n v="27"/>
    <n v="981577"/>
    <n v="600000"/>
    <n v="750000"/>
    <n v="900000"/>
    <n v="1200000"/>
    <n v="1.6359616666666668"/>
    <s v="150-200%"/>
    <n v="78000"/>
    <n v="25500.000000000004"/>
    <n v="31500"/>
    <n v="21210.02"/>
    <n v="0"/>
    <x v="559"/>
    <x v="559"/>
    <n v="90000"/>
    <n v="27000"/>
    <n v="37500"/>
    <n v="24473.1"/>
    <n v="0"/>
    <n v="178973.1"/>
    <n v="241116.1"/>
  </r>
  <r>
    <s v="Pansie Lingley"/>
    <n v="1549399640"/>
    <s v="Pansie"/>
    <s v="Lingley"/>
    <x v="0"/>
    <x v="559"/>
    <n v="28"/>
    <n v="988078"/>
    <n v="500000"/>
    <n v="625000"/>
    <n v="750000"/>
    <n v="1000000"/>
    <n v="1.976156"/>
    <s v="150-200%"/>
    <n v="50000"/>
    <n v="18750"/>
    <n v="22500"/>
    <n v="52377.16"/>
    <n v="0"/>
    <x v="560"/>
    <x v="560"/>
    <n v="60000"/>
    <n v="21250"/>
    <n v="25000"/>
    <n v="52377.16"/>
    <n v="0"/>
    <n v="158627.16"/>
    <n v="190483.16"/>
  </r>
  <r>
    <s v="Marleah Lingner"/>
    <n v="4191160419"/>
    <s v="Marleah"/>
    <s v="Lingner"/>
    <x v="0"/>
    <x v="560"/>
    <n v="15"/>
    <n v="641056"/>
    <n v="500000"/>
    <n v="625000"/>
    <n v="750000"/>
    <n v="1000000"/>
    <n v="1.2821119999999999"/>
    <s v="125-150%"/>
    <n v="50000"/>
    <n v="18750"/>
    <n v="2890.08"/>
    <n v="0"/>
    <n v="0"/>
    <x v="561"/>
    <x v="561"/>
    <n v="60000"/>
    <n v="21250"/>
    <n v="3211.2000000000003"/>
    <n v="0"/>
    <n v="0"/>
    <n v="84461.2"/>
    <n v="124077.2"/>
  </r>
  <r>
    <s v="Jaimie Lisimore"/>
    <n v="3145039288"/>
    <s v="Jaimie"/>
    <s v="Lisimore"/>
    <x v="0"/>
    <x v="561"/>
    <n v="21"/>
    <n v="729900"/>
    <n v="500000"/>
    <n v="625000"/>
    <n v="750000"/>
    <n v="1000000"/>
    <n v="1.4598"/>
    <s v="125-150%"/>
    <n v="50000"/>
    <n v="18750"/>
    <n v="18882"/>
    <n v="0"/>
    <n v="0"/>
    <x v="562"/>
    <x v="562"/>
    <n v="60000"/>
    <n v="21250"/>
    <n v="20980"/>
    <n v="0"/>
    <n v="0"/>
    <n v="102230"/>
    <n v="145392"/>
  </r>
  <r>
    <s v="Cecilia Livingstone"/>
    <n v="4969679754"/>
    <s v="Cecilia"/>
    <s v="Livingstone"/>
    <x v="1"/>
    <x v="562"/>
    <n v="28"/>
    <n v="1057474"/>
    <n v="600000"/>
    <n v="750000"/>
    <n v="900000"/>
    <n v="1200000"/>
    <n v="1.7624566666666666"/>
    <s v="150-200%"/>
    <n v="78000"/>
    <n v="25500.000000000004"/>
    <n v="31500"/>
    <n v="40943.24"/>
    <n v="0"/>
    <x v="563"/>
    <x v="563"/>
    <n v="90000"/>
    <n v="27000"/>
    <n v="37500"/>
    <n v="47242.2"/>
    <n v="0"/>
    <n v="201742.2"/>
    <n v="256344.2"/>
  </r>
  <r>
    <s v="Kristien Llewelly"/>
    <n v="3933561566"/>
    <s v="Kristien"/>
    <s v="Llewelly"/>
    <x v="0"/>
    <x v="563"/>
    <n v="20"/>
    <n v="630390"/>
    <n v="500000"/>
    <n v="625000"/>
    <n v="750000"/>
    <n v="1000000"/>
    <n v="1.26078"/>
    <s v="125-150%"/>
    <n v="50000"/>
    <n v="18750"/>
    <n v="970.19999999999993"/>
    <n v="0"/>
    <n v="0"/>
    <x v="564"/>
    <x v="564"/>
    <n v="60000"/>
    <n v="21250"/>
    <n v="1078"/>
    <n v="0"/>
    <n v="0"/>
    <n v="82328"/>
    <n v="122284"/>
  </r>
  <r>
    <s v="Jonah Lobb"/>
    <n v="6487054410"/>
    <s v="Jonah"/>
    <s v="Lobb"/>
    <x v="1"/>
    <x v="550"/>
    <n v="17"/>
    <n v="570251"/>
    <n v="600000"/>
    <n v="750000"/>
    <n v="900000"/>
    <n v="1200000"/>
    <n v="0.95041833333333336"/>
    <s v="0-100%"/>
    <n v="74132.63"/>
    <n v="0"/>
    <n v="0"/>
    <n v="0"/>
    <n v="0"/>
    <x v="565"/>
    <x v="565"/>
    <n v="85537.65"/>
    <n v="0"/>
    <n v="0"/>
    <n v="0"/>
    <n v="0"/>
    <n v="85537.65"/>
    <n v="149793.65"/>
  </r>
  <r>
    <s v="Barbara Locker"/>
    <n v="1888252693"/>
    <s v="Barbara"/>
    <s v="Locker"/>
    <x v="1"/>
    <x v="564"/>
    <n v="24"/>
    <n v="920165"/>
    <n v="600000"/>
    <n v="750000"/>
    <n v="900000"/>
    <n v="1200000"/>
    <n v="1.5336083333333332"/>
    <s v="150-200%"/>
    <n v="78000"/>
    <n v="25500.000000000004"/>
    <n v="31500"/>
    <n v="5242.9000000000005"/>
    <n v="0"/>
    <x v="566"/>
    <x v="566"/>
    <n v="90000"/>
    <n v="27000"/>
    <n v="37500"/>
    <n v="6049.5"/>
    <n v="0"/>
    <n v="160549.5"/>
    <n v="226524.5"/>
  </r>
  <r>
    <s v="Prentiss Lockery"/>
    <n v="9317454674"/>
    <s v="Prentiss"/>
    <s v="Lockery"/>
    <x v="0"/>
    <x v="565"/>
    <n v="15"/>
    <n v="543471"/>
    <n v="500000"/>
    <n v="625000"/>
    <n v="750000"/>
    <n v="1000000"/>
    <n v="1.0869420000000001"/>
    <s v="100-125%"/>
    <n v="50000"/>
    <n v="6520.65"/>
    <n v="0"/>
    <n v="0"/>
    <n v="0"/>
    <x v="567"/>
    <x v="567"/>
    <n v="60000"/>
    <n v="7390.0700000000006"/>
    <n v="0"/>
    <n v="0"/>
    <n v="0"/>
    <n v="67390.070000000007"/>
    <n v="100506.07"/>
  </r>
  <r>
    <s v="Amalle Lodo"/>
    <n v="8685064791"/>
    <s v="Amalle"/>
    <s v="Lodo"/>
    <x v="1"/>
    <x v="566"/>
    <n v="24"/>
    <n v="655607"/>
    <n v="600000"/>
    <n v="750000"/>
    <n v="900000"/>
    <n v="1200000"/>
    <n v="1.0926783333333334"/>
    <s v="100-125%"/>
    <n v="78000"/>
    <n v="9453.19"/>
    <n v="0"/>
    <n v="0"/>
    <n v="0"/>
    <x v="568"/>
    <x v="568"/>
    <n v="90000"/>
    <n v="10009.26"/>
    <n v="0"/>
    <n v="0"/>
    <n v="0"/>
    <n v="100009.26"/>
    <n v="174720.26"/>
  </r>
  <r>
    <s v="Emmerich Longmuir"/>
    <n v="303831626"/>
    <s v="Emmerich"/>
    <s v="Longmuir"/>
    <x v="0"/>
    <x v="567"/>
    <n v="19"/>
    <n v="788591"/>
    <n v="500000"/>
    <n v="625000"/>
    <n v="750000"/>
    <n v="1000000"/>
    <n v="1.5771820000000001"/>
    <s v="150-200%"/>
    <n v="50000"/>
    <n v="18750"/>
    <n v="22500"/>
    <n v="8490.02"/>
    <n v="0"/>
    <x v="569"/>
    <x v="569"/>
    <n v="60000"/>
    <n v="21250"/>
    <n v="25000"/>
    <n v="8490.02"/>
    <n v="0"/>
    <n v="114740.02"/>
    <n v="158755.02000000002"/>
  </r>
  <r>
    <s v="Robinia Losseljong"/>
    <n v="4097160079"/>
    <s v="Robinia"/>
    <s v="Losseljong"/>
    <x v="2"/>
    <x v="568"/>
    <n v="21"/>
    <n v="768592"/>
    <n v="750000"/>
    <n v="937500"/>
    <n v="1125000"/>
    <n v="1500000"/>
    <n v="1.0247893333333333"/>
    <s v="100-125%"/>
    <n v="112500"/>
    <n v="3532.48"/>
    <n v="0"/>
    <n v="0"/>
    <n v="0"/>
    <x v="570"/>
    <x v="570"/>
    <n v="112500"/>
    <n v="4090.2400000000002"/>
    <n v="0"/>
    <n v="0"/>
    <n v="0"/>
    <n v="116590.24"/>
    <n v="210083.24"/>
  </r>
  <r>
    <s v="Joletta Lounds"/>
    <n v="5948190226"/>
    <s v="Joletta"/>
    <s v="Lounds"/>
    <x v="0"/>
    <x v="569"/>
    <n v="22"/>
    <n v="699928"/>
    <n v="500000"/>
    <n v="625000"/>
    <n v="750000"/>
    <n v="1000000"/>
    <n v="1.399856"/>
    <s v="125-150%"/>
    <n v="50000"/>
    <n v="18750"/>
    <n v="13487.039999999999"/>
    <n v="0"/>
    <n v="0"/>
    <x v="571"/>
    <x v="571"/>
    <n v="60000"/>
    <n v="21250"/>
    <n v="14985.6"/>
    <n v="0"/>
    <n v="0"/>
    <n v="96235.6"/>
    <n v="137323.6"/>
  </r>
  <r>
    <s v="Jacky Lovat"/>
    <n v="6842797632"/>
    <s v="Jacky"/>
    <s v="Lovat"/>
    <x v="0"/>
    <x v="570"/>
    <n v="16"/>
    <n v="516401"/>
    <n v="500000"/>
    <n v="625000"/>
    <n v="750000"/>
    <n v="1000000"/>
    <n v="1.032802"/>
    <s v="100-125%"/>
    <n v="50000"/>
    <n v="2460.15"/>
    <n v="0"/>
    <n v="0"/>
    <n v="0"/>
    <x v="572"/>
    <x v="572"/>
    <n v="60000"/>
    <n v="2788.17"/>
    <n v="0"/>
    <n v="0"/>
    <n v="0"/>
    <n v="62788.17"/>
    <n v="119156.17"/>
  </r>
  <r>
    <s v="Cairistiona Lyver"/>
    <n v="1545110042"/>
    <s v="Cairistiona"/>
    <s v="Lyver"/>
    <x v="1"/>
    <x v="571"/>
    <n v="20"/>
    <n v="755828"/>
    <n v="600000"/>
    <n v="750000"/>
    <n v="900000"/>
    <n v="1200000"/>
    <n v="1.2597133333333332"/>
    <s v="125-150%"/>
    <n v="78000"/>
    <n v="25500.000000000004"/>
    <n v="1223.8799999999999"/>
    <n v="0"/>
    <n v="0"/>
    <x v="573"/>
    <x v="573"/>
    <n v="90000"/>
    <n v="27000"/>
    <n v="1457"/>
    <n v="0"/>
    <n v="0"/>
    <n v="118457"/>
    <n v="197591"/>
  </r>
  <r>
    <s v="Leyla MacAree"/>
    <n v="357531329"/>
    <s v="Leyla"/>
    <s v="MacAree"/>
    <x v="0"/>
    <x v="572"/>
    <n v="21"/>
    <n v="750884"/>
    <n v="500000"/>
    <n v="625000"/>
    <n v="750000"/>
    <n v="1000000"/>
    <n v="1.501768"/>
    <s v="150-200%"/>
    <n v="50000"/>
    <n v="18750"/>
    <n v="22500"/>
    <n v="194.48"/>
    <n v="0"/>
    <x v="574"/>
    <x v="574"/>
    <n v="60000"/>
    <n v="21250"/>
    <n v="25000"/>
    <n v="194.48"/>
    <n v="0"/>
    <n v="106444.48"/>
    <n v="151956.47999999998"/>
  </r>
  <r>
    <s v="Kean MacCrann"/>
    <n v="8501525324"/>
    <s v="Kean"/>
    <s v="MacCrann"/>
    <x v="2"/>
    <x v="573"/>
    <n v="26"/>
    <n v="916479"/>
    <n v="750000"/>
    <n v="937500"/>
    <n v="1125000"/>
    <n v="1500000"/>
    <n v="1.2219720000000001"/>
    <s v="100-125%"/>
    <n v="112500"/>
    <n v="31631.010000000002"/>
    <n v="0"/>
    <n v="0"/>
    <n v="0"/>
    <x v="575"/>
    <x v="575"/>
    <n v="112500"/>
    <n v="36625.379999999997"/>
    <n v="0"/>
    <n v="0"/>
    <n v="0"/>
    <n v="149125.38"/>
    <n v="241879.38"/>
  </r>
  <r>
    <s v="Boycey MacDermott"/>
    <n v="7054972058"/>
    <s v="Boycey"/>
    <s v="MacDermott"/>
    <x v="1"/>
    <x v="574"/>
    <n v="16"/>
    <n v="457979"/>
    <n v="600000"/>
    <n v="750000"/>
    <n v="900000"/>
    <n v="1200000"/>
    <n v="0.7632983333333333"/>
    <s v="0-100%"/>
    <n v="59537.270000000004"/>
    <n v="0"/>
    <n v="0"/>
    <n v="0"/>
    <n v="0"/>
    <x v="576"/>
    <x v="576"/>
    <n v="68696.849999999991"/>
    <n v="0"/>
    <n v="0"/>
    <n v="0"/>
    <n v="0"/>
    <n v="68696.849999999991"/>
    <n v="144126.84999999998"/>
  </r>
  <r>
    <s v="Camila MacGillespie"/>
    <n v="5837501576"/>
    <s v="Camila"/>
    <s v="MacGillespie"/>
    <x v="0"/>
    <x v="575"/>
    <n v="29"/>
    <n v="974290"/>
    <n v="500000"/>
    <n v="625000"/>
    <n v="750000"/>
    <n v="1000000"/>
    <n v="1.94858"/>
    <s v="150-200%"/>
    <n v="50000"/>
    <n v="18750"/>
    <n v="22500"/>
    <n v="49343.8"/>
    <n v="0"/>
    <x v="577"/>
    <x v="577"/>
    <n v="60000"/>
    <n v="21250"/>
    <n v="25000"/>
    <n v="49343.8"/>
    <n v="0"/>
    <n v="155593.79999999999"/>
    <n v="208082.8"/>
  </r>
  <r>
    <s v="Sophie MacLoughlin"/>
    <n v="3227873028"/>
    <s v="Sophie"/>
    <s v="MacLoughlin"/>
    <x v="1"/>
    <x v="576"/>
    <n v="24"/>
    <n v="833601"/>
    <n v="600000"/>
    <n v="750000"/>
    <n v="900000"/>
    <n v="1200000"/>
    <n v="1.389335"/>
    <s v="125-150%"/>
    <n v="78000"/>
    <n v="25500.000000000004"/>
    <n v="17556.21"/>
    <n v="0"/>
    <n v="0"/>
    <x v="578"/>
    <x v="578"/>
    <n v="90000"/>
    <n v="27000"/>
    <n v="20900.25"/>
    <n v="0"/>
    <n v="0"/>
    <n v="137900.25"/>
    <n v="204523.25"/>
  </r>
  <r>
    <s v="Karney MacMillan"/>
    <n v="4579641655"/>
    <s v="Karney"/>
    <s v="MacMillan"/>
    <x v="1"/>
    <x v="577"/>
    <n v="16"/>
    <n v="575747"/>
    <n v="600000"/>
    <n v="750000"/>
    <n v="900000"/>
    <n v="1200000"/>
    <n v="0.95957833333333331"/>
    <s v="0-100%"/>
    <n v="74847.11"/>
    <n v="0"/>
    <n v="0"/>
    <n v="0"/>
    <n v="0"/>
    <x v="579"/>
    <x v="579"/>
    <n v="86362.05"/>
    <n v="0"/>
    <n v="0"/>
    <n v="0"/>
    <n v="0"/>
    <n v="86362.05"/>
    <n v="145352.04999999999"/>
  </r>
  <r>
    <s v="Beatrice MacRorie"/>
    <n v="3569619966"/>
    <s v="Beatrice"/>
    <s v="MacRorie"/>
    <x v="2"/>
    <x v="578"/>
    <n v="18"/>
    <n v="596012"/>
    <n v="750000"/>
    <n v="937500"/>
    <n v="1125000"/>
    <n v="1500000"/>
    <n v="0.79468266666666665"/>
    <s v="0-100%"/>
    <n v="89401.8"/>
    <n v="0"/>
    <n v="0"/>
    <n v="0"/>
    <n v="0"/>
    <x v="580"/>
    <x v="580"/>
    <n v="89401.8"/>
    <n v="0"/>
    <n v="0"/>
    <n v="0"/>
    <n v="0"/>
    <n v="89401.8"/>
    <n v="182758.8"/>
  </r>
  <r>
    <s v="Rutter Maddams"/>
    <n v="9684187432"/>
    <s v="Rutter"/>
    <s v="Maddams"/>
    <x v="1"/>
    <x v="579"/>
    <n v="21"/>
    <n v="679511"/>
    <n v="600000"/>
    <n v="750000"/>
    <n v="900000"/>
    <n v="1200000"/>
    <n v="1.1325183333333333"/>
    <s v="100-125%"/>
    <n v="78000"/>
    <n v="13516.87"/>
    <n v="0"/>
    <n v="0"/>
    <n v="0"/>
    <x v="581"/>
    <x v="581"/>
    <n v="90000"/>
    <n v="14311.98"/>
    <n v="0"/>
    <n v="0"/>
    <n v="0"/>
    <n v="104311.98"/>
    <n v="166309.97999999998"/>
  </r>
  <r>
    <s v="Minetta Maden"/>
    <n v="5913755731"/>
    <s v="Minetta"/>
    <s v="Maden"/>
    <x v="1"/>
    <x v="580"/>
    <n v="20"/>
    <n v="568483"/>
    <n v="600000"/>
    <n v="750000"/>
    <n v="900000"/>
    <n v="1200000"/>
    <n v="0.94747166666666671"/>
    <s v="0-100%"/>
    <n v="73902.790000000008"/>
    <n v="0"/>
    <n v="0"/>
    <n v="0"/>
    <n v="0"/>
    <x v="582"/>
    <x v="582"/>
    <n v="85272.45"/>
    <n v="0"/>
    <n v="0"/>
    <n v="0"/>
    <n v="0"/>
    <n v="85272.45"/>
    <n v="136978.45000000001"/>
  </r>
  <r>
    <s v="Kimberlyn Maffia"/>
    <n v="3156820482"/>
    <s v="Kimberlyn"/>
    <s v="Maffia"/>
    <x v="2"/>
    <x v="581"/>
    <n v="24"/>
    <n v="765238"/>
    <n v="750000"/>
    <n v="937500"/>
    <n v="1125000"/>
    <n v="1500000"/>
    <n v="1.0203173333333333"/>
    <s v="100-125%"/>
    <n v="112500"/>
    <n v="2895.2200000000003"/>
    <n v="0"/>
    <n v="0"/>
    <n v="0"/>
    <x v="583"/>
    <x v="583"/>
    <n v="112500"/>
    <n v="3352.36"/>
    <n v="0"/>
    <n v="0"/>
    <n v="0"/>
    <n v="115852.36"/>
    <n v="237746.36"/>
  </r>
  <r>
    <s v="Vail Mailey"/>
    <n v="7188904251"/>
    <s v="Vail"/>
    <s v="Mailey"/>
    <x v="2"/>
    <x v="582"/>
    <n v="21"/>
    <n v="808246"/>
    <n v="750000"/>
    <n v="937500"/>
    <n v="1125000"/>
    <n v="1500000"/>
    <n v="1.0776613333333334"/>
    <s v="100-125%"/>
    <n v="112500"/>
    <n v="11066.74"/>
    <n v="0"/>
    <n v="0"/>
    <n v="0"/>
    <x v="584"/>
    <x v="584"/>
    <n v="112500"/>
    <n v="12814.12"/>
    <n v="0"/>
    <n v="0"/>
    <n v="0"/>
    <n v="125314.12"/>
    <n v="248509.12"/>
  </r>
  <r>
    <s v="Franny Malarkey"/>
    <n v="2191930824"/>
    <s v="Franny"/>
    <s v="Malarkey"/>
    <x v="1"/>
    <x v="583"/>
    <n v="16"/>
    <n v="528737"/>
    <n v="600000"/>
    <n v="750000"/>
    <n v="900000"/>
    <n v="1200000"/>
    <n v="0.88122833333333328"/>
    <s v="0-100%"/>
    <n v="68735.81"/>
    <n v="0"/>
    <n v="0"/>
    <n v="0"/>
    <n v="0"/>
    <x v="585"/>
    <x v="585"/>
    <n v="79310.55"/>
    <n v="0"/>
    <n v="0"/>
    <n v="0"/>
    <n v="0"/>
    <n v="79310.55"/>
    <n v="148626.54999999999"/>
  </r>
  <r>
    <s v="Ward Mance"/>
    <n v="4184483038"/>
    <s v="Ward"/>
    <s v="Mance"/>
    <x v="1"/>
    <x v="584"/>
    <n v="22"/>
    <n v="658709"/>
    <n v="600000"/>
    <n v="750000"/>
    <n v="900000"/>
    <n v="1200000"/>
    <n v="1.0978483333333333"/>
    <s v="100-125%"/>
    <n v="78000"/>
    <n v="9980.5300000000007"/>
    <n v="0"/>
    <n v="0"/>
    <n v="0"/>
    <x v="586"/>
    <x v="586"/>
    <n v="90000"/>
    <n v="10567.619999999999"/>
    <n v="0"/>
    <n v="0"/>
    <n v="0"/>
    <n v="100567.62"/>
    <n v="177774.62"/>
  </r>
  <r>
    <s v="Colette Mangon"/>
    <n v="3213290963"/>
    <s v="Colette"/>
    <s v="Mangon"/>
    <x v="1"/>
    <x v="585"/>
    <n v="28"/>
    <n v="1127142"/>
    <n v="600000"/>
    <n v="750000"/>
    <n v="900000"/>
    <n v="1200000"/>
    <n v="1.8785700000000001"/>
    <s v="150-200%"/>
    <n v="78000"/>
    <n v="25500.000000000004"/>
    <n v="31500"/>
    <n v="59056.920000000006"/>
    <n v="0"/>
    <x v="587"/>
    <x v="587"/>
    <n v="90000"/>
    <n v="27000"/>
    <n v="37500"/>
    <n v="68142.599999999991"/>
    <n v="0"/>
    <n v="222642.59999999998"/>
    <n v="278379.59999999998"/>
  </r>
  <r>
    <s v="Xylia Manshaw"/>
    <n v="8533410514"/>
    <s v="Xylia"/>
    <s v="Manshaw"/>
    <x v="1"/>
    <x v="586"/>
    <n v="26"/>
    <n v="991891"/>
    <n v="600000"/>
    <n v="750000"/>
    <n v="900000"/>
    <n v="1200000"/>
    <n v="1.6531516666666666"/>
    <s v="150-200%"/>
    <n v="78000"/>
    <n v="25500.000000000004"/>
    <n v="31500"/>
    <n v="23891.66"/>
    <n v="0"/>
    <x v="588"/>
    <x v="588"/>
    <n v="90000"/>
    <n v="27000"/>
    <n v="37500"/>
    <n v="27567.3"/>
    <n v="0"/>
    <n v="182067.3"/>
    <n v="242228.3"/>
  </r>
  <r>
    <s v="Chas Manthorpe"/>
    <n v="9229113786"/>
    <s v="Chas"/>
    <s v="Manthorpe"/>
    <x v="0"/>
    <x v="587"/>
    <n v="11"/>
    <n v="373695"/>
    <n v="500000"/>
    <n v="625000"/>
    <n v="750000"/>
    <n v="1000000"/>
    <n v="0.74739"/>
    <s v="0-100%"/>
    <n v="37369.5"/>
    <n v="0"/>
    <n v="0"/>
    <n v="0"/>
    <n v="0"/>
    <x v="589"/>
    <x v="589"/>
    <n v="44843.4"/>
    <n v="0"/>
    <n v="0"/>
    <n v="0"/>
    <n v="0"/>
    <n v="44843.4"/>
    <n v="108868.4"/>
  </r>
  <r>
    <s v="Jesus Mantle"/>
    <n v="8462409454"/>
    <s v="Jesus"/>
    <s v="Mantle"/>
    <x v="1"/>
    <x v="588"/>
    <n v="17"/>
    <n v="622486"/>
    <n v="600000"/>
    <n v="750000"/>
    <n v="900000"/>
    <n v="1200000"/>
    <n v="1.0374766666666666"/>
    <s v="100-125%"/>
    <n v="78000"/>
    <n v="3822.6200000000003"/>
    <n v="0"/>
    <n v="0"/>
    <n v="0"/>
    <x v="590"/>
    <x v="590"/>
    <n v="90000"/>
    <n v="4047.48"/>
    <n v="0"/>
    <n v="0"/>
    <n v="0"/>
    <n v="94047.48"/>
    <n v="172846.47999999998"/>
  </r>
  <r>
    <s v="Quintin Marc"/>
    <n v="8904404991"/>
    <s v="Quintin"/>
    <s v="Marc"/>
    <x v="1"/>
    <x v="589"/>
    <n v="20"/>
    <n v="808753"/>
    <n v="600000"/>
    <n v="750000"/>
    <n v="900000"/>
    <n v="1200000"/>
    <n v="1.3479216666666667"/>
    <s v="125-150%"/>
    <n v="78000"/>
    <n v="25500.000000000004"/>
    <n v="12338.13"/>
    <n v="0"/>
    <n v="0"/>
    <x v="591"/>
    <x v="591"/>
    <n v="90000"/>
    <n v="27000"/>
    <n v="14688.25"/>
    <n v="0"/>
    <n v="0"/>
    <n v="131688.25"/>
    <n v="211161.25"/>
  </r>
  <r>
    <s v="Kendra March"/>
    <n v="9727426344"/>
    <s v="Kendra"/>
    <s v="March"/>
    <x v="2"/>
    <x v="590"/>
    <n v="10"/>
    <n v="351514"/>
    <n v="750000"/>
    <n v="937500"/>
    <n v="1125000"/>
    <n v="1500000"/>
    <n v="0.46868533333333334"/>
    <s v="0-100%"/>
    <n v="52727.1"/>
    <n v="0"/>
    <n v="0"/>
    <n v="0"/>
    <n v="0"/>
    <x v="592"/>
    <x v="592"/>
    <n v="52727.1"/>
    <n v="0"/>
    <n v="0"/>
    <n v="0"/>
    <n v="0"/>
    <n v="52727.1"/>
    <n v="131120.1"/>
  </r>
  <r>
    <s v="Laird Margiotta"/>
    <n v="5907724676"/>
    <s v="Laird"/>
    <s v="Margiotta"/>
    <x v="1"/>
    <x v="591"/>
    <n v="19"/>
    <n v="673446"/>
    <n v="600000"/>
    <n v="750000"/>
    <n v="900000"/>
    <n v="1200000"/>
    <n v="1.1224099999999999"/>
    <s v="100-125%"/>
    <n v="78000"/>
    <n v="12485.820000000002"/>
    <n v="0"/>
    <n v="0"/>
    <n v="0"/>
    <x v="593"/>
    <x v="593"/>
    <n v="90000"/>
    <n v="13220.279999999999"/>
    <n v="0"/>
    <n v="0"/>
    <n v="0"/>
    <n v="103220.28"/>
    <n v="178417.28"/>
  </r>
  <r>
    <s v="Marie-jeanne Marrow"/>
    <n v="7585281072"/>
    <s v="Marie-jeanne"/>
    <s v="Marrow"/>
    <x v="0"/>
    <x v="592"/>
    <n v="16"/>
    <n v="492886"/>
    <n v="500000"/>
    <n v="625000"/>
    <n v="750000"/>
    <n v="1000000"/>
    <n v="0.98577199999999998"/>
    <s v="0-100%"/>
    <n v="49288.600000000006"/>
    <n v="0"/>
    <n v="0"/>
    <n v="0"/>
    <n v="0"/>
    <x v="594"/>
    <x v="594"/>
    <n v="59146.32"/>
    <n v="0"/>
    <n v="0"/>
    <n v="0"/>
    <n v="0"/>
    <n v="59146.32"/>
    <n v="107161.32"/>
  </r>
  <r>
    <s v="Brendis Marsie"/>
    <n v="8945564357"/>
    <s v="Brendis"/>
    <s v="Marsie"/>
    <x v="2"/>
    <x v="593"/>
    <n v="20"/>
    <n v="858970"/>
    <n v="750000"/>
    <n v="937500"/>
    <n v="1125000"/>
    <n v="1500000"/>
    <n v="1.1452933333333333"/>
    <s v="100-125%"/>
    <n v="112500"/>
    <n v="20704.3"/>
    <n v="0"/>
    <n v="0"/>
    <n v="0"/>
    <x v="595"/>
    <x v="595"/>
    <n v="112500"/>
    <n v="23973.4"/>
    <n v="0"/>
    <n v="0"/>
    <n v="0"/>
    <n v="136473.4"/>
    <n v="260348.4"/>
  </r>
  <r>
    <s v="Boycie Marten"/>
    <n v="4920920075"/>
    <s v="Boycie"/>
    <s v="Marten"/>
    <x v="0"/>
    <x v="594"/>
    <n v="21"/>
    <n v="732653"/>
    <n v="500000"/>
    <n v="625000"/>
    <n v="750000"/>
    <n v="1000000"/>
    <n v="1.465306"/>
    <s v="125-150%"/>
    <n v="50000"/>
    <n v="18750"/>
    <n v="19377.54"/>
    <n v="0"/>
    <n v="0"/>
    <x v="596"/>
    <x v="596"/>
    <n v="60000"/>
    <n v="21250"/>
    <n v="21530.600000000002"/>
    <n v="0"/>
    <n v="0"/>
    <n v="102780.6"/>
    <n v="157057.60000000001"/>
  </r>
  <r>
    <s v="Elisabetta Martinec"/>
    <n v="1969484233"/>
    <s v="Elisabetta"/>
    <s v="Martinec"/>
    <x v="0"/>
    <x v="595"/>
    <n v="9"/>
    <n v="330864"/>
    <n v="500000"/>
    <n v="625000"/>
    <n v="750000"/>
    <n v="1000000"/>
    <n v="0.66172799999999998"/>
    <s v="0-100%"/>
    <n v="33086.400000000001"/>
    <n v="0"/>
    <n v="0"/>
    <n v="0"/>
    <n v="0"/>
    <x v="597"/>
    <x v="597"/>
    <n v="39703.68"/>
    <n v="0"/>
    <n v="0"/>
    <n v="0"/>
    <n v="0"/>
    <n v="39703.68"/>
    <n v="80213.679999999993"/>
  </r>
  <r>
    <s v="Jess Martini"/>
    <n v="7628323464"/>
    <s v="Jess"/>
    <s v="Martini"/>
    <x v="1"/>
    <x v="596"/>
    <n v="19"/>
    <n v="694245"/>
    <n v="600000"/>
    <n v="750000"/>
    <n v="900000"/>
    <n v="1200000"/>
    <n v="1.1570750000000001"/>
    <s v="100-125%"/>
    <n v="78000"/>
    <n v="16021.650000000001"/>
    <n v="0"/>
    <n v="0"/>
    <n v="0"/>
    <x v="598"/>
    <x v="598"/>
    <n v="90000"/>
    <n v="16964.099999999999"/>
    <n v="0"/>
    <n v="0"/>
    <n v="0"/>
    <n v="106964.1"/>
    <n v="186722.1"/>
  </r>
  <r>
    <s v="Nickolai Martins"/>
    <n v="2158895349"/>
    <s v="Nickolai"/>
    <s v="Martins"/>
    <x v="0"/>
    <x v="597"/>
    <n v="14"/>
    <n v="430049"/>
    <n v="500000"/>
    <n v="625000"/>
    <n v="750000"/>
    <n v="1000000"/>
    <n v="0.86009800000000003"/>
    <s v="0-100%"/>
    <n v="43004.9"/>
    <n v="0"/>
    <n v="0"/>
    <n v="0"/>
    <n v="0"/>
    <x v="599"/>
    <x v="599"/>
    <n v="51605.88"/>
    <n v="0"/>
    <n v="0"/>
    <n v="0"/>
    <n v="0"/>
    <n v="51605.88"/>
    <n v="86964.88"/>
  </r>
  <r>
    <s v="Mab Marxsen"/>
    <n v="8875305560"/>
    <s v="Mab"/>
    <s v="Marxsen"/>
    <x v="1"/>
    <x v="598"/>
    <n v="31"/>
    <n v="1026059"/>
    <n v="600000"/>
    <n v="750000"/>
    <n v="900000"/>
    <n v="1200000"/>
    <n v="1.7100983333333333"/>
    <s v="150-200%"/>
    <n v="78000"/>
    <n v="25500.000000000004"/>
    <n v="31500"/>
    <n v="32775.340000000004"/>
    <n v="0"/>
    <x v="600"/>
    <x v="600"/>
    <n v="90000"/>
    <n v="27000"/>
    <n v="37500"/>
    <n v="37817.699999999997"/>
    <n v="0"/>
    <n v="192317.7"/>
    <n v="263930.7"/>
  </r>
  <r>
    <s v="Hamlin Matchitt"/>
    <n v="8788824691"/>
    <s v="Hamlin"/>
    <s v="Matchitt"/>
    <x v="0"/>
    <x v="599"/>
    <n v="15"/>
    <n v="555207"/>
    <n v="500000"/>
    <n v="625000"/>
    <n v="750000"/>
    <n v="1000000"/>
    <n v="1.110414"/>
    <s v="100-125%"/>
    <n v="50000"/>
    <n v="8281.0499999999993"/>
    <n v="0"/>
    <n v="0"/>
    <n v="0"/>
    <x v="601"/>
    <x v="601"/>
    <n v="60000"/>
    <n v="9385.19"/>
    <n v="0"/>
    <n v="0"/>
    <n v="0"/>
    <n v="69385.19"/>
    <n v="106186.19"/>
  </r>
  <r>
    <s v="Nicolette Matityahu"/>
    <n v="8175279842"/>
    <s v="Nicolette"/>
    <s v="Matityahu"/>
    <x v="1"/>
    <x v="600"/>
    <n v="16"/>
    <n v="535986"/>
    <n v="600000"/>
    <n v="750000"/>
    <n v="900000"/>
    <n v="1200000"/>
    <n v="0.89331000000000005"/>
    <s v="0-100%"/>
    <n v="69678.180000000008"/>
    <n v="0"/>
    <n v="0"/>
    <n v="0"/>
    <n v="0"/>
    <x v="602"/>
    <x v="602"/>
    <n v="80397.899999999994"/>
    <n v="0"/>
    <n v="0"/>
    <n v="0"/>
    <n v="0"/>
    <n v="80397.899999999994"/>
    <n v="130734.9"/>
  </r>
  <r>
    <s v="Odell Matterdace"/>
    <n v="2130919499"/>
    <s v="Odell"/>
    <s v="Matterdace"/>
    <x v="1"/>
    <x v="601"/>
    <n v="13"/>
    <n v="523769"/>
    <n v="600000"/>
    <n v="750000"/>
    <n v="900000"/>
    <n v="1200000"/>
    <n v="0.87294833333333333"/>
    <s v="0-100%"/>
    <n v="68089.97"/>
    <n v="0"/>
    <n v="0"/>
    <n v="0"/>
    <n v="0"/>
    <x v="603"/>
    <x v="603"/>
    <n v="78565.349999999991"/>
    <n v="0"/>
    <n v="0"/>
    <n v="0"/>
    <n v="0"/>
    <n v="78565.349999999991"/>
    <n v="154676.34999999998"/>
  </r>
  <r>
    <s v="Barbi Matysiak"/>
    <n v="689661541"/>
    <s v="Barbi"/>
    <s v="Matysiak"/>
    <x v="1"/>
    <x v="602"/>
    <n v="18"/>
    <n v="602312"/>
    <n v="600000"/>
    <n v="750000"/>
    <n v="900000"/>
    <n v="1200000"/>
    <n v="1.0038533333333333"/>
    <s v="100-125%"/>
    <n v="78000"/>
    <n v="393.04"/>
    <n v="0"/>
    <n v="0"/>
    <n v="0"/>
    <x v="604"/>
    <x v="604"/>
    <n v="90000"/>
    <n v="416.15999999999997"/>
    <n v="0"/>
    <n v="0"/>
    <n v="0"/>
    <n v="90416.16"/>
    <n v="154550.16"/>
  </r>
  <r>
    <s v="Carce Maund"/>
    <n v="1462119603"/>
    <s v="Carce"/>
    <s v="Maund"/>
    <x v="2"/>
    <x v="603"/>
    <n v="20"/>
    <n v="653912"/>
    <n v="750000"/>
    <n v="937500"/>
    <n v="1125000"/>
    <n v="1500000"/>
    <n v="0.87188266666666669"/>
    <s v="0-100%"/>
    <n v="98086.8"/>
    <n v="0"/>
    <n v="0"/>
    <n v="0"/>
    <n v="0"/>
    <x v="605"/>
    <x v="605"/>
    <n v="98086.8"/>
    <n v="0"/>
    <n v="0"/>
    <n v="0"/>
    <n v="0"/>
    <n v="98086.8"/>
    <n v="199321.8"/>
  </r>
  <r>
    <s v="Barnabe McCaighey"/>
    <n v="1081492333"/>
    <s v="Barnabe"/>
    <s v="McCaighey"/>
    <x v="2"/>
    <x v="604"/>
    <n v="32"/>
    <n v="1172724"/>
    <n v="750000"/>
    <n v="937500"/>
    <n v="1125000"/>
    <n v="1500000"/>
    <n v="1.5636319999999999"/>
    <s v="150-200%"/>
    <n v="112500"/>
    <n v="35625"/>
    <n v="43125"/>
    <n v="14317.199999999999"/>
    <n v="0"/>
    <x v="606"/>
    <x v="606"/>
    <n v="112500"/>
    <n v="41250"/>
    <n v="46875"/>
    <n v="15748.92"/>
    <n v="0"/>
    <n v="216373.92"/>
    <n v="331508.92000000004"/>
  </r>
  <r>
    <s v="Nisse McCauley"/>
    <n v="8507800106"/>
    <s v="Nisse"/>
    <s v="McCauley"/>
    <x v="0"/>
    <x v="605"/>
    <n v="23"/>
    <n v="726495"/>
    <n v="500000"/>
    <n v="625000"/>
    <n v="750000"/>
    <n v="1000000"/>
    <n v="1.45299"/>
    <s v="125-150%"/>
    <n v="50000"/>
    <n v="18750"/>
    <n v="18269.099999999999"/>
    <n v="0"/>
    <n v="0"/>
    <x v="607"/>
    <x v="607"/>
    <n v="60000"/>
    <n v="21250"/>
    <n v="20299"/>
    <n v="0"/>
    <n v="0"/>
    <n v="101549"/>
    <n v="150115"/>
  </r>
  <r>
    <s v="Chev McConnal"/>
    <n v="7263964236"/>
    <s v="Chev"/>
    <s v="McConnal"/>
    <x v="2"/>
    <x v="606"/>
    <n v="15"/>
    <n v="400606"/>
    <n v="750000"/>
    <n v="937500"/>
    <n v="1125000"/>
    <n v="1500000"/>
    <n v="0.53414133333333336"/>
    <s v="0-100%"/>
    <n v="60090.899999999994"/>
    <n v="0"/>
    <n v="0"/>
    <n v="0"/>
    <n v="0"/>
    <x v="608"/>
    <x v="608"/>
    <n v="60090.899999999994"/>
    <n v="0"/>
    <n v="0"/>
    <n v="0"/>
    <n v="0"/>
    <n v="60090.899999999994"/>
    <n v="153602.9"/>
  </r>
  <r>
    <s v="Heddi McCurley"/>
    <n v="4372257910"/>
    <s v="Heddi"/>
    <s v="McCurley"/>
    <x v="1"/>
    <x v="607"/>
    <n v="16"/>
    <n v="644947"/>
    <n v="600000"/>
    <n v="750000"/>
    <n v="900000"/>
    <n v="1200000"/>
    <n v="1.0749116666666667"/>
    <s v="100-125%"/>
    <n v="78000"/>
    <n v="7640.9900000000007"/>
    <n v="0"/>
    <n v="0"/>
    <n v="0"/>
    <x v="609"/>
    <x v="609"/>
    <n v="90000"/>
    <n v="8090.46"/>
    <n v="0"/>
    <n v="0"/>
    <n v="0"/>
    <n v="98090.46"/>
    <n v="156433.46000000002"/>
  </r>
  <r>
    <s v="Kathrine McDougald"/>
    <n v="4656574848"/>
    <s v="Kathrine"/>
    <s v="McDougald"/>
    <x v="0"/>
    <x v="608"/>
    <n v="17"/>
    <n v="551295"/>
    <n v="500000"/>
    <n v="625000"/>
    <n v="750000"/>
    <n v="1000000"/>
    <n v="1.10259"/>
    <s v="100-125%"/>
    <n v="50000"/>
    <n v="7694.25"/>
    <n v="0"/>
    <n v="0"/>
    <n v="0"/>
    <x v="610"/>
    <x v="610"/>
    <n v="60000"/>
    <n v="8720.1500000000015"/>
    <n v="0"/>
    <n v="0"/>
    <n v="0"/>
    <n v="68720.149999999994"/>
    <n v="131589.15"/>
  </r>
  <r>
    <s v="Massimo McDougle"/>
    <n v="5861892008"/>
    <s v="Massimo"/>
    <s v="McDougle"/>
    <x v="2"/>
    <x v="609"/>
    <n v="22"/>
    <n v="789567"/>
    <n v="750000"/>
    <n v="937500"/>
    <n v="1125000"/>
    <n v="1500000"/>
    <n v="1.052756"/>
    <s v="100-125%"/>
    <n v="112500"/>
    <n v="7517.7300000000005"/>
    <n v="0"/>
    <n v="0"/>
    <n v="0"/>
    <x v="611"/>
    <x v="611"/>
    <n v="112500"/>
    <n v="8704.74"/>
    <n v="0"/>
    <n v="0"/>
    <n v="0"/>
    <n v="121204.74"/>
    <n v="219984.74"/>
  </r>
  <r>
    <s v="Amandie McDyer"/>
    <n v="7914395587"/>
    <s v="Amandie"/>
    <s v="McDyer"/>
    <x v="1"/>
    <x v="610"/>
    <n v="21"/>
    <n v="839903"/>
    <n v="600000"/>
    <n v="750000"/>
    <n v="900000"/>
    <n v="1200000"/>
    <n v="1.3998383333333333"/>
    <s v="125-150%"/>
    <n v="78000"/>
    <n v="25500.000000000004"/>
    <n v="18879.63"/>
    <n v="0"/>
    <n v="0"/>
    <x v="612"/>
    <x v="612"/>
    <n v="90000"/>
    <n v="27000"/>
    <n v="22475.75"/>
    <n v="0"/>
    <n v="0"/>
    <n v="139475.75"/>
    <n v="209199.75"/>
  </r>
  <r>
    <s v="Barth McGifford"/>
    <n v="9483290694"/>
    <s v="Barth"/>
    <s v="McGifford"/>
    <x v="0"/>
    <x v="611"/>
    <n v="26"/>
    <n v="937682"/>
    <n v="500000"/>
    <n v="625000"/>
    <n v="750000"/>
    <n v="1000000"/>
    <n v="1.875364"/>
    <s v="150-200%"/>
    <n v="50000"/>
    <n v="18750"/>
    <n v="22500"/>
    <n v="41290.04"/>
    <n v="0"/>
    <x v="613"/>
    <x v="613"/>
    <n v="60000"/>
    <n v="21250"/>
    <n v="25000"/>
    <n v="41290.04"/>
    <n v="0"/>
    <n v="147540.04"/>
    <n v="188827.04"/>
  </r>
  <r>
    <s v="Veriee McGillacoell"/>
    <n v="6019132307"/>
    <s v="Veriee"/>
    <s v="McGillacoell"/>
    <x v="1"/>
    <x v="612"/>
    <n v="19"/>
    <n v="677458"/>
    <n v="600000"/>
    <n v="750000"/>
    <n v="900000"/>
    <n v="1200000"/>
    <n v="1.1290966666666666"/>
    <s v="100-125%"/>
    <n v="78000"/>
    <n v="13167.86"/>
    <n v="0"/>
    <n v="0"/>
    <n v="0"/>
    <x v="614"/>
    <x v="614"/>
    <n v="90000"/>
    <n v="13942.439999999999"/>
    <n v="0"/>
    <n v="0"/>
    <n v="0"/>
    <n v="103942.44"/>
    <n v="176006.44"/>
  </r>
  <r>
    <s v="Sayer McGonagle"/>
    <n v="6854809452"/>
    <s v="Sayer"/>
    <s v="McGonagle"/>
    <x v="2"/>
    <x v="613"/>
    <n v="24"/>
    <n v="843239"/>
    <n v="750000"/>
    <n v="937500"/>
    <n v="1125000"/>
    <n v="1500000"/>
    <n v="1.1243186666666667"/>
    <s v="100-125%"/>
    <n v="112500"/>
    <n v="17715.41"/>
    <n v="0"/>
    <n v="0"/>
    <n v="0"/>
    <x v="615"/>
    <x v="615"/>
    <n v="112500"/>
    <n v="20512.580000000002"/>
    <n v="0"/>
    <n v="0"/>
    <n v="0"/>
    <n v="133012.58000000002"/>
    <n v="221848.58000000002"/>
  </r>
  <r>
    <s v="Arabella McGriffin"/>
    <n v="7979647432"/>
    <s v="Arabella"/>
    <s v="McGriffin"/>
    <x v="2"/>
    <x v="614"/>
    <n v="19"/>
    <n v="681974"/>
    <n v="750000"/>
    <n v="937500"/>
    <n v="1125000"/>
    <n v="1500000"/>
    <n v="0.9092986666666667"/>
    <s v="0-100%"/>
    <n v="102296.09999999999"/>
    <n v="0"/>
    <n v="0"/>
    <n v="0"/>
    <n v="0"/>
    <x v="616"/>
    <x v="616"/>
    <n v="102296.09999999999"/>
    <n v="0"/>
    <n v="0"/>
    <n v="0"/>
    <n v="0"/>
    <n v="102296.09999999999"/>
    <n v="187679.09999999998"/>
  </r>
  <r>
    <s v="Henka McInulty"/>
    <n v="3509620267"/>
    <s v="Henka"/>
    <s v="McInulty"/>
    <x v="2"/>
    <x v="615"/>
    <n v="17"/>
    <n v="791364"/>
    <n v="750000"/>
    <n v="937500"/>
    <n v="1125000"/>
    <n v="1500000"/>
    <n v="1.0551520000000001"/>
    <s v="100-125%"/>
    <n v="112500"/>
    <n v="7859.16"/>
    <n v="0"/>
    <n v="0"/>
    <n v="0"/>
    <x v="617"/>
    <x v="617"/>
    <n v="112500"/>
    <n v="9100.08"/>
    <n v="0"/>
    <n v="0"/>
    <n v="0"/>
    <n v="121600.08"/>
    <n v="209423.08000000002"/>
  </r>
  <r>
    <s v="Massimiliano McIver"/>
    <n v="1855604000"/>
    <s v="Massimiliano"/>
    <s v="McIver"/>
    <x v="2"/>
    <x v="616"/>
    <n v="18"/>
    <n v="659526"/>
    <n v="750000"/>
    <n v="937500"/>
    <n v="1125000"/>
    <n v="1500000"/>
    <n v="0.87936800000000004"/>
    <s v="0-100%"/>
    <n v="98928.9"/>
    <n v="0"/>
    <n v="0"/>
    <n v="0"/>
    <n v="0"/>
    <x v="618"/>
    <x v="618"/>
    <n v="98928.9"/>
    <n v="0"/>
    <n v="0"/>
    <n v="0"/>
    <n v="0"/>
    <n v="98928.9"/>
    <n v="201639.9"/>
  </r>
  <r>
    <s v="Sanders McKinstry"/>
    <n v="7326611955"/>
    <s v="Sanders"/>
    <s v="McKinstry"/>
    <x v="0"/>
    <x v="617"/>
    <n v="23"/>
    <n v="807853"/>
    <n v="500000"/>
    <n v="625000"/>
    <n v="750000"/>
    <n v="1000000"/>
    <n v="1.6157060000000001"/>
    <s v="150-200%"/>
    <n v="50000"/>
    <n v="18750"/>
    <n v="22500"/>
    <n v="12727.66"/>
    <n v="0"/>
    <x v="619"/>
    <x v="619"/>
    <n v="60000"/>
    <n v="21250"/>
    <n v="25000"/>
    <n v="12727.66"/>
    <n v="0"/>
    <n v="118977.66"/>
    <n v="171093.66"/>
  </r>
  <r>
    <s v="Daniela McMichael"/>
    <n v="7521557441"/>
    <s v="Daniela"/>
    <s v="McMichael"/>
    <x v="2"/>
    <x v="618"/>
    <n v="15"/>
    <n v="437601"/>
    <n v="750000"/>
    <n v="937500"/>
    <n v="1125000"/>
    <n v="1500000"/>
    <n v="0.58346799999999999"/>
    <s v="0-100%"/>
    <n v="65640.149999999994"/>
    <n v="0"/>
    <n v="0"/>
    <n v="0"/>
    <n v="0"/>
    <x v="620"/>
    <x v="620"/>
    <n v="65640.149999999994"/>
    <n v="0"/>
    <n v="0"/>
    <n v="0"/>
    <n v="0"/>
    <n v="65640.149999999994"/>
    <n v="156919.15"/>
  </r>
  <r>
    <s v="Alric McNaught"/>
    <n v="4639895275"/>
    <s v="Alric"/>
    <s v="McNaught"/>
    <x v="2"/>
    <x v="619"/>
    <n v="18"/>
    <n v="622265"/>
    <n v="750000"/>
    <n v="937500"/>
    <n v="1125000"/>
    <n v="1500000"/>
    <n v="0.82968666666666668"/>
    <s v="0-100%"/>
    <n v="93339.75"/>
    <n v="0"/>
    <n v="0"/>
    <n v="0"/>
    <n v="0"/>
    <x v="621"/>
    <x v="621"/>
    <n v="93339.75"/>
    <n v="0"/>
    <n v="0"/>
    <n v="0"/>
    <n v="0"/>
    <n v="93339.75"/>
    <n v="174222.75"/>
  </r>
  <r>
    <s v="Anthe McNish"/>
    <n v="7659816853"/>
    <s v="Anthe"/>
    <s v="McNish"/>
    <x v="1"/>
    <x v="620"/>
    <n v="21"/>
    <n v="760093"/>
    <n v="600000"/>
    <n v="750000"/>
    <n v="900000"/>
    <n v="1200000"/>
    <n v="1.2668216666666667"/>
    <s v="125-150%"/>
    <n v="78000"/>
    <n v="25500.000000000004"/>
    <n v="2119.5299999999997"/>
    <n v="0"/>
    <n v="0"/>
    <x v="622"/>
    <x v="622"/>
    <n v="90000"/>
    <n v="27000"/>
    <n v="2523.25"/>
    <n v="0"/>
    <n v="0"/>
    <n v="119523.25"/>
    <n v="195478.25"/>
  </r>
  <r>
    <s v="Jammal McPhee"/>
    <n v="7098438871"/>
    <s v="Jammal"/>
    <s v="McPhee"/>
    <x v="1"/>
    <x v="621"/>
    <n v="23"/>
    <n v="659507"/>
    <n v="600000"/>
    <n v="750000"/>
    <n v="900000"/>
    <n v="1200000"/>
    <n v="1.0991783333333334"/>
    <s v="100-125%"/>
    <n v="78000"/>
    <n v="10116.19"/>
    <n v="0"/>
    <n v="0"/>
    <n v="0"/>
    <x v="623"/>
    <x v="623"/>
    <n v="90000"/>
    <n v="10711.26"/>
    <n v="0"/>
    <n v="0"/>
    <n v="0"/>
    <n v="100711.26"/>
    <n v="158492.26"/>
  </r>
  <r>
    <s v="Helyn McQuaker"/>
    <n v="9373778889"/>
    <s v="Helyn"/>
    <s v="McQuaker"/>
    <x v="2"/>
    <x v="622"/>
    <n v="11"/>
    <n v="456999"/>
    <n v="750000"/>
    <n v="937500"/>
    <n v="1125000"/>
    <n v="1500000"/>
    <n v="0.60933199999999998"/>
    <s v="0-100%"/>
    <n v="68549.849999999991"/>
    <n v="0"/>
    <n v="0"/>
    <n v="0"/>
    <n v="0"/>
    <x v="624"/>
    <x v="624"/>
    <n v="68549.849999999991"/>
    <n v="0"/>
    <n v="0"/>
    <n v="0"/>
    <n v="0"/>
    <n v="68549.849999999991"/>
    <n v="151204.84999999998"/>
  </r>
  <r>
    <s v="Troy McQuarrie"/>
    <n v="8115985503"/>
    <s v="Troy"/>
    <s v="McQuarrie"/>
    <x v="1"/>
    <x v="623"/>
    <n v="19"/>
    <n v="624725"/>
    <n v="600000"/>
    <n v="750000"/>
    <n v="900000"/>
    <n v="1200000"/>
    <n v="1.0412083333333333"/>
    <s v="100-125%"/>
    <n v="78000"/>
    <n v="4203.25"/>
    <n v="0"/>
    <n v="0"/>
    <n v="0"/>
    <x v="625"/>
    <x v="625"/>
    <n v="90000"/>
    <n v="4450.5"/>
    <n v="0"/>
    <n v="0"/>
    <n v="0"/>
    <n v="94450.5"/>
    <n v="166478.5"/>
  </r>
  <r>
    <s v="Gabriela McVicker"/>
    <n v="7560031153"/>
    <s v="Gabriela"/>
    <s v="McVicker"/>
    <x v="2"/>
    <x v="624"/>
    <n v="14"/>
    <n v="425190"/>
    <n v="750000"/>
    <n v="937500"/>
    <n v="1125000"/>
    <n v="1500000"/>
    <n v="0.56691999999999998"/>
    <s v="0-100%"/>
    <n v="63778.5"/>
    <n v="0"/>
    <n v="0"/>
    <n v="0"/>
    <n v="0"/>
    <x v="626"/>
    <x v="626"/>
    <n v="63778.5"/>
    <n v="0"/>
    <n v="0"/>
    <n v="0"/>
    <n v="0"/>
    <n v="63778.5"/>
    <n v="158242.5"/>
  </r>
  <r>
    <s v="Ulrike Meagher"/>
    <n v="8419732141"/>
    <s v="Ulrike"/>
    <s v="Meagher"/>
    <x v="1"/>
    <x v="625"/>
    <n v="20"/>
    <n v="607358"/>
    <n v="600000"/>
    <n v="750000"/>
    <n v="900000"/>
    <n v="1200000"/>
    <n v="1.0122633333333333"/>
    <s v="100-125%"/>
    <n v="78000"/>
    <n v="1250.8600000000001"/>
    <n v="0"/>
    <n v="0"/>
    <n v="0"/>
    <x v="627"/>
    <x v="627"/>
    <n v="90000"/>
    <n v="1324.44"/>
    <n v="0"/>
    <n v="0"/>
    <n v="0"/>
    <n v="91324.44"/>
    <n v="155025.44"/>
  </r>
  <r>
    <s v="Rance Medwell"/>
    <n v="2257563263"/>
    <s v="Rance"/>
    <s v="Medwell"/>
    <x v="1"/>
    <x v="626"/>
    <n v="17"/>
    <n v="680087"/>
    <n v="600000"/>
    <n v="750000"/>
    <n v="900000"/>
    <n v="1200000"/>
    <n v="1.1334783333333334"/>
    <s v="100-125%"/>
    <n v="78000"/>
    <n v="13614.79"/>
    <n v="0"/>
    <n v="0"/>
    <n v="0"/>
    <x v="628"/>
    <x v="628"/>
    <n v="90000"/>
    <n v="14415.66"/>
    <n v="0"/>
    <n v="0"/>
    <n v="0"/>
    <n v="104415.66"/>
    <n v="183535.66"/>
  </r>
  <r>
    <s v="Harlan Mein"/>
    <n v="3516592710"/>
    <s v="Harlan"/>
    <s v="Mein"/>
    <x v="0"/>
    <x v="627"/>
    <n v="22"/>
    <n v="794444"/>
    <n v="500000"/>
    <n v="625000"/>
    <n v="750000"/>
    <n v="1000000"/>
    <n v="1.5888880000000001"/>
    <s v="150-200%"/>
    <n v="50000"/>
    <n v="18750"/>
    <n v="22500"/>
    <n v="9777.68"/>
    <n v="0"/>
    <x v="629"/>
    <x v="629"/>
    <n v="60000"/>
    <n v="21250"/>
    <n v="25000"/>
    <n v="9777.68"/>
    <n v="0"/>
    <n v="116027.68"/>
    <n v="154931.68"/>
  </r>
  <r>
    <s v="Felita Melpuss"/>
    <n v="4286367630"/>
    <s v="Felita"/>
    <s v="Melpuss"/>
    <x v="1"/>
    <x v="628"/>
    <n v="15"/>
    <n v="499440"/>
    <n v="600000"/>
    <n v="750000"/>
    <n v="900000"/>
    <n v="1200000"/>
    <n v="0.83240000000000003"/>
    <s v="0-100%"/>
    <n v="64927.200000000004"/>
    <n v="0"/>
    <n v="0"/>
    <n v="0"/>
    <n v="0"/>
    <x v="630"/>
    <x v="630"/>
    <n v="74916"/>
    <n v="0"/>
    <n v="0"/>
    <n v="0"/>
    <n v="0"/>
    <n v="74916"/>
    <n v="135569"/>
  </r>
  <r>
    <s v="Raff Menichini"/>
    <n v="1079691642"/>
    <s v="Raff"/>
    <s v="Menichini"/>
    <x v="2"/>
    <x v="629"/>
    <n v="19"/>
    <n v="648303"/>
    <n v="750000"/>
    <n v="937500"/>
    <n v="1125000"/>
    <n v="1500000"/>
    <n v="0.86440399999999995"/>
    <s v="0-100%"/>
    <n v="97245.45"/>
    <n v="0"/>
    <n v="0"/>
    <n v="0"/>
    <n v="0"/>
    <x v="631"/>
    <x v="631"/>
    <n v="97245.45"/>
    <n v="0"/>
    <n v="0"/>
    <n v="0"/>
    <n v="0"/>
    <n v="97245.45"/>
    <n v="210925.45"/>
  </r>
  <r>
    <s v="Joye Mepham"/>
    <n v="4773306254"/>
    <s v="Joye"/>
    <s v="Mepham"/>
    <x v="1"/>
    <x v="630"/>
    <n v="20"/>
    <n v="598593"/>
    <n v="600000"/>
    <n v="750000"/>
    <n v="900000"/>
    <n v="1200000"/>
    <n v="0.99765499999999996"/>
    <s v="0-100%"/>
    <n v="77817.09"/>
    <n v="0"/>
    <n v="0"/>
    <n v="0"/>
    <n v="0"/>
    <x v="632"/>
    <x v="632"/>
    <n v="89788.95"/>
    <n v="0"/>
    <n v="0"/>
    <n v="0"/>
    <n v="0"/>
    <n v="89788.95"/>
    <n v="148240.95000000001"/>
  </r>
  <r>
    <s v="Greer Mercey"/>
    <n v="4698538416"/>
    <s v="Greer"/>
    <s v="Mercey"/>
    <x v="1"/>
    <x v="631"/>
    <n v="23"/>
    <n v="788197"/>
    <n v="600000"/>
    <n v="750000"/>
    <n v="900000"/>
    <n v="1200000"/>
    <n v="1.3136616666666667"/>
    <s v="125-150%"/>
    <n v="78000"/>
    <n v="25500.000000000004"/>
    <n v="8021.37"/>
    <n v="0"/>
    <n v="0"/>
    <x v="633"/>
    <x v="633"/>
    <n v="90000"/>
    <n v="27000"/>
    <n v="9549.25"/>
    <n v="0"/>
    <n v="0"/>
    <n v="126549.25"/>
    <n v="180204.25"/>
  </r>
  <r>
    <s v="Elfrieda Merington"/>
    <n v="4752702681"/>
    <s v="Elfrieda"/>
    <s v="Merington"/>
    <x v="2"/>
    <x v="632"/>
    <n v="15"/>
    <n v="574225"/>
    <n v="750000"/>
    <n v="937500"/>
    <n v="1125000"/>
    <n v="1500000"/>
    <n v="0.76563333333333339"/>
    <s v="0-100%"/>
    <n v="86133.75"/>
    <n v="0"/>
    <n v="0"/>
    <n v="0"/>
    <n v="0"/>
    <x v="634"/>
    <x v="634"/>
    <n v="86133.75"/>
    <n v="0"/>
    <n v="0"/>
    <n v="0"/>
    <n v="0"/>
    <n v="86133.75"/>
    <n v="179855.75"/>
  </r>
  <r>
    <s v="Cecilius Messam"/>
    <n v="6720857681"/>
    <s v="Cecilius"/>
    <s v="Messam"/>
    <x v="1"/>
    <x v="633"/>
    <n v="22"/>
    <n v="800141"/>
    <n v="600000"/>
    <n v="750000"/>
    <n v="900000"/>
    <n v="1200000"/>
    <n v="1.3335683333333332"/>
    <s v="125-150%"/>
    <n v="78000"/>
    <n v="25500.000000000004"/>
    <n v="10529.609999999999"/>
    <n v="0"/>
    <n v="0"/>
    <x v="635"/>
    <x v="635"/>
    <n v="90000"/>
    <n v="27000"/>
    <n v="12535.25"/>
    <n v="0"/>
    <n v="0"/>
    <n v="129535.25"/>
    <n v="202628.25"/>
  </r>
  <r>
    <s v="Damaris Metson"/>
    <n v="471886378"/>
    <s v="Damaris"/>
    <s v="Metson"/>
    <x v="1"/>
    <x v="634"/>
    <n v="21"/>
    <n v="721970"/>
    <n v="600000"/>
    <n v="750000"/>
    <n v="900000"/>
    <n v="1200000"/>
    <n v="1.2032833333333333"/>
    <s v="100-125%"/>
    <n v="78000"/>
    <n v="20734.900000000001"/>
    <n v="0"/>
    <n v="0"/>
    <n v="0"/>
    <x v="636"/>
    <x v="636"/>
    <n v="90000"/>
    <n v="21954.6"/>
    <n v="0"/>
    <n v="0"/>
    <n v="0"/>
    <n v="111954.6"/>
    <n v="177542.6"/>
  </r>
  <r>
    <s v="Laurice Miall"/>
    <n v="7462961601"/>
    <s v="Laurice"/>
    <s v="Miall"/>
    <x v="0"/>
    <x v="635"/>
    <n v="26"/>
    <n v="1004176"/>
    <n v="500000"/>
    <n v="625000"/>
    <n v="750000"/>
    <n v="1000000"/>
    <n v="2.0083519999999999"/>
    <s v="&gt;200%"/>
    <n v="50000"/>
    <n v="18750"/>
    <n v="22500"/>
    <n v="55000"/>
    <n v="417.6"/>
    <x v="637"/>
    <x v="637"/>
    <n v="60000"/>
    <n v="21250"/>
    <n v="25000"/>
    <n v="55000"/>
    <n v="417.6"/>
    <n v="161667.6"/>
    <n v="201170.6"/>
  </r>
  <r>
    <s v="Chloette Millard"/>
    <n v="1573192775"/>
    <s v="Chloette"/>
    <s v="Millard"/>
    <x v="1"/>
    <x v="636"/>
    <n v="28"/>
    <n v="875887"/>
    <n v="600000"/>
    <n v="750000"/>
    <n v="900000"/>
    <n v="1200000"/>
    <n v="1.4598116666666667"/>
    <s v="125-150%"/>
    <n v="78000"/>
    <n v="25500.000000000004"/>
    <n v="26436.27"/>
    <n v="0"/>
    <n v="0"/>
    <x v="638"/>
    <x v="638"/>
    <n v="90000"/>
    <n v="27000"/>
    <n v="31471.75"/>
    <n v="0"/>
    <n v="0"/>
    <n v="148471.75"/>
    <n v="219194.75"/>
  </r>
  <r>
    <s v="Shayne Millin"/>
    <n v="6322781804"/>
    <s v="Shayne"/>
    <s v="Millin"/>
    <x v="2"/>
    <x v="637"/>
    <n v="23"/>
    <n v="893891"/>
    <n v="750000"/>
    <n v="937500"/>
    <n v="1125000"/>
    <n v="1500000"/>
    <n v="1.1918546666666667"/>
    <s v="100-125%"/>
    <n v="112500"/>
    <n v="27339.29"/>
    <n v="0"/>
    <n v="0"/>
    <n v="0"/>
    <x v="639"/>
    <x v="639"/>
    <n v="112500"/>
    <n v="31656.02"/>
    <n v="0"/>
    <n v="0"/>
    <n v="0"/>
    <n v="144156.01999999999"/>
    <n v="268674.02"/>
  </r>
  <r>
    <s v="Rodina Minchin"/>
    <n v="6275593709"/>
    <s v="Rodina"/>
    <s v="Minchin"/>
    <x v="2"/>
    <x v="638"/>
    <n v="14"/>
    <n v="529473"/>
    <n v="750000"/>
    <n v="937500"/>
    <n v="1125000"/>
    <n v="1500000"/>
    <n v="0.70596400000000004"/>
    <s v="0-100%"/>
    <n v="79420.95"/>
    <n v="0"/>
    <n v="0"/>
    <n v="0"/>
    <n v="0"/>
    <x v="640"/>
    <x v="640"/>
    <n v="79420.95"/>
    <n v="0"/>
    <n v="0"/>
    <n v="0"/>
    <n v="0"/>
    <n v="79420.95"/>
    <n v="200804.95"/>
  </r>
  <r>
    <s v="Lawrence Minchindon"/>
    <n v="7637608875"/>
    <s v="Lawrence"/>
    <s v="Minchindon"/>
    <x v="0"/>
    <x v="639"/>
    <n v="20"/>
    <n v="712930"/>
    <n v="500000"/>
    <n v="625000"/>
    <n v="750000"/>
    <n v="1000000"/>
    <n v="1.4258599999999999"/>
    <s v="125-150%"/>
    <n v="50000"/>
    <n v="18750"/>
    <n v="15827.4"/>
    <n v="0"/>
    <n v="0"/>
    <x v="641"/>
    <x v="641"/>
    <n v="60000"/>
    <n v="21250"/>
    <n v="17586"/>
    <n v="0"/>
    <n v="0"/>
    <n v="98836"/>
    <n v="148375"/>
  </r>
  <r>
    <s v="Carleen Mingus"/>
    <n v="3016741628"/>
    <s v="Carleen"/>
    <s v="Mingus"/>
    <x v="2"/>
    <x v="640"/>
    <n v="22"/>
    <n v="854591"/>
    <n v="750000"/>
    <n v="937500"/>
    <n v="1125000"/>
    <n v="1500000"/>
    <n v="1.1394546666666667"/>
    <s v="100-125%"/>
    <n v="112500"/>
    <n v="19872.29"/>
    <n v="0"/>
    <n v="0"/>
    <n v="0"/>
    <x v="642"/>
    <x v="642"/>
    <n v="112500"/>
    <n v="23010.02"/>
    <n v="0"/>
    <n v="0"/>
    <n v="0"/>
    <n v="135510.01999999999"/>
    <n v="258361.02"/>
  </r>
  <r>
    <s v="Nicki Minnock"/>
    <n v="9621571960"/>
    <s v="Nicki"/>
    <s v="Minnock"/>
    <x v="1"/>
    <x v="641"/>
    <n v="22"/>
    <n v="687722"/>
    <n v="600000"/>
    <n v="750000"/>
    <n v="900000"/>
    <n v="1200000"/>
    <n v="1.1462033333333332"/>
    <s v="100-125%"/>
    <n v="78000"/>
    <n v="14912.740000000002"/>
    <n v="0"/>
    <n v="0"/>
    <n v="0"/>
    <x v="643"/>
    <x v="643"/>
    <n v="90000"/>
    <n v="15789.96"/>
    <n v="0"/>
    <n v="0"/>
    <n v="0"/>
    <n v="105789.95999999999"/>
    <n v="171435.96"/>
  </r>
  <r>
    <s v="Kyle Molan"/>
    <n v="5988565948"/>
    <s v="Kyle"/>
    <s v="Molan"/>
    <x v="0"/>
    <x v="642"/>
    <n v="20"/>
    <n v="683641"/>
    <n v="500000"/>
    <n v="625000"/>
    <n v="750000"/>
    <n v="1000000"/>
    <n v="1.3672820000000001"/>
    <s v="125-150%"/>
    <n v="50000"/>
    <n v="18750"/>
    <n v="10555.38"/>
    <n v="0"/>
    <n v="0"/>
    <x v="644"/>
    <x v="644"/>
    <n v="60000"/>
    <n v="21250"/>
    <n v="11728.2"/>
    <n v="0"/>
    <n v="0"/>
    <n v="92978.2"/>
    <n v="126638.2"/>
  </r>
  <r>
    <s v="Shaine Monsey"/>
    <n v="9726873223"/>
    <s v="Shaine"/>
    <s v="Monsey"/>
    <x v="2"/>
    <x v="643"/>
    <n v="17"/>
    <n v="561478"/>
    <n v="750000"/>
    <n v="937500"/>
    <n v="1125000"/>
    <n v="1500000"/>
    <n v="0.74863733333333338"/>
    <s v="0-100%"/>
    <n v="84221.7"/>
    <n v="0"/>
    <n v="0"/>
    <n v="0"/>
    <n v="0"/>
    <x v="645"/>
    <x v="645"/>
    <n v="84221.7"/>
    <n v="0"/>
    <n v="0"/>
    <n v="0"/>
    <n v="0"/>
    <n v="84221.7"/>
    <n v="203804.7"/>
  </r>
  <r>
    <s v="Alberto Morgan"/>
    <n v="3609467622"/>
    <s v="Alberto"/>
    <s v="Morgan"/>
    <x v="0"/>
    <x v="644"/>
    <n v="17"/>
    <n v="471173"/>
    <n v="500000"/>
    <n v="625000"/>
    <n v="750000"/>
    <n v="1000000"/>
    <n v="0.94234600000000002"/>
    <s v="0-100%"/>
    <n v="47117.3"/>
    <n v="0"/>
    <n v="0"/>
    <n v="0"/>
    <n v="0"/>
    <x v="646"/>
    <x v="646"/>
    <n v="56540.759999999995"/>
    <n v="0"/>
    <n v="0"/>
    <n v="0"/>
    <n v="0"/>
    <n v="56540.759999999995"/>
    <n v="102104.76"/>
  </r>
  <r>
    <s v="Tab Morter"/>
    <n v="6788593582"/>
    <s v="Tab"/>
    <s v="Morter"/>
    <x v="1"/>
    <x v="645"/>
    <n v="32"/>
    <n v="1214099"/>
    <n v="600000"/>
    <n v="750000"/>
    <n v="900000"/>
    <n v="1200000"/>
    <n v="2.0234983333333334"/>
    <s v="&gt;200%"/>
    <n v="78000"/>
    <n v="25500.000000000004"/>
    <n v="31500"/>
    <n v="78000"/>
    <n v="1832.8700000000001"/>
    <x v="647"/>
    <x v="647"/>
    <n v="90000"/>
    <n v="27000"/>
    <n v="37500"/>
    <n v="90000"/>
    <n v="1832.8700000000001"/>
    <n v="246332.87"/>
    <n v="298813.87"/>
  </r>
  <r>
    <s v="Hugo Mowbray"/>
    <n v="1382734301"/>
    <s v="Hugo"/>
    <s v="Mowbray"/>
    <x v="2"/>
    <x v="646"/>
    <n v="19"/>
    <n v="619204"/>
    <n v="750000"/>
    <n v="937500"/>
    <n v="1125000"/>
    <n v="1500000"/>
    <n v="0.8256053333333333"/>
    <s v="0-100%"/>
    <n v="92880.599999999991"/>
    <n v="0"/>
    <n v="0"/>
    <n v="0"/>
    <n v="0"/>
    <x v="648"/>
    <x v="648"/>
    <n v="92880.599999999991"/>
    <n v="0"/>
    <n v="0"/>
    <n v="0"/>
    <n v="0"/>
    <n v="92880.599999999991"/>
    <n v="201363.59999999998"/>
  </r>
  <r>
    <s v="Gar Mueller"/>
    <n v="9369490930"/>
    <s v="Gar"/>
    <s v="Mueller"/>
    <x v="0"/>
    <x v="647"/>
    <n v="14"/>
    <n v="445836"/>
    <n v="500000"/>
    <n v="625000"/>
    <n v="750000"/>
    <n v="1000000"/>
    <n v="0.89167200000000002"/>
    <s v="0-100%"/>
    <n v="44583.600000000006"/>
    <n v="0"/>
    <n v="0"/>
    <n v="0"/>
    <n v="0"/>
    <x v="649"/>
    <x v="649"/>
    <n v="53500.32"/>
    <n v="0"/>
    <n v="0"/>
    <n v="0"/>
    <n v="0"/>
    <n v="53500.32"/>
    <n v="100586.32"/>
  </r>
  <r>
    <s v="Tuckie Mullenger"/>
    <n v="3060876401"/>
    <s v="Tuckie"/>
    <s v="Mullenger"/>
    <x v="0"/>
    <x v="648"/>
    <n v="25"/>
    <n v="775801"/>
    <n v="500000"/>
    <n v="625000"/>
    <n v="750000"/>
    <n v="1000000"/>
    <n v="1.5516019999999999"/>
    <s v="150-200%"/>
    <n v="50000"/>
    <n v="18750"/>
    <n v="22500"/>
    <n v="5676.22"/>
    <n v="0"/>
    <x v="650"/>
    <x v="650"/>
    <n v="60000"/>
    <n v="21250"/>
    <n v="25000"/>
    <n v="5676.22"/>
    <n v="0"/>
    <n v="111926.22"/>
    <n v="153789.22"/>
  </r>
  <r>
    <s v="Hobie Munnis"/>
    <n v="8617243198"/>
    <s v="Hobie"/>
    <s v="Munnis"/>
    <x v="2"/>
    <x v="649"/>
    <n v="21"/>
    <n v="781397"/>
    <n v="750000"/>
    <n v="937500"/>
    <n v="1125000"/>
    <n v="1500000"/>
    <n v="1.0418626666666666"/>
    <s v="100-125%"/>
    <n v="112500"/>
    <n v="5965.43"/>
    <n v="0"/>
    <n v="0"/>
    <n v="0"/>
    <x v="651"/>
    <x v="651"/>
    <n v="112500"/>
    <n v="6907.34"/>
    <n v="0"/>
    <n v="0"/>
    <n v="0"/>
    <n v="119407.34"/>
    <n v="195114.34"/>
  </r>
  <r>
    <s v="Estele Murcott"/>
    <n v="3513651333"/>
    <s v="Estele"/>
    <s v="Murcott"/>
    <x v="1"/>
    <x v="650"/>
    <n v="13"/>
    <n v="397375"/>
    <n v="600000"/>
    <n v="750000"/>
    <n v="900000"/>
    <n v="1200000"/>
    <n v="0.66229166666666661"/>
    <s v="0-100%"/>
    <n v="51658.75"/>
    <n v="0"/>
    <n v="0"/>
    <n v="0"/>
    <n v="0"/>
    <x v="652"/>
    <x v="652"/>
    <n v="59606.25"/>
    <n v="0"/>
    <n v="0"/>
    <n v="0"/>
    <n v="0"/>
    <n v="59606.25"/>
    <n v="121311.25"/>
  </r>
  <r>
    <s v="Titus Murray"/>
    <n v="7160109333"/>
    <s v="Titus"/>
    <s v="Murray"/>
    <x v="2"/>
    <x v="651"/>
    <n v="25"/>
    <n v="825812"/>
    <n v="750000"/>
    <n v="937500"/>
    <n v="1125000"/>
    <n v="1500000"/>
    <n v="1.1010826666666667"/>
    <s v="100-125%"/>
    <n v="112500"/>
    <n v="14404.28"/>
    <n v="0"/>
    <n v="0"/>
    <n v="0"/>
    <x v="653"/>
    <x v="653"/>
    <n v="112500"/>
    <n v="16678.64"/>
    <n v="0"/>
    <n v="0"/>
    <n v="0"/>
    <n v="129178.64"/>
    <n v="246059.64"/>
  </r>
  <r>
    <s v="Amalea Murty"/>
    <n v="5998486889"/>
    <s v="Amalea"/>
    <s v="Murty"/>
    <x v="0"/>
    <x v="652"/>
    <n v="21"/>
    <n v="654637"/>
    <n v="500000"/>
    <n v="625000"/>
    <n v="750000"/>
    <n v="1000000"/>
    <n v="1.309274"/>
    <s v="125-150%"/>
    <n v="50000"/>
    <n v="18750"/>
    <n v="5334.66"/>
    <n v="0"/>
    <n v="0"/>
    <x v="654"/>
    <x v="654"/>
    <n v="60000"/>
    <n v="21250"/>
    <n v="5927.4000000000005"/>
    <n v="0"/>
    <n v="0"/>
    <n v="87177.4"/>
    <n v="144201.4"/>
  </r>
  <r>
    <s v="Read Muxworthy"/>
    <n v="5149710571"/>
    <s v="Read"/>
    <s v="Muxworthy"/>
    <x v="2"/>
    <x v="653"/>
    <n v="14"/>
    <n v="474138"/>
    <n v="750000"/>
    <n v="937500"/>
    <n v="1125000"/>
    <n v="1500000"/>
    <n v="0.63218399999999997"/>
    <s v="0-100%"/>
    <n v="71120.7"/>
    <n v="0"/>
    <n v="0"/>
    <n v="0"/>
    <n v="0"/>
    <x v="655"/>
    <x v="655"/>
    <n v="71120.7"/>
    <n v="0"/>
    <n v="0"/>
    <n v="0"/>
    <n v="0"/>
    <n v="71120.7"/>
    <n v="190744.7"/>
  </r>
  <r>
    <s v="Corrie Naldrett"/>
    <n v="5759255762"/>
    <s v="Corrie"/>
    <s v="Naldrett"/>
    <x v="1"/>
    <x v="654"/>
    <n v="24"/>
    <n v="780877"/>
    <n v="600000"/>
    <n v="750000"/>
    <n v="900000"/>
    <n v="1200000"/>
    <n v="1.3014616666666667"/>
    <s v="125-150%"/>
    <n v="78000"/>
    <n v="25500.000000000004"/>
    <n v="6484.17"/>
    <n v="0"/>
    <n v="0"/>
    <x v="656"/>
    <x v="656"/>
    <n v="90000"/>
    <n v="27000"/>
    <n v="7719.25"/>
    <n v="0"/>
    <n v="0"/>
    <n v="124719.25"/>
    <n v="196375.25"/>
  </r>
  <r>
    <s v="Vladimir Nassy"/>
    <n v="3259018638"/>
    <s v="Vladimir"/>
    <s v="Nassy"/>
    <x v="0"/>
    <x v="655"/>
    <n v="11"/>
    <n v="313642"/>
    <n v="500000"/>
    <n v="625000"/>
    <n v="750000"/>
    <n v="1000000"/>
    <n v="0.62728399999999995"/>
    <s v="0-100%"/>
    <n v="31364.2"/>
    <n v="0"/>
    <n v="0"/>
    <n v="0"/>
    <n v="0"/>
    <x v="657"/>
    <x v="657"/>
    <n v="37637.040000000001"/>
    <n v="0"/>
    <n v="0"/>
    <n v="0"/>
    <n v="0"/>
    <n v="37637.040000000001"/>
    <n v="98001.040000000008"/>
  </r>
  <r>
    <s v="Beitris Naulty"/>
    <n v="5687748091"/>
    <s v="Beitris"/>
    <s v="Naulty"/>
    <x v="1"/>
    <x v="656"/>
    <n v="24"/>
    <n v="848914"/>
    <n v="600000"/>
    <n v="750000"/>
    <n v="900000"/>
    <n v="1200000"/>
    <n v="1.4148566666666667"/>
    <s v="125-150%"/>
    <n v="78000"/>
    <n v="25500.000000000004"/>
    <n v="20771.939999999999"/>
    <n v="0"/>
    <n v="0"/>
    <x v="658"/>
    <x v="658"/>
    <n v="90000"/>
    <n v="27000"/>
    <n v="24728.5"/>
    <n v="0"/>
    <n v="0"/>
    <n v="141728.5"/>
    <n v="195322.5"/>
  </r>
  <r>
    <s v="Rafaela Neagle"/>
    <n v="6183510505"/>
    <s v="Rafaela"/>
    <s v="Neagle"/>
    <x v="2"/>
    <x v="657"/>
    <n v="32"/>
    <n v="1116037"/>
    <n v="750000"/>
    <n v="937500"/>
    <n v="1125000"/>
    <n v="1500000"/>
    <n v="1.4880493333333333"/>
    <s v="125-150%"/>
    <n v="112500"/>
    <n v="35625"/>
    <n v="41063.51"/>
    <n v="0"/>
    <n v="0"/>
    <x v="659"/>
    <x v="659"/>
    <n v="112500"/>
    <n v="41250"/>
    <n v="44634.25"/>
    <n v="0"/>
    <n v="0"/>
    <n v="198384.25"/>
    <n v="295852.25"/>
  </r>
  <r>
    <s v="Lark Nelmes"/>
    <n v="2551917727"/>
    <s v="Lark"/>
    <s v="Nelmes"/>
    <x v="0"/>
    <x v="658"/>
    <n v="25"/>
    <n v="762004"/>
    <n v="500000"/>
    <n v="625000"/>
    <n v="750000"/>
    <n v="1000000"/>
    <n v="1.524008"/>
    <s v="150-200%"/>
    <n v="50000"/>
    <n v="18750"/>
    <n v="22500"/>
    <n v="2640.88"/>
    <n v="0"/>
    <x v="660"/>
    <x v="660"/>
    <n v="60000"/>
    <n v="21250"/>
    <n v="25000"/>
    <n v="2640.88"/>
    <n v="0"/>
    <n v="108890.88"/>
    <n v="165127.88"/>
  </r>
  <r>
    <s v="Travers Nequest"/>
    <n v="1252810490"/>
    <s v="Travers"/>
    <s v="Nequest"/>
    <x v="2"/>
    <x v="659"/>
    <n v="11"/>
    <n v="381274"/>
    <n v="750000"/>
    <n v="937500"/>
    <n v="1125000"/>
    <n v="1500000"/>
    <n v="0.50836533333333334"/>
    <s v="0-100%"/>
    <n v="57191.1"/>
    <n v="0"/>
    <n v="0"/>
    <n v="0"/>
    <n v="0"/>
    <x v="661"/>
    <x v="661"/>
    <n v="57191.1"/>
    <n v="0"/>
    <n v="0"/>
    <n v="0"/>
    <n v="0"/>
    <n v="57191.1"/>
    <n v="146204.1"/>
  </r>
  <r>
    <s v="Izak Newbigging"/>
    <n v="2012142672"/>
    <s v="Izak"/>
    <s v="Newbigging"/>
    <x v="1"/>
    <x v="660"/>
    <n v="23"/>
    <n v="868613"/>
    <n v="600000"/>
    <n v="750000"/>
    <n v="900000"/>
    <n v="1200000"/>
    <n v="1.4476883333333332"/>
    <s v="125-150%"/>
    <n v="78000"/>
    <n v="25500.000000000004"/>
    <n v="24908.73"/>
    <n v="0"/>
    <n v="0"/>
    <x v="662"/>
    <x v="662"/>
    <n v="90000"/>
    <n v="27000"/>
    <n v="29653.25"/>
    <n v="0"/>
    <n v="0"/>
    <n v="146653.25"/>
    <n v="202568.25"/>
  </r>
  <r>
    <s v="Moishe Nicely"/>
    <n v="6842911427"/>
    <s v="Moishe"/>
    <s v="Nicely"/>
    <x v="1"/>
    <x v="661"/>
    <n v="23"/>
    <n v="913755"/>
    <n v="600000"/>
    <n v="750000"/>
    <n v="900000"/>
    <n v="1200000"/>
    <n v="1.5229250000000001"/>
    <s v="150-200%"/>
    <n v="78000"/>
    <n v="25500.000000000004"/>
    <n v="31500"/>
    <n v="3576.3"/>
    <n v="0"/>
    <x v="663"/>
    <x v="663"/>
    <n v="90000"/>
    <n v="27000"/>
    <n v="37500"/>
    <n v="4126.5"/>
    <n v="0"/>
    <n v="158626.5"/>
    <n v="213315.5"/>
  </r>
  <r>
    <s v="Carley Niemetz"/>
    <n v="6750554423"/>
    <s v="Carley"/>
    <s v="Niemetz"/>
    <x v="2"/>
    <x v="662"/>
    <n v="16"/>
    <n v="635633"/>
    <n v="750000"/>
    <n v="937500"/>
    <n v="1125000"/>
    <n v="1500000"/>
    <n v="0.84751066666666663"/>
    <s v="0-100%"/>
    <n v="95344.95"/>
    <n v="0"/>
    <n v="0"/>
    <n v="0"/>
    <n v="0"/>
    <x v="664"/>
    <x v="664"/>
    <n v="95344.95"/>
    <n v="0"/>
    <n v="0"/>
    <n v="0"/>
    <n v="0"/>
    <n v="95344.95"/>
    <n v="187322.95"/>
  </r>
  <r>
    <s v="Nealson Niezen"/>
    <n v="7374898193"/>
    <s v="Nealson"/>
    <s v="Niezen"/>
    <x v="1"/>
    <x v="663"/>
    <n v="22"/>
    <n v="679046"/>
    <n v="600000"/>
    <n v="750000"/>
    <n v="900000"/>
    <n v="1200000"/>
    <n v="1.1317433333333333"/>
    <s v="100-125%"/>
    <n v="78000"/>
    <n v="13437.820000000002"/>
    <n v="0"/>
    <n v="0"/>
    <n v="0"/>
    <x v="665"/>
    <x v="665"/>
    <n v="90000"/>
    <n v="14228.279999999999"/>
    <n v="0"/>
    <n v="0"/>
    <n v="0"/>
    <n v="104228.28"/>
    <n v="154943.28"/>
  </r>
  <r>
    <s v="Petronille Niles"/>
    <n v="2060025532"/>
    <s v="Petronille"/>
    <s v="Niles"/>
    <x v="1"/>
    <x v="664"/>
    <n v="19"/>
    <n v="588834"/>
    <n v="600000"/>
    <n v="750000"/>
    <n v="900000"/>
    <n v="1200000"/>
    <n v="0.98138999999999998"/>
    <s v="0-100%"/>
    <n v="76548.42"/>
    <n v="0"/>
    <n v="0"/>
    <n v="0"/>
    <n v="0"/>
    <x v="666"/>
    <x v="666"/>
    <n v="88325.099999999991"/>
    <n v="0"/>
    <n v="0"/>
    <n v="0"/>
    <n v="0"/>
    <n v="88325.099999999991"/>
    <n v="141421.09999999998"/>
  </r>
  <r>
    <s v="Baudoin Normanville"/>
    <n v="6973806759"/>
    <s v="Baudoin"/>
    <s v="Normanville"/>
    <x v="0"/>
    <x v="665"/>
    <n v="19"/>
    <n v="637085"/>
    <n v="500000"/>
    <n v="625000"/>
    <n v="750000"/>
    <n v="1000000"/>
    <n v="1.27417"/>
    <s v="125-150%"/>
    <n v="50000"/>
    <n v="18750"/>
    <n v="2175.2999999999997"/>
    <n v="0"/>
    <n v="0"/>
    <x v="667"/>
    <x v="667"/>
    <n v="60000"/>
    <n v="21250"/>
    <n v="2417"/>
    <n v="0"/>
    <n v="0"/>
    <n v="83667"/>
    <n v="128831"/>
  </r>
  <r>
    <s v="Granger Norsworthy"/>
    <n v="9892583027"/>
    <s v="Granger"/>
    <s v="Norsworthy"/>
    <x v="2"/>
    <x v="666"/>
    <n v="21"/>
    <n v="785055"/>
    <n v="750000"/>
    <n v="937500"/>
    <n v="1125000"/>
    <n v="1500000"/>
    <n v="1.04674"/>
    <s v="100-125%"/>
    <n v="112500"/>
    <n v="6660.45"/>
    <n v="0"/>
    <n v="0"/>
    <n v="0"/>
    <x v="668"/>
    <x v="668"/>
    <n v="112500"/>
    <n v="7712.1"/>
    <n v="0"/>
    <n v="0"/>
    <n v="0"/>
    <n v="120212.1"/>
    <n v="216804.1"/>
  </r>
  <r>
    <s v="Terri Novic"/>
    <n v="7492341709"/>
    <s v="Terri"/>
    <s v="Novic"/>
    <x v="0"/>
    <x v="667"/>
    <n v="14"/>
    <n v="428435"/>
    <n v="500000"/>
    <n v="625000"/>
    <n v="750000"/>
    <n v="1000000"/>
    <n v="0.85687000000000002"/>
    <s v="0-100%"/>
    <n v="42843.5"/>
    <n v="0"/>
    <n v="0"/>
    <n v="0"/>
    <n v="0"/>
    <x v="669"/>
    <x v="669"/>
    <n v="51412.2"/>
    <n v="0"/>
    <n v="0"/>
    <n v="0"/>
    <n v="0"/>
    <n v="51412.2"/>
    <n v="86501.2"/>
  </r>
  <r>
    <s v="Bernice Nucci"/>
    <n v="3133221701"/>
    <s v="Bernice"/>
    <s v="Nucci"/>
    <x v="1"/>
    <x v="668"/>
    <n v="14"/>
    <n v="542057"/>
    <n v="600000"/>
    <n v="750000"/>
    <n v="900000"/>
    <n v="1200000"/>
    <n v="0.90342833333333339"/>
    <s v="0-100%"/>
    <n v="70467.41"/>
    <n v="0"/>
    <n v="0"/>
    <n v="0"/>
    <n v="0"/>
    <x v="670"/>
    <x v="670"/>
    <n v="81308.55"/>
    <n v="0"/>
    <n v="0"/>
    <n v="0"/>
    <n v="0"/>
    <n v="81308.55"/>
    <n v="152994.54999999999"/>
  </r>
  <r>
    <s v="Georgiana Nutten"/>
    <n v="8346855079"/>
    <s v="Georgiana"/>
    <s v="Nutten"/>
    <x v="0"/>
    <x v="669"/>
    <n v="23"/>
    <n v="644872"/>
    <n v="500000"/>
    <n v="625000"/>
    <n v="750000"/>
    <n v="1000000"/>
    <n v="1.289744"/>
    <s v="125-150%"/>
    <n v="50000"/>
    <n v="18750"/>
    <n v="3576.96"/>
    <n v="0"/>
    <n v="0"/>
    <x v="671"/>
    <x v="671"/>
    <n v="60000"/>
    <n v="21250"/>
    <n v="3974.4"/>
    <n v="0"/>
    <n v="0"/>
    <n v="85224.4"/>
    <n v="122635.4"/>
  </r>
  <r>
    <s v="Deloris Nuzzti"/>
    <n v="1155371844"/>
    <s v="Deloris"/>
    <s v="Nuzzti"/>
    <x v="1"/>
    <x v="670"/>
    <n v="24"/>
    <n v="772322"/>
    <n v="600000"/>
    <n v="750000"/>
    <n v="900000"/>
    <n v="1200000"/>
    <n v="1.2872033333333333"/>
    <s v="125-150%"/>
    <n v="78000"/>
    <n v="25500.000000000004"/>
    <n v="4687.62"/>
    <n v="0"/>
    <n v="0"/>
    <x v="672"/>
    <x v="672"/>
    <n v="90000"/>
    <n v="27000"/>
    <n v="5580.5"/>
    <n v="0"/>
    <n v="0"/>
    <n v="122580.5"/>
    <n v="177923.5"/>
  </r>
  <r>
    <s v="Hoyt O' Loughran"/>
    <n v="9590888275"/>
    <s v="Hoyt"/>
    <s v="O' Loughran"/>
    <x v="1"/>
    <x v="671"/>
    <n v="18"/>
    <n v="701835"/>
    <n v="600000"/>
    <n v="750000"/>
    <n v="900000"/>
    <n v="1200000"/>
    <n v="1.1697249999999999"/>
    <s v="100-125%"/>
    <n v="78000"/>
    <n v="17311.95"/>
    <n v="0"/>
    <n v="0"/>
    <n v="0"/>
    <x v="673"/>
    <x v="673"/>
    <n v="90000"/>
    <n v="18330.3"/>
    <n v="0"/>
    <n v="0"/>
    <n v="0"/>
    <n v="108330.3"/>
    <n v="162229.29999999999"/>
  </r>
  <r>
    <s v="Joane O' Mulderrig"/>
    <n v="5629875752"/>
    <s v="Joane"/>
    <s v="O' Mulderrig"/>
    <x v="2"/>
    <x v="672"/>
    <n v="17"/>
    <n v="586374"/>
    <n v="750000"/>
    <n v="937500"/>
    <n v="1125000"/>
    <n v="1500000"/>
    <n v="0.78183199999999997"/>
    <s v="0-100%"/>
    <n v="87956.099999999991"/>
    <n v="0"/>
    <n v="0"/>
    <n v="0"/>
    <n v="0"/>
    <x v="674"/>
    <x v="674"/>
    <n v="87956.099999999991"/>
    <n v="0"/>
    <n v="0"/>
    <n v="0"/>
    <n v="0"/>
    <n v="87956.099999999991"/>
    <n v="195706.09999999998"/>
  </r>
  <r>
    <s v="Petronella O' Ronan"/>
    <n v="6364724701"/>
    <s v="Petronella"/>
    <s v="O' Ronan"/>
    <x v="0"/>
    <x v="673"/>
    <n v="18"/>
    <n v="615212"/>
    <n v="500000"/>
    <n v="625000"/>
    <n v="750000"/>
    <n v="1000000"/>
    <n v="1.230424"/>
    <s v="100-125%"/>
    <n v="50000"/>
    <n v="17281.8"/>
    <n v="0"/>
    <n v="0"/>
    <n v="0"/>
    <x v="675"/>
    <x v="675"/>
    <n v="60000"/>
    <n v="19586.04"/>
    <n v="0"/>
    <n v="0"/>
    <n v="0"/>
    <n v="79586.040000000008"/>
    <n v="110226.04000000001"/>
  </r>
  <r>
    <s v="Jermayne O'Grady"/>
    <n v="6637560367"/>
    <s v="Jermayne"/>
    <s v="O'Grady"/>
    <x v="0"/>
    <x v="674"/>
    <n v="20"/>
    <n v="665204"/>
    <n v="500000"/>
    <n v="625000"/>
    <n v="750000"/>
    <n v="1000000"/>
    <n v="1.330408"/>
    <s v="125-150%"/>
    <n v="50000"/>
    <n v="18750"/>
    <n v="7236.7199999999993"/>
    <n v="0"/>
    <n v="0"/>
    <x v="676"/>
    <x v="676"/>
    <n v="60000"/>
    <n v="21250"/>
    <n v="8040.8"/>
    <n v="0"/>
    <n v="0"/>
    <n v="89290.8"/>
    <n v="145298.79999999999"/>
  </r>
  <r>
    <s v="Glenn O'Murtagh"/>
    <n v="3288836432"/>
    <s v="Glenn"/>
    <s v="O'Murtagh"/>
    <x v="2"/>
    <x v="675"/>
    <n v="13"/>
    <n v="499816"/>
    <n v="750000"/>
    <n v="937500"/>
    <n v="1125000"/>
    <n v="1500000"/>
    <n v="0.66642133333333331"/>
    <s v="0-100%"/>
    <n v="74972.399999999994"/>
    <n v="0"/>
    <n v="0"/>
    <n v="0"/>
    <n v="0"/>
    <x v="677"/>
    <x v="677"/>
    <n v="74972.399999999994"/>
    <n v="0"/>
    <n v="0"/>
    <n v="0"/>
    <n v="0"/>
    <n v="74972.399999999994"/>
    <n v="177573.4"/>
  </r>
  <r>
    <s v="Brice O'Sheeryne"/>
    <n v="992720575"/>
    <s v="Brice"/>
    <s v="O'Sheeryne"/>
    <x v="0"/>
    <x v="676"/>
    <n v="25"/>
    <n v="778272"/>
    <n v="500000"/>
    <n v="625000"/>
    <n v="750000"/>
    <n v="1000000"/>
    <n v="1.5565439999999999"/>
    <s v="150-200%"/>
    <n v="50000"/>
    <n v="18750"/>
    <n v="22500"/>
    <n v="6219.84"/>
    <n v="0"/>
    <x v="678"/>
    <x v="678"/>
    <n v="60000"/>
    <n v="21250"/>
    <n v="25000"/>
    <n v="6219.84"/>
    <n v="0"/>
    <n v="112469.84"/>
    <n v="162017.84"/>
  </r>
  <r>
    <s v="Elsey O'Shevlin"/>
    <n v="1313434965"/>
    <s v="Elsey"/>
    <s v="O'Shevlin"/>
    <x v="1"/>
    <x v="677"/>
    <n v="20"/>
    <n v="575546"/>
    <n v="600000"/>
    <n v="750000"/>
    <n v="900000"/>
    <n v="1200000"/>
    <n v="0.95924333333333334"/>
    <s v="0-100%"/>
    <n v="74820.98"/>
    <n v="0"/>
    <n v="0"/>
    <n v="0"/>
    <n v="0"/>
    <x v="679"/>
    <x v="679"/>
    <n v="86331.9"/>
    <n v="0"/>
    <n v="0"/>
    <n v="0"/>
    <n v="0"/>
    <n v="86331.9"/>
    <n v="158690.9"/>
  </r>
  <r>
    <s v="Cassaundra Offield"/>
    <n v="3538909016"/>
    <s v="Cassaundra"/>
    <s v="Offield"/>
    <x v="0"/>
    <x v="678"/>
    <n v="18"/>
    <n v="581268"/>
    <n v="500000"/>
    <n v="625000"/>
    <n v="750000"/>
    <n v="1000000"/>
    <n v="1.162536"/>
    <s v="100-125%"/>
    <n v="50000"/>
    <n v="12190.199999999999"/>
    <n v="0"/>
    <n v="0"/>
    <n v="0"/>
    <x v="680"/>
    <x v="680"/>
    <n v="60000"/>
    <n v="13815.560000000001"/>
    <n v="0"/>
    <n v="0"/>
    <n v="0"/>
    <n v="73815.56"/>
    <n v="131533.56"/>
  </r>
  <r>
    <s v="Skipper Ohm"/>
    <n v="3269054114"/>
    <s v="Skipper"/>
    <s v="Ohm"/>
    <x v="1"/>
    <x v="679"/>
    <n v="22"/>
    <n v="750849"/>
    <n v="600000"/>
    <n v="750000"/>
    <n v="900000"/>
    <n v="1200000"/>
    <n v="1.2514149999999999"/>
    <s v="125-150%"/>
    <n v="78000"/>
    <n v="25500.000000000004"/>
    <n v="178.29"/>
    <n v="0"/>
    <n v="0"/>
    <x v="681"/>
    <x v="681"/>
    <n v="90000"/>
    <n v="27000"/>
    <n v="212.25"/>
    <n v="0"/>
    <n v="0"/>
    <n v="117212.25"/>
    <n v="190435.25"/>
  </r>
  <r>
    <s v="Farand Okie"/>
    <n v="7865341539"/>
    <s v="Farand"/>
    <s v="Okie"/>
    <x v="0"/>
    <x v="680"/>
    <n v="13"/>
    <n v="577150"/>
    <n v="500000"/>
    <n v="625000"/>
    <n v="750000"/>
    <n v="1000000"/>
    <n v="1.1543000000000001"/>
    <s v="100-125%"/>
    <n v="50000"/>
    <n v="11572.5"/>
    <n v="0"/>
    <n v="0"/>
    <n v="0"/>
    <x v="682"/>
    <x v="682"/>
    <n v="60000"/>
    <n v="13115.500000000002"/>
    <n v="0"/>
    <n v="0"/>
    <n v="0"/>
    <n v="73115.5"/>
    <n v="137746.5"/>
  </r>
  <r>
    <s v="Bear Olczyk"/>
    <n v="2763158331"/>
    <s v="Bear"/>
    <s v="Olczyk"/>
    <x v="0"/>
    <x v="681"/>
    <n v="30"/>
    <n v="1025894"/>
    <n v="500000"/>
    <n v="625000"/>
    <n v="750000"/>
    <n v="1000000"/>
    <n v="2.0517880000000002"/>
    <s v="&gt;200%"/>
    <n v="50000"/>
    <n v="18750"/>
    <n v="22500"/>
    <n v="55000"/>
    <n v="2589.4"/>
    <x v="683"/>
    <x v="683"/>
    <n v="60000"/>
    <n v="21250"/>
    <n v="25000"/>
    <n v="55000"/>
    <n v="2589.4"/>
    <n v="163839.4"/>
    <n v="227654.39999999999"/>
  </r>
  <r>
    <s v="Malachi Oldknow"/>
    <n v="784224471"/>
    <s v="Malachi"/>
    <s v="Oldknow"/>
    <x v="2"/>
    <x v="682"/>
    <n v="25"/>
    <n v="815097"/>
    <n v="750000"/>
    <n v="937500"/>
    <n v="1125000"/>
    <n v="1500000"/>
    <n v="1.0867960000000001"/>
    <s v="100-125%"/>
    <n v="112500"/>
    <n v="12368.43"/>
    <n v="0"/>
    <n v="0"/>
    <n v="0"/>
    <x v="684"/>
    <x v="684"/>
    <n v="112500"/>
    <n v="14321.34"/>
    <n v="0"/>
    <n v="0"/>
    <n v="0"/>
    <n v="126821.34"/>
    <n v="249580.34"/>
  </r>
  <r>
    <s v="Colline Openshaw"/>
    <n v="6260817967"/>
    <s v="Colline"/>
    <s v="Openshaw"/>
    <x v="0"/>
    <x v="683"/>
    <n v="22"/>
    <n v="860163"/>
    <n v="500000"/>
    <n v="625000"/>
    <n v="750000"/>
    <n v="1000000"/>
    <n v="1.720326"/>
    <s v="150-200%"/>
    <n v="50000"/>
    <n v="18750"/>
    <n v="22500"/>
    <n v="24235.86"/>
    <n v="0"/>
    <x v="685"/>
    <x v="685"/>
    <n v="60000"/>
    <n v="21250"/>
    <n v="25000"/>
    <n v="24235.86"/>
    <n v="0"/>
    <n v="130485.86"/>
    <n v="167501.85999999999"/>
  </r>
  <r>
    <s v="Manya Orbell"/>
    <n v="7132417177"/>
    <s v="Manya"/>
    <s v="Orbell"/>
    <x v="0"/>
    <x v="684"/>
    <n v="18"/>
    <n v="561559"/>
    <n v="500000"/>
    <n v="625000"/>
    <n v="750000"/>
    <n v="1000000"/>
    <n v="1.1231180000000001"/>
    <s v="100-125%"/>
    <n v="50000"/>
    <n v="9233.85"/>
    <n v="0"/>
    <n v="0"/>
    <n v="0"/>
    <x v="686"/>
    <x v="686"/>
    <n v="60000"/>
    <n v="10465.030000000001"/>
    <n v="0"/>
    <n v="0"/>
    <n v="0"/>
    <n v="70465.03"/>
    <n v="123130.03"/>
  </r>
  <r>
    <s v="Barr Orring"/>
    <n v="2908560011"/>
    <s v="Barr"/>
    <s v="Orring"/>
    <x v="2"/>
    <x v="685"/>
    <n v="28"/>
    <n v="930406"/>
    <n v="750000"/>
    <n v="937500"/>
    <n v="1125000"/>
    <n v="1500000"/>
    <n v="1.2405413333333333"/>
    <s v="100-125%"/>
    <n v="112500"/>
    <n v="34277.14"/>
    <n v="0"/>
    <n v="0"/>
    <n v="0"/>
    <x v="687"/>
    <x v="687"/>
    <n v="112500"/>
    <n v="39689.32"/>
    <n v="0"/>
    <n v="0"/>
    <n v="0"/>
    <n v="152189.32"/>
    <n v="255465.32"/>
  </r>
  <r>
    <s v="Broderic Osbourne"/>
    <n v="2792499575"/>
    <s v="Broderic"/>
    <s v="Osbourne"/>
    <x v="2"/>
    <x v="686"/>
    <n v="10"/>
    <n v="372686"/>
    <n v="750000"/>
    <n v="937500"/>
    <n v="1125000"/>
    <n v="1500000"/>
    <n v="0.49691466666666667"/>
    <s v="0-100%"/>
    <n v="55902.9"/>
    <n v="0"/>
    <n v="0"/>
    <n v="0"/>
    <n v="0"/>
    <x v="688"/>
    <x v="688"/>
    <n v="55902.9"/>
    <n v="0"/>
    <n v="0"/>
    <n v="0"/>
    <n v="0"/>
    <n v="55902.9"/>
    <n v="159890.9"/>
  </r>
  <r>
    <s v="Bonny Oxteby"/>
    <n v="2423731264"/>
    <s v="Bonny"/>
    <s v="Oxteby"/>
    <x v="2"/>
    <x v="687"/>
    <n v="15"/>
    <n v="588818"/>
    <n v="750000"/>
    <n v="937500"/>
    <n v="1125000"/>
    <n v="1500000"/>
    <n v="0.78509066666666671"/>
    <s v="0-100%"/>
    <n v="88322.7"/>
    <n v="0"/>
    <n v="0"/>
    <n v="0"/>
    <n v="0"/>
    <x v="689"/>
    <x v="689"/>
    <n v="88322.7"/>
    <n v="0"/>
    <n v="0"/>
    <n v="0"/>
    <n v="0"/>
    <n v="88322.7"/>
    <n v="213022.7"/>
  </r>
  <r>
    <s v="Craggie Paradin"/>
    <n v="2456061896"/>
    <s v="Craggie"/>
    <s v="Paradin"/>
    <x v="0"/>
    <x v="688"/>
    <n v="15"/>
    <n v="458838"/>
    <n v="500000"/>
    <n v="625000"/>
    <n v="750000"/>
    <n v="1000000"/>
    <n v="0.91767600000000005"/>
    <s v="0-100%"/>
    <n v="45883.8"/>
    <n v="0"/>
    <n v="0"/>
    <n v="0"/>
    <n v="0"/>
    <x v="690"/>
    <x v="690"/>
    <n v="55060.56"/>
    <n v="0"/>
    <n v="0"/>
    <n v="0"/>
    <n v="0"/>
    <n v="55060.56"/>
    <n v="87444.56"/>
  </r>
  <r>
    <s v="Anselma Paradise"/>
    <n v="1442784075"/>
    <s v="Anselma"/>
    <s v="Paradise"/>
    <x v="2"/>
    <x v="689"/>
    <n v="24"/>
    <n v="805015"/>
    <n v="750000"/>
    <n v="937500"/>
    <n v="1125000"/>
    <n v="1500000"/>
    <n v="1.0733533333333334"/>
    <s v="100-125%"/>
    <n v="112500"/>
    <n v="10452.85"/>
    <n v="0"/>
    <n v="0"/>
    <n v="0"/>
    <x v="691"/>
    <x v="691"/>
    <n v="112500"/>
    <n v="12103.3"/>
    <n v="0"/>
    <n v="0"/>
    <n v="0"/>
    <n v="124603.3"/>
    <n v="227551.3"/>
  </r>
  <r>
    <s v="Zebadiah Parham"/>
    <n v="8162941088"/>
    <s v="Zebadiah"/>
    <s v="Parham"/>
    <x v="0"/>
    <x v="690"/>
    <n v="29"/>
    <n v="869443"/>
    <n v="500000"/>
    <n v="625000"/>
    <n v="750000"/>
    <n v="1000000"/>
    <n v="1.7388859999999999"/>
    <s v="150-200%"/>
    <n v="50000"/>
    <n v="18750"/>
    <n v="22500"/>
    <n v="26277.46"/>
    <n v="0"/>
    <x v="692"/>
    <x v="692"/>
    <n v="60000"/>
    <n v="21250"/>
    <n v="25000"/>
    <n v="26277.46"/>
    <n v="0"/>
    <n v="132527.46"/>
    <n v="163296.46"/>
  </r>
  <r>
    <s v="Luisa Parradice"/>
    <n v="7286297414"/>
    <s v="Luisa"/>
    <s v="Parradice"/>
    <x v="0"/>
    <x v="691"/>
    <n v="23"/>
    <n v="835659"/>
    <n v="500000"/>
    <n v="625000"/>
    <n v="750000"/>
    <n v="1000000"/>
    <n v="1.6713180000000001"/>
    <s v="150-200%"/>
    <n v="50000"/>
    <n v="18750"/>
    <n v="22500"/>
    <n v="18844.98"/>
    <n v="0"/>
    <x v="693"/>
    <x v="693"/>
    <n v="60000"/>
    <n v="21250"/>
    <n v="25000"/>
    <n v="18844.98"/>
    <n v="0"/>
    <n v="125094.98"/>
    <n v="172772.97999999998"/>
  </r>
  <r>
    <s v="Jourdain Patience"/>
    <n v="8718856853"/>
    <s v="Jourdain"/>
    <s v="Patience"/>
    <x v="1"/>
    <x v="692"/>
    <n v="19"/>
    <n v="681071"/>
    <n v="600000"/>
    <n v="750000"/>
    <n v="900000"/>
    <n v="1200000"/>
    <n v="1.1351183333333332"/>
    <s v="100-125%"/>
    <n v="78000"/>
    <n v="13782.070000000002"/>
    <n v="0"/>
    <n v="0"/>
    <n v="0"/>
    <x v="694"/>
    <x v="694"/>
    <n v="90000"/>
    <n v="14592.779999999999"/>
    <n v="0"/>
    <n v="0"/>
    <n v="0"/>
    <n v="104592.78"/>
    <n v="175835.78"/>
  </r>
  <r>
    <s v="Noami Pauletti"/>
    <n v="8895721314"/>
    <s v="Noami"/>
    <s v="Pauletti"/>
    <x v="1"/>
    <x v="693"/>
    <n v="23"/>
    <n v="847352"/>
    <n v="600000"/>
    <n v="750000"/>
    <n v="900000"/>
    <n v="1200000"/>
    <n v="1.4122533333333334"/>
    <s v="125-150%"/>
    <n v="78000"/>
    <n v="25500.000000000004"/>
    <n v="20443.919999999998"/>
    <n v="0"/>
    <n v="0"/>
    <x v="695"/>
    <x v="695"/>
    <n v="90000"/>
    <n v="27000"/>
    <n v="24338"/>
    <n v="0"/>
    <n v="0"/>
    <n v="141338"/>
    <n v="196998"/>
  </r>
  <r>
    <s v="Kathe Pauly"/>
    <n v="5000631609"/>
    <s v="Kathe"/>
    <s v="Pauly"/>
    <x v="0"/>
    <x v="694"/>
    <n v="23"/>
    <n v="834217"/>
    <n v="500000"/>
    <n v="625000"/>
    <n v="750000"/>
    <n v="1000000"/>
    <n v="1.668434"/>
    <s v="150-200%"/>
    <n v="50000"/>
    <n v="18750"/>
    <n v="22500"/>
    <n v="18527.740000000002"/>
    <n v="0"/>
    <x v="696"/>
    <x v="696"/>
    <n v="60000"/>
    <n v="21250"/>
    <n v="25000"/>
    <n v="18527.740000000002"/>
    <n v="0"/>
    <n v="124777.74"/>
    <n v="183832.74"/>
  </r>
  <r>
    <s v="Wenona Pawlik"/>
    <n v="453763030"/>
    <s v="Wenona"/>
    <s v="Pawlik"/>
    <x v="1"/>
    <x v="695"/>
    <n v="22"/>
    <n v="711633"/>
    <n v="600000"/>
    <n v="750000"/>
    <n v="900000"/>
    <n v="1200000"/>
    <n v="1.1860550000000001"/>
    <s v="100-125%"/>
    <n v="78000"/>
    <n v="18977.61"/>
    <n v="0"/>
    <n v="0"/>
    <n v="0"/>
    <x v="697"/>
    <x v="697"/>
    <n v="90000"/>
    <n v="20093.939999999999"/>
    <n v="0"/>
    <n v="0"/>
    <n v="0"/>
    <n v="110093.94"/>
    <n v="175875.94"/>
  </r>
  <r>
    <s v="Maighdiln Payfoot"/>
    <n v="4878156686"/>
    <s v="Maighdiln"/>
    <s v="Payfoot"/>
    <x v="0"/>
    <x v="696"/>
    <n v="20"/>
    <n v="650341"/>
    <n v="500000"/>
    <n v="625000"/>
    <n v="750000"/>
    <n v="1000000"/>
    <n v="1.3006819999999999"/>
    <s v="125-150%"/>
    <n v="50000"/>
    <n v="18750"/>
    <n v="4561.38"/>
    <n v="0"/>
    <n v="0"/>
    <x v="698"/>
    <x v="698"/>
    <n v="60000"/>
    <n v="21250"/>
    <n v="5068.2000000000007"/>
    <n v="0"/>
    <n v="0"/>
    <n v="86318.2"/>
    <n v="125054.2"/>
  </r>
  <r>
    <s v="Jessie Peabody"/>
    <n v="6695538166"/>
    <s v="Jessie"/>
    <s v="Peabody"/>
    <x v="1"/>
    <x v="392"/>
    <n v="22"/>
    <n v="782719"/>
    <n v="600000"/>
    <n v="750000"/>
    <n v="900000"/>
    <n v="1200000"/>
    <n v="1.3045316666666666"/>
    <s v="125-150%"/>
    <n v="78000"/>
    <n v="25500.000000000004"/>
    <n v="6870.99"/>
    <n v="0"/>
    <n v="0"/>
    <x v="699"/>
    <x v="699"/>
    <n v="90000"/>
    <n v="27000"/>
    <n v="8179.75"/>
    <n v="0"/>
    <n v="0"/>
    <n v="125179.75"/>
    <n v="197488.75"/>
  </r>
  <r>
    <s v="Winston Pech"/>
    <n v="3524504531"/>
    <s v="Winston"/>
    <s v="Pech"/>
    <x v="2"/>
    <x v="697"/>
    <n v="21"/>
    <n v="716444"/>
    <n v="750000"/>
    <n v="937500"/>
    <n v="1125000"/>
    <n v="1500000"/>
    <n v="0.9552586666666667"/>
    <s v="0-100%"/>
    <n v="107466.59999999999"/>
    <n v="0"/>
    <n v="0"/>
    <n v="0"/>
    <n v="0"/>
    <x v="700"/>
    <x v="700"/>
    <n v="107466.59999999999"/>
    <n v="0"/>
    <n v="0"/>
    <n v="0"/>
    <n v="0"/>
    <n v="107466.59999999999"/>
    <n v="213524.59999999998"/>
  </r>
  <r>
    <s v="Fidelia Pedrocco"/>
    <n v="4900475084"/>
    <s v="Fidelia"/>
    <s v="Pedrocco"/>
    <x v="1"/>
    <x v="218"/>
    <n v="22"/>
    <n v="787783"/>
    <n v="600000"/>
    <n v="750000"/>
    <n v="900000"/>
    <n v="1200000"/>
    <n v="1.3129716666666666"/>
    <s v="125-150%"/>
    <n v="78000"/>
    <n v="25500.000000000004"/>
    <n v="7934.4299999999994"/>
    <n v="0"/>
    <n v="0"/>
    <x v="701"/>
    <x v="701"/>
    <n v="90000"/>
    <n v="27000"/>
    <n v="9445.75"/>
    <n v="0"/>
    <n v="0"/>
    <n v="126445.75"/>
    <n v="189300.75"/>
  </r>
  <r>
    <s v="Lindy Pember"/>
    <n v="4670832530"/>
    <s v="Lindy"/>
    <s v="Pember"/>
    <x v="2"/>
    <x v="698"/>
    <n v="23"/>
    <n v="896729"/>
    <n v="750000"/>
    <n v="937500"/>
    <n v="1125000"/>
    <n v="1500000"/>
    <n v="1.1956386666666667"/>
    <s v="100-125%"/>
    <n v="112500"/>
    <n v="27878.510000000002"/>
    <n v="0"/>
    <n v="0"/>
    <n v="0"/>
    <x v="702"/>
    <x v="702"/>
    <n v="112500"/>
    <n v="32280.38"/>
    <n v="0"/>
    <n v="0"/>
    <n v="0"/>
    <n v="144780.38"/>
    <n v="244169.38"/>
  </r>
  <r>
    <s v="Obadias Penelli"/>
    <n v="8664054479"/>
    <s v="Obadias"/>
    <s v="Penelli"/>
    <x v="2"/>
    <x v="699"/>
    <n v="16"/>
    <n v="567972"/>
    <n v="750000"/>
    <n v="937500"/>
    <n v="1125000"/>
    <n v="1500000"/>
    <n v="0.75729599999999997"/>
    <s v="0-100%"/>
    <n v="85195.8"/>
    <n v="0"/>
    <n v="0"/>
    <n v="0"/>
    <n v="0"/>
    <x v="703"/>
    <x v="703"/>
    <n v="85195.8"/>
    <n v="0"/>
    <n v="0"/>
    <n v="0"/>
    <n v="0"/>
    <n v="85195.8"/>
    <n v="206976.8"/>
  </r>
  <r>
    <s v="Cindy Pentecost"/>
    <n v="4192443678"/>
    <s v="Cindy"/>
    <s v="Pentecost"/>
    <x v="1"/>
    <x v="700"/>
    <n v="24"/>
    <n v="971092"/>
    <n v="600000"/>
    <n v="750000"/>
    <n v="900000"/>
    <n v="1200000"/>
    <n v="1.6184866666666666"/>
    <s v="150-200%"/>
    <n v="78000"/>
    <n v="25500.000000000004"/>
    <n v="31500"/>
    <n v="18483.920000000002"/>
    <n v="0"/>
    <x v="704"/>
    <x v="704"/>
    <n v="90000"/>
    <n v="27000"/>
    <n v="37500"/>
    <n v="21327.599999999999"/>
    <n v="0"/>
    <n v="175827.6"/>
    <n v="251705.60000000001"/>
  </r>
  <r>
    <s v="Josiah Pepi"/>
    <n v="7436398989"/>
    <s v="Josiah"/>
    <s v="Pepi"/>
    <x v="2"/>
    <x v="701"/>
    <n v="14"/>
    <n v="595107"/>
    <n v="750000"/>
    <n v="937500"/>
    <n v="1125000"/>
    <n v="1500000"/>
    <n v="0.79347599999999996"/>
    <s v="0-100%"/>
    <n v="89266.05"/>
    <n v="0"/>
    <n v="0"/>
    <n v="0"/>
    <n v="0"/>
    <x v="705"/>
    <x v="705"/>
    <n v="89266.05"/>
    <n v="0"/>
    <n v="0"/>
    <n v="0"/>
    <n v="0"/>
    <n v="89266.05"/>
    <n v="206462.05"/>
  </r>
  <r>
    <s v="Jethro Percifer"/>
    <n v="1149008652"/>
    <s v="Jethro"/>
    <s v="Percifer"/>
    <x v="2"/>
    <x v="702"/>
    <n v="18"/>
    <n v="543953"/>
    <n v="750000"/>
    <n v="937500"/>
    <n v="1125000"/>
    <n v="1500000"/>
    <n v="0.72527066666666662"/>
    <s v="0-100%"/>
    <n v="81592.95"/>
    <n v="0"/>
    <n v="0"/>
    <n v="0"/>
    <n v="0"/>
    <x v="706"/>
    <x v="706"/>
    <n v="81592.95"/>
    <n v="0"/>
    <n v="0"/>
    <n v="0"/>
    <n v="0"/>
    <n v="81592.95"/>
    <n v="160306.95000000001"/>
  </r>
  <r>
    <s v="Kevon Perl"/>
    <n v="879297433"/>
    <s v="Kevon"/>
    <s v="Perl"/>
    <x v="0"/>
    <x v="703"/>
    <n v="19"/>
    <n v="703216"/>
    <n v="500000"/>
    <n v="625000"/>
    <n v="750000"/>
    <n v="1000000"/>
    <n v="1.4064319999999999"/>
    <s v="125-150%"/>
    <n v="50000"/>
    <n v="18750"/>
    <n v="14078.88"/>
    <n v="0"/>
    <n v="0"/>
    <x v="707"/>
    <x v="707"/>
    <n v="60000"/>
    <n v="21250"/>
    <n v="15643.2"/>
    <n v="0"/>
    <n v="0"/>
    <n v="96893.2"/>
    <n v="141253.20000000001"/>
  </r>
  <r>
    <s v="Neil Perritt"/>
    <n v="6172549286"/>
    <s v="Neil"/>
    <s v="Perritt"/>
    <x v="1"/>
    <x v="704"/>
    <n v="22"/>
    <n v="732905"/>
    <n v="600000"/>
    <n v="750000"/>
    <n v="900000"/>
    <n v="1200000"/>
    <n v="1.2215083333333334"/>
    <s v="100-125%"/>
    <n v="78000"/>
    <n v="22593.850000000002"/>
    <n v="0"/>
    <n v="0"/>
    <n v="0"/>
    <x v="708"/>
    <x v="708"/>
    <n v="90000"/>
    <n v="23922.899999999998"/>
    <n v="0"/>
    <n v="0"/>
    <n v="0"/>
    <n v="113922.9"/>
    <n v="181507.9"/>
  </r>
  <r>
    <s v="Stanislas Pessolt"/>
    <n v="715518151"/>
    <s v="Stanislas"/>
    <s v="Pessolt"/>
    <x v="2"/>
    <x v="705"/>
    <n v="22"/>
    <n v="789000"/>
    <n v="750000"/>
    <n v="937500"/>
    <n v="1125000"/>
    <n v="1500000"/>
    <n v="1.052"/>
    <s v="100-125%"/>
    <n v="112500"/>
    <n v="7410"/>
    <n v="0"/>
    <n v="0"/>
    <n v="0"/>
    <x v="709"/>
    <x v="709"/>
    <n v="112500"/>
    <n v="8580"/>
    <n v="0"/>
    <n v="0"/>
    <n v="0"/>
    <n v="121080"/>
    <n v="234819"/>
  </r>
  <r>
    <s v="Chuck Petkov"/>
    <n v="9312128221"/>
    <s v="Chuck"/>
    <s v="Petkov"/>
    <x v="0"/>
    <x v="706"/>
    <n v="15"/>
    <n v="518485"/>
    <n v="500000"/>
    <n v="625000"/>
    <n v="750000"/>
    <n v="1000000"/>
    <n v="1.0369699999999999"/>
    <s v="100-125%"/>
    <n v="50000"/>
    <n v="2772.75"/>
    <n v="0"/>
    <n v="0"/>
    <n v="0"/>
    <x v="710"/>
    <x v="710"/>
    <n v="60000"/>
    <n v="3142.4500000000003"/>
    <n v="0"/>
    <n v="0"/>
    <n v="0"/>
    <n v="63142.45"/>
    <n v="112740.45"/>
  </r>
  <r>
    <s v="Elroy Petrasso"/>
    <n v="7269614199"/>
    <s v="Elroy"/>
    <s v="Petrasso"/>
    <x v="0"/>
    <x v="707"/>
    <n v="14"/>
    <n v="414450"/>
    <n v="500000"/>
    <n v="625000"/>
    <n v="750000"/>
    <n v="1000000"/>
    <n v="0.82889999999999997"/>
    <s v="0-100%"/>
    <n v="41445"/>
    <n v="0"/>
    <n v="0"/>
    <n v="0"/>
    <n v="0"/>
    <x v="711"/>
    <x v="711"/>
    <n v="49734"/>
    <n v="0"/>
    <n v="0"/>
    <n v="0"/>
    <n v="0"/>
    <n v="49734"/>
    <n v="98984"/>
  </r>
  <r>
    <s v="Archy Petri"/>
    <n v="6375014751"/>
    <s v="Archy"/>
    <s v="Petri"/>
    <x v="0"/>
    <x v="708"/>
    <n v="17"/>
    <n v="528218"/>
    <n v="500000"/>
    <n v="625000"/>
    <n v="750000"/>
    <n v="1000000"/>
    <n v="1.0564359999999999"/>
    <s v="100-125%"/>
    <n v="50000"/>
    <n v="4232.7"/>
    <n v="0"/>
    <n v="0"/>
    <n v="0"/>
    <x v="712"/>
    <x v="712"/>
    <n v="60000"/>
    <n v="4797.0600000000004"/>
    <n v="0"/>
    <n v="0"/>
    <n v="0"/>
    <n v="64797.06"/>
    <n v="121685.06"/>
  </r>
  <r>
    <s v="Agretha Pevreal"/>
    <n v="1074899180"/>
    <s v="Agretha"/>
    <s v="Pevreal"/>
    <x v="2"/>
    <x v="709"/>
    <n v="19"/>
    <n v="592375"/>
    <n v="750000"/>
    <n v="937500"/>
    <n v="1125000"/>
    <n v="1500000"/>
    <n v="0.78983333333333339"/>
    <s v="0-100%"/>
    <n v="88856.25"/>
    <n v="0"/>
    <n v="0"/>
    <n v="0"/>
    <n v="0"/>
    <x v="713"/>
    <x v="713"/>
    <n v="88856.25"/>
    <n v="0"/>
    <n v="0"/>
    <n v="0"/>
    <n v="0"/>
    <n v="88856.25"/>
    <n v="172946.25"/>
  </r>
  <r>
    <s v="Tracey Phelip"/>
    <n v="2022565827"/>
    <s v="Tracey"/>
    <s v="Phelip"/>
    <x v="1"/>
    <x v="710"/>
    <n v="13"/>
    <n v="543827"/>
    <n v="600000"/>
    <n v="750000"/>
    <n v="900000"/>
    <n v="1200000"/>
    <n v="0.90637833333333329"/>
    <s v="0-100%"/>
    <n v="70697.510000000009"/>
    <n v="0"/>
    <n v="0"/>
    <n v="0"/>
    <n v="0"/>
    <x v="714"/>
    <x v="714"/>
    <n v="81574.05"/>
    <n v="0"/>
    <n v="0"/>
    <n v="0"/>
    <n v="0"/>
    <n v="81574.05"/>
    <n v="134851.04999999999"/>
  </r>
  <r>
    <s v="Horst Phelips"/>
    <n v="3458178171"/>
    <s v="Horst"/>
    <s v="Phelips"/>
    <x v="1"/>
    <x v="711"/>
    <n v="12"/>
    <n v="473689"/>
    <n v="600000"/>
    <n v="750000"/>
    <n v="900000"/>
    <n v="1200000"/>
    <n v="0.78948166666666664"/>
    <s v="0-100%"/>
    <n v="61579.57"/>
    <n v="0"/>
    <n v="0"/>
    <n v="0"/>
    <n v="0"/>
    <x v="715"/>
    <x v="715"/>
    <n v="71053.349999999991"/>
    <n v="0"/>
    <n v="0"/>
    <n v="0"/>
    <n v="0"/>
    <n v="71053.349999999991"/>
    <n v="128329.34999999999"/>
  </r>
  <r>
    <s v="Orelia Philipson"/>
    <n v="2575500974"/>
    <s v="Orelia"/>
    <s v="Philipson"/>
    <x v="1"/>
    <x v="712"/>
    <n v="28"/>
    <n v="966079"/>
    <n v="600000"/>
    <n v="750000"/>
    <n v="900000"/>
    <n v="1200000"/>
    <n v="1.6101316666666667"/>
    <s v="150-200%"/>
    <n v="78000"/>
    <n v="25500.000000000004"/>
    <n v="31500"/>
    <n v="17180.54"/>
    <n v="0"/>
    <x v="716"/>
    <x v="716"/>
    <n v="90000"/>
    <n v="27000"/>
    <n v="37500"/>
    <n v="19823.7"/>
    <n v="0"/>
    <n v="174323.7"/>
    <n v="240827.7"/>
  </r>
  <r>
    <s v="Vivian Philson"/>
    <n v="19662963"/>
    <s v="Vivian"/>
    <s v="Philson"/>
    <x v="0"/>
    <x v="713"/>
    <n v="14"/>
    <n v="458541"/>
    <n v="500000"/>
    <n v="625000"/>
    <n v="750000"/>
    <n v="1000000"/>
    <n v="0.91708199999999995"/>
    <s v="0-100%"/>
    <n v="45854.100000000006"/>
    <n v="0"/>
    <n v="0"/>
    <n v="0"/>
    <n v="0"/>
    <x v="717"/>
    <x v="717"/>
    <n v="55024.92"/>
    <n v="0"/>
    <n v="0"/>
    <n v="0"/>
    <n v="0"/>
    <n v="55024.92"/>
    <n v="116968.92"/>
  </r>
  <r>
    <s v="Arvy Phittiplace"/>
    <n v="7888574610"/>
    <s v="Arvy"/>
    <s v="Phittiplace"/>
    <x v="0"/>
    <x v="714"/>
    <n v="27"/>
    <n v="952586"/>
    <n v="500000"/>
    <n v="625000"/>
    <n v="750000"/>
    <n v="1000000"/>
    <n v="1.9051720000000001"/>
    <s v="150-200%"/>
    <n v="50000"/>
    <n v="18750"/>
    <n v="22500"/>
    <n v="44568.92"/>
    <n v="0"/>
    <x v="718"/>
    <x v="718"/>
    <n v="60000"/>
    <n v="21250"/>
    <n v="25000"/>
    <n v="44568.92"/>
    <n v="0"/>
    <n v="150818.91999999998"/>
    <n v="194690.91999999998"/>
  </r>
  <r>
    <s v="Somerset Phlippsen"/>
    <n v="2922893758"/>
    <s v="Somerset"/>
    <s v="Phlippsen"/>
    <x v="0"/>
    <x v="715"/>
    <n v="21"/>
    <n v="785622"/>
    <n v="500000"/>
    <n v="625000"/>
    <n v="750000"/>
    <n v="1000000"/>
    <n v="1.5712440000000001"/>
    <s v="150-200%"/>
    <n v="50000"/>
    <n v="18750"/>
    <n v="22500"/>
    <n v="7836.84"/>
    <n v="0"/>
    <x v="719"/>
    <x v="719"/>
    <n v="60000"/>
    <n v="21250"/>
    <n v="25000"/>
    <n v="7836.84"/>
    <n v="0"/>
    <n v="114086.84"/>
    <n v="150308.84"/>
  </r>
  <r>
    <s v="Denny Pickard"/>
    <n v="9627071331"/>
    <s v="Denny"/>
    <s v="Pickard"/>
    <x v="2"/>
    <x v="716"/>
    <n v="23"/>
    <n v="633465"/>
    <n v="750000"/>
    <n v="937500"/>
    <n v="1125000"/>
    <n v="1500000"/>
    <n v="0.84462000000000004"/>
    <s v="0-100%"/>
    <n v="95019.75"/>
    <n v="0"/>
    <n v="0"/>
    <n v="0"/>
    <n v="0"/>
    <x v="720"/>
    <x v="720"/>
    <n v="95019.75"/>
    <n v="0"/>
    <n v="0"/>
    <n v="0"/>
    <n v="0"/>
    <n v="95019.75"/>
    <n v="219391.75"/>
  </r>
  <r>
    <s v="Aurelie Pickaver"/>
    <n v="4502817627"/>
    <s v="Aurelie"/>
    <s v="Pickaver"/>
    <x v="0"/>
    <x v="717"/>
    <n v="17"/>
    <n v="695501"/>
    <n v="500000"/>
    <n v="625000"/>
    <n v="750000"/>
    <n v="1000000"/>
    <n v="1.3910020000000001"/>
    <s v="125-150%"/>
    <n v="50000"/>
    <n v="18750"/>
    <n v="12690.18"/>
    <n v="0"/>
    <n v="0"/>
    <x v="721"/>
    <x v="721"/>
    <n v="60000"/>
    <n v="21250"/>
    <n v="14100.2"/>
    <n v="0"/>
    <n v="0"/>
    <n v="95350.2"/>
    <n v="159258.20000000001"/>
  </r>
  <r>
    <s v="Arleyne Piens"/>
    <n v="1391414047"/>
    <s v="Arleyne"/>
    <s v="Piens"/>
    <x v="0"/>
    <x v="718"/>
    <n v="18"/>
    <n v="567584"/>
    <n v="500000"/>
    <n v="625000"/>
    <n v="750000"/>
    <n v="1000000"/>
    <n v="1.135168"/>
    <s v="100-125%"/>
    <n v="50000"/>
    <n v="10137.6"/>
    <n v="0"/>
    <n v="0"/>
    <n v="0"/>
    <x v="722"/>
    <x v="722"/>
    <n v="60000"/>
    <n v="11489.28"/>
    <n v="0"/>
    <n v="0"/>
    <n v="0"/>
    <n v="71489.279999999999"/>
    <n v="107659.28"/>
  </r>
  <r>
    <s v="Amberly Pillman"/>
    <n v="6978367184"/>
    <s v="Amberly"/>
    <s v="Pillman"/>
    <x v="2"/>
    <x v="719"/>
    <n v="14"/>
    <n v="488220"/>
    <n v="750000"/>
    <n v="937500"/>
    <n v="1125000"/>
    <n v="1500000"/>
    <n v="0.65095999999999998"/>
    <s v="0-100%"/>
    <n v="73233"/>
    <n v="0"/>
    <n v="0"/>
    <n v="0"/>
    <n v="0"/>
    <x v="723"/>
    <x v="723"/>
    <n v="73233"/>
    <n v="0"/>
    <n v="0"/>
    <n v="0"/>
    <n v="0"/>
    <n v="73233"/>
    <n v="165806"/>
  </r>
  <r>
    <s v="Vally Pinel"/>
    <n v="4406664351"/>
    <s v="Vally"/>
    <s v="Pinel"/>
    <x v="1"/>
    <x v="720"/>
    <n v="19"/>
    <n v="683114"/>
    <n v="600000"/>
    <n v="750000"/>
    <n v="900000"/>
    <n v="1200000"/>
    <n v="1.1385233333333333"/>
    <s v="100-125%"/>
    <n v="78000"/>
    <n v="14129.380000000001"/>
    <n v="0"/>
    <n v="0"/>
    <n v="0"/>
    <x v="724"/>
    <x v="724"/>
    <n v="90000"/>
    <n v="14960.519999999999"/>
    <n v="0"/>
    <n v="0"/>
    <n v="0"/>
    <n v="104960.52"/>
    <n v="177709.52000000002"/>
  </r>
  <r>
    <s v="Zonda Pipes"/>
    <n v="630160104"/>
    <s v="Zonda"/>
    <s v="Pipes"/>
    <x v="2"/>
    <x v="721"/>
    <n v="21"/>
    <n v="692993"/>
    <n v="750000"/>
    <n v="937500"/>
    <n v="1125000"/>
    <n v="1500000"/>
    <n v="0.92399066666666663"/>
    <s v="0-100%"/>
    <n v="103948.95"/>
    <n v="0"/>
    <n v="0"/>
    <n v="0"/>
    <n v="0"/>
    <x v="725"/>
    <x v="725"/>
    <n v="103948.95"/>
    <n v="0"/>
    <n v="0"/>
    <n v="0"/>
    <n v="0"/>
    <n v="103948.95"/>
    <n v="209413.95"/>
  </r>
  <r>
    <s v="Rainer Pirdy"/>
    <n v="5068508845"/>
    <s v="Rainer"/>
    <s v="Pirdy"/>
    <x v="1"/>
    <x v="722"/>
    <n v="19"/>
    <n v="719544"/>
    <n v="600000"/>
    <n v="750000"/>
    <n v="900000"/>
    <n v="1200000"/>
    <n v="1.1992400000000001"/>
    <s v="100-125%"/>
    <n v="78000"/>
    <n v="20322.480000000003"/>
    <n v="0"/>
    <n v="0"/>
    <n v="0"/>
    <x v="726"/>
    <x v="726"/>
    <n v="90000"/>
    <n v="21517.919999999998"/>
    <n v="0"/>
    <n v="0"/>
    <n v="0"/>
    <n v="111517.92"/>
    <n v="175169.91999999998"/>
  </r>
  <r>
    <s v="Barbra Pistol"/>
    <n v="5304381319"/>
    <s v="Barbra"/>
    <s v="Pistol"/>
    <x v="1"/>
    <x v="723"/>
    <n v="16"/>
    <n v="605237"/>
    <n v="600000"/>
    <n v="750000"/>
    <n v="900000"/>
    <n v="1200000"/>
    <n v="1.0087283333333332"/>
    <s v="100-125%"/>
    <n v="78000"/>
    <n v="890.29000000000008"/>
    <n v="0"/>
    <n v="0"/>
    <n v="0"/>
    <x v="727"/>
    <x v="727"/>
    <n v="90000"/>
    <n v="942.66"/>
    <n v="0"/>
    <n v="0"/>
    <n v="0"/>
    <n v="90942.66"/>
    <n v="165380.66"/>
  </r>
  <r>
    <s v="Hedwiga Plail"/>
    <n v="3086393343"/>
    <s v="Hedwiga"/>
    <s v="Plail"/>
    <x v="2"/>
    <x v="724"/>
    <n v="21"/>
    <n v="615075"/>
    <n v="750000"/>
    <n v="937500"/>
    <n v="1125000"/>
    <n v="1500000"/>
    <n v="0.82010000000000005"/>
    <s v="0-100%"/>
    <n v="92261.25"/>
    <n v="0"/>
    <n v="0"/>
    <n v="0"/>
    <n v="0"/>
    <x v="728"/>
    <x v="728"/>
    <n v="92261.25"/>
    <n v="0"/>
    <n v="0"/>
    <n v="0"/>
    <n v="0"/>
    <n v="92261.25"/>
    <n v="192814.25"/>
  </r>
  <r>
    <s v="Nikolaus Plampeyn"/>
    <n v="6380488901"/>
    <s v="Nikolaus"/>
    <s v="Plampeyn"/>
    <x v="0"/>
    <x v="725"/>
    <n v="23"/>
    <n v="806664"/>
    <n v="500000"/>
    <n v="625000"/>
    <n v="750000"/>
    <n v="1000000"/>
    <n v="1.6133280000000001"/>
    <s v="150-200%"/>
    <n v="50000"/>
    <n v="18750"/>
    <n v="22500"/>
    <n v="12466.08"/>
    <n v="0"/>
    <x v="729"/>
    <x v="729"/>
    <n v="60000"/>
    <n v="21250"/>
    <n v="25000"/>
    <n v="12466.08"/>
    <n v="0"/>
    <n v="118716.08"/>
    <n v="152024.08000000002"/>
  </r>
  <r>
    <s v="Arther Plant"/>
    <n v="9545462825"/>
    <s v="Arther"/>
    <s v="Plant"/>
    <x v="1"/>
    <x v="726"/>
    <n v="16"/>
    <n v="600509"/>
    <n v="600000"/>
    <n v="750000"/>
    <n v="900000"/>
    <n v="1200000"/>
    <n v="1.0008483333333333"/>
    <s v="100-125%"/>
    <n v="78000"/>
    <n v="86.53"/>
    <n v="0"/>
    <n v="0"/>
    <n v="0"/>
    <x v="730"/>
    <x v="730"/>
    <n v="90000"/>
    <n v="91.61999999999999"/>
    <n v="0"/>
    <n v="0"/>
    <n v="0"/>
    <n v="90091.62"/>
    <n v="156409.62"/>
  </r>
  <r>
    <s v="Durant Poag"/>
    <n v="9984023702"/>
    <s v="Durant"/>
    <s v="Poag"/>
    <x v="0"/>
    <x v="727"/>
    <n v="20"/>
    <n v="625865"/>
    <n v="500000"/>
    <n v="625000"/>
    <n v="750000"/>
    <n v="1000000"/>
    <n v="1.25173"/>
    <s v="125-150%"/>
    <n v="50000"/>
    <n v="18750"/>
    <n v="155.69999999999999"/>
    <n v="0"/>
    <n v="0"/>
    <x v="731"/>
    <x v="731"/>
    <n v="60000"/>
    <n v="21250"/>
    <n v="173"/>
    <n v="0"/>
    <n v="0"/>
    <n v="81423"/>
    <n v="122765"/>
  </r>
  <r>
    <s v="Marvin Pochin"/>
    <n v="3932861779"/>
    <s v="Marvin"/>
    <s v="Pochin"/>
    <x v="1"/>
    <x v="728"/>
    <n v="31"/>
    <n v="1005303"/>
    <n v="600000"/>
    <n v="750000"/>
    <n v="900000"/>
    <n v="1200000"/>
    <n v="1.675505"/>
    <s v="150-200%"/>
    <n v="78000"/>
    <n v="25500.000000000004"/>
    <n v="31500"/>
    <n v="27378.780000000002"/>
    <n v="0"/>
    <x v="732"/>
    <x v="732"/>
    <n v="90000"/>
    <n v="27000"/>
    <n v="37500"/>
    <n v="31590.899999999998"/>
    <n v="0"/>
    <n v="186090.9"/>
    <n v="252457.9"/>
  </r>
  <r>
    <s v="Jana Polding"/>
    <n v="583595162"/>
    <s v="Jana"/>
    <s v="Polding"/>
    <x v="0"/>
    <x v="729"/>
    <n v="19"/>
    <n v="543496"/>
    <n v="500000"/>
    <n v="625000"/>
    <n v="750000"/>
    <n v="1000000"/>
    <n v="1.086992"/>
    <s v="100-125%"/>
    <n v="50000"/>
    <n v="6524.4"/>
    <n v="0"/>
    <n v="0"/>
    <n v="0"/>
    <x v="733"/>
    <x v="733"/>
    <n v="60000"/>
    <n v="7394.3200000000006"/>
    <n v="0"/>
    <n v="0"/>
    <n v="0"/>
    <n v="67394.320000000007"/>
    <n v="114925.32"/>
  </r>
  <r>
    <s v="Merrel Pomphrey"/>
    <n v="4972162740"/>
    <s v="Merrel"/>
    <s v="Pomphrey"/>
    <x v="1"/>
    <x v="730"/>
    <n v="23"/>
    <n v="822894"/>
    <n v="600000"/>
    <n v="750000"/>
    <n v="900000"/>
    <n v="1200000"/>
    <n v="1.3714900000000001"/>
    <s v="125-150%"/>
    <n v="78000"/>
    <n v="25500.000000000004"/>
    <n v="15307.74"/>
    <n v="0"/>
    <n v="0"/>
    <x v="734"/>
    <x v="734"/>
    <n v="90000"/>
    <n v="27000"/>
    <n v="18223.5"/>
    <n v="0"/>
    <n v="0"/>
    <n v="135223.5"/>
    <n v="199906.5"/>
  </r>
  <r>
    <s v="Antons Porkiss"/>
    <n v="6284045549"/>
    <s v="Antons"/>
    <s v="Porkiss"/>
    <x v="0"/>
    <x v="731"/>
    <n v="18"/>
    <n v="585405"/>
    <n v="500000"/>
    <n v="625000"/>
    <n v="750000"/>
    <n v="1000000"/>
    <n v="1.1708099999999999"/>
    <s v="100-125%"/>
    <n v="50000"/>
    <n v="12810.75"/>
    <n v="0"/>
    <n v="0"/>
    <n v="0"/>
    <x v="735"/>
    <x v="735"/>
    <n v="60000"/>
    <n v="14518.85"/>
    <n v="0"/>
    <n v="0"/>
    <n v="0"/>
    <n v="74518.850000000006"/>
    <n v="136226.85"/>
  </r>
  <r>
    <s v="Teriann Portress"/>
    <n v="8377113392"/>
    <s v="Teriann"/>
    <s v="Portress"/>
    <x v="0"/>
    <x v="732"/>
    <n v="21"/>
    <n v="758216"/>
    <n v="500000"/>
    <n v="625000"/>
    <n v="750000"/>
    <n v="1000000"/>
    <n v="1.516432"/>
    <s v="150-200%"/>
    <n v="50000"/>
    <n v="18750"/>
    <n v="22500"/>
    <n v="1807.52"/>
    <n v="0"/>
    <x v="736"/>
    <x v="736"/>
    <n v="60000"/>
    <n v="21250"/>
    <n v="25000"/>
    <n v="1807.52"/>
    <n v="0"/>
    <n v="108057.52"/>
    <n v="170339.52000000002"/>
  </r>
  <r>
    <s v="See Postin"/>
    <n v="1628738227"/>
    <s v="See"/>
    <s v="Postin"/>
    <x v="1"/>
    <x v="733"/>
    <n v="28"/>
    <n v="946209"/>
    <n v="600000"/>
    <n v="750000"/>
    <n v="900000"/>
    <n v="1200000"/>
    <n v="1.5770150000000001"/>
    <s v="150-200%"/>
    <n v="78000"/>
    <n v="25500.000000000004"/>
    <n v="31500"/>
    <n v="12014.34"/>
    <n v="0"/>
    <x v="737"/>
    <x v="737"/>
    <n v="90000"/>
    <n v="27000"/>
    <n v="37500"/>
    <n v="13862.699999999999"/>
    <n v="0"/>
    <n v="168362.7"/>
    <n v="221566.7"/>
  </r>
  <r>
    <s v="Barde Pound"/>
    <n v="1028388519"/>
    <s v="Barde"/>
    <s v="Pound"/>
    <x v="0"/>
    <x v="734"/>
    <n v="17"/>
    <n v="563706"/>
    <n v="500000"/>
    <n v="625000"/>
    <n v="750000"/>
    <n v="1000000"/>
    <n v="1.1274120000000001"/>
    <s v="100-125%"/>
    <n v="50000"/>
    <n v="9555.9"/>
    <n v="0"/>
    <n v="0"/>
    <n v="0"/>
    <x v="738"/>
    <x v="738"/>
    <n v="60000"/>
    <n v="10830.02"/>
    <n v="0"/>
    <n v="0"/>
    <n v="0"/>
    <n v="70830.02"/>
    <n v="105979.02"/>
  </r>
  <r>
    <s v="Shawna Powland"/>
    <n v="2079803735"/>
    <s v="Shawna"/>
    <s v="Powland"/>
    <x v="0"/>
    <x v="735"/>
    <n v="20"/>
    <n v="676256"/>
    <n v="500000"/>
    <n v="625000"/>
    <n v="750000"/>
    <n v="1000000"/>
    <n v="1.3525119999999999"/>
    <s v="125-150%"/>
    <n v="50000"/>
    <n v="18750"/>
    <n v="9226.08"/>
    <n v="0"/>
    <n v="0"/>
    <x v="739"/>
    <x v="739"/>
    <n v="60000"/>
    <n v="21250"/>
    <n v="10251.200000000001"/>
    <n v="0"/>
    <n v="0"/>
    <n v="91501.2"/>
    <n v="146344.20000000001"/>
  </r>
  <r>
    <s v="Nelly Prando"/>
    <n v="2565093969"/>
    <s v="Nelly"/>
    <s v="Prando"/>
    <x v="0"/>
    <x v="736"/>
    <n v="25"/>
    <n v="935138"/>
    <n v="500000"/>
    <n v="625000"/>
    <n v="750000"/>
    <n v="1000000"/>
    <n v="1.870276"/>
    <s v="150-200%"/>
    <n v="50000"/>
    <n v="18750"/>
    <n v="22500"/>
    <n v="40730.36"/>
    <n v="0"/>
    <x v="740"/>
    <x v="740"/>
    <n v="60000"/>
    <n v="21250"/>
    <n v="25000"/>
    <n v="40730.36"/>
    <n v="0"/>
    <n v="146980.35999999999"/>
    <n v="193332.36"/>
  </r>
  <r>
    <s v="Brien Prate"/>
    <n v="6271204627"/>
    <s v="Brien"/>
    <s v="Prate"/>
    <x v="1"/>
    <x v="737"/>
    <n v="23"/>
    <n v="762296"/>
    <n v="600000"/>
    <n v="750000"/>
    <n v="900000"/>
    <n v="1200000"/>
    <n v="1.2704933333333333"/>
    <s v="125-150%"/>
    <n v="78000"/>
    <n v="25500.000000000004"/>
    <n v="2582.16"/>
    <n v="0"/>
    <n v="0"/>
    <x v="741"/>
    <x v="741"/>
    <n v="90000"/>
    <n v="27000"/>
    <n v="3074"/>
    <n v="0"/>
    <n v="0"/>
    <n v="120074"/>
    <n v="198036"/>
  </r>
  <r>
    <s v="Donnell Preon"/>
    <n v="6300411419"/>
    <s v="Donnell"/>
    <s v="Preon"/>
    <x v="0"/>
    <x v="738"/>
    <n v="18"/>
    <n v="687708"/>
    <n v="500000"/>
    <n v="625000"/>
    <n v="750000"/>
    <n v="1000000"/>
    <n v="1.375416"/>
    <s v="125-150%"/>
    <n v="50000"/>
    <n v="18750"/>
    <n v="11287.439999999999"/>
    <n v="0"/>
    <n v="0"/>
    <x v="742"/>
    <x v="742"/>
    <n v="60000"/>
    <n v="21250"/>
    <n v="12541.6"/>
    <n v="0"/>
    <n v="0"/>
    <n v="93791.6"/>
    <n v="137084.6"/>
  </r>
  <r>
    <s v="Ike Pretorius"/>
    <n v="6148303353"/>
    <s v="Ike"/>
    <s v="Pretorius"/>
    <x v="2"/>
    <x v="739"/>
    <n v="19"/>
    <n v="549569"/>
    <n v="750000"/>
    <n v="937500"/>
    <n v="1125000"/>
    <n v="1500000"/>
    <n v="0.73275866666666667"/>
    <s v="0-100%"/>
    <n v="82435.349999999991"/>
    <n v="0"/>
    <n v="0"/>
    <n v="0"/>
    <n v="0"/>
    <x v="743"/>
    <x v="743"/>
    <n v="82435.349999999991"/>
    <n v="0"/>
    <n v="0"/>
    <n v="0"/>
    <n v="0"/>
    <n v="82435.349999999991"/>
    <n v="201271.34999999998"/>
  </r>
  <r>
    <s v="Mirabel Prigmore"/>
    <n v="8254304106"/>
    <s v="Mirabel"/>
    <s v="Prigmore"/>
    <x v="1"/>
    <x v="740"/>
    <n v="17"/>
    <n v="551413"/>
    <n v="600000"/>
    <n v="750000"/>
    <n v="900000"/>
    <n v="1200000"/>
    <n v="0.91902166666666663"/>
    <s v="0-100%"/>
    <n v="71683.69"/>
    <n v="0"/>
    <n v="0"/>
    <n v="0"/>
    <n v="0"/>
    <x v="744"/>
    <x v="744"/>
    <n v="82711.95"/>
    <n v="0"/>
    <n v="0"/>
    <n v="0"/>
    <n v="0"/>
    <n v="82711.95"/>
    <n v="154398.95000000001"/>
  </r>
  <r>
    <s v="Pavlov Pucknell"/>
    <n v="6769297310"/>
    <s v="Pavlov"/>
    <s v="Pucknell"/>
    <x v="2"/>
    <x v="741"/>
    <n v="23"/>
    <n v="743886"/>
    <n v="750000"/>
    <n v="937500"/>
    <n v="1125000"/>
    <n v="1500000"/>
    <n v="0.99184799999999995"/>
    <s v="0-100%"/>
    <n v="111582.9"/>
    <n v="0"/>
    <n v="0"/>
    <n v="0"/>
    <n v="0"/>
    <x v="745"/>
    <x v="745"/>
    <n v="111582.9"/>
    <n v="0"/>
    <n v="0"/>
    <n v="0"/>
    <n v="0"/>
    <n v="111582.9"/>
    <n v="195249.9"/>
  </r>
  <r>
    <s v="Olenka Puddicombe"/>
    <n v="4219825649"/>
    <s v="Olenka"/>
    <s v="Puddicombe"/>
    <x v="2"/>
    <x v="742"/>
    <n v="21"/>
    <n v="621231"/>
    <n v="750000"/>
    <n v="937500"/>
    <n v="1125000"/>
    <n v="1500000"/>
    <n v="0.82830800000000004"/>
    <s v="0-100%"/>
    <n v="93184.65"/>
    <n v="0"/>
    <n v="0"/>
    <n v="0"/>
    <n v="0"/>
    <x v="746"/>
    <x v="746"/>
    <n v="93184.65"/>
    <n v="0"/>
    <n v="0"/>
    <n v="0"/>
    <n v="0"/>
    <n v="93184.65"/>
    <n v="196007.65"/>
  </r>
  <r>
    <s v="Nanine Pummell"/>
    <n v="8017115954"/>
    <s v="Nanine"/>
    <s v="Pummell"/>
    <x v="1"/>
    <x v="743"/>
    <n v="21"/>
    <n v="853386"/>
    <n v="600000"/>
    <n v="750000"/>
    <n v="900000"/>
    <n v="1200000"/>
    <n v="1.42231"/>
    <s v="125-150%"/>
    <n v="78000"/>
    <n v="25500.000000000004"/>
    <n v="21711.059999999998"/>
    <n v="0"/>
    <n v="0"/>
    <x v="747"/>
    <x v="747"/>
    <n v="90000"/>
    <n v="27000"/>
    <n v="25846.5"/>
    <n v="0"/>
    <n v="0"/>
    <n v="142846.5"/>
    <n v="195904.5"/>
  </r>
  <r>
    <s v="Myrilla Purvey"/>
    <n v="4638232353"/>
    <s v="Myrilla"/>
    <s v="Purvey"/>
    <x v="1"/>
    <x v="744"/>
    <n v="24"/>
    <n v="800249"/>
    <n v="600000"/>
    <n v="750000"/>
    <n v="900000"/>
    <n v="1200000"/>
    <n v="1.3337483333333333"/>
    <s v="125-150%"/>
    <n v="78000"/>
    <n v="25500.000000000004"/>
    <n v="10552.289999999999"/>
    <n v="0"/>
    <n v="0"/>
    <x v="748"/>
    <x v="748"/>
    <n v="90000"/>
    <n v="27000"/>
    <n v="12562.25"/>
    <n v="0"/>
    <n v="0"/>
    <n v="129562.25"/>
    <n v="196552.25"/>
  </r>
  <r>
    <s v="Alleen Pymar"/>
    <n v="589071254"/>
    <s v="Alleen"/>
    <s v="Pymar"/>
    <x v="2"/>
    <x v="745"/>
    <n v="16"/>
    <n v="616018"/>
    <n v="750000"/>
    <n v="937500"/>
    <n v="1125000"/>
    <n v="1500000"/>
    <n v="0.82135733333333338"/>
    <s v="0-100%"/>
    <n v="92402.7"/>
    <n v="0"/>
    <n v="0"/>
    <n v="0"/>
    <n v="0"/>
    <x v="749"/>
    <x v="749"/>
    <n v="92402.7"/>
    <n v="0"/>
    <n v="0"/>
    <n v="0"/>
    <n v="0"/>
    <n v="92402.7"/>
    <n v="202180.7"/>
  </r>
  <r>
    <s v="Carmelia Quainton"/>
    <n v="5353923685"/>
    <s v="Carmelia"/>
    <s v="Quainton"/>
    <x v="2"/>
    <x v="746"/>
    <n v="22"/>
    <n v="776116"/>
    <n v="750000"/>
    <n v="937500"/>
    <n v="1125000"/>
    <n v="1500000"/>
    <n v="1.0348213333333334"/>
    <s v="100-125%"/>
    <n v="112500"/>
    <n v="4962.04"/>
    <n v="0"/>
    <n v="0"/>
    <n v="0"/>
    <x v="750"/>
    <x v="750"/>
    <n v="112500"/>
    <n v="5745.52"/>
    <n v="0"/>
    <n v="0"/>
    <n v="0"/>
    <n v="118245.52"/>
    <n v="198288.52000000002"/>
  </r>
  <r>
    <s v="Nobie Queripel"/>
    <n v="2524572722"/>
    <s v="Nobie"/>
    <s v="Queripel"/>
    <x v="1"/>
    <x v="747"/>
    <n v="29"/>
    <n v="976706"/>
    <n v="600000"/>
    <n v="750000"/>
    <n v="900000"/>
    <n v="1200000"/>
    <n v="1.6278433333333333"/>
    <s v="150-200%"/>
    <n v="78000"/>
    <n v="25500.000000000004"/>
    <n v="31500"/>
    <n v="19943.560000000001"/>
    <n v="0"/>
    <x v="751"/>
    <x v="751"/>
    <n v="90000"/>
    <n v="27000"/>
    <n v="37500"/>
    <n v="23011.8"/>
    <n v="0"/>
    <n v="177511.8"/>
    <n v="235743.8"/>
  </r>
  <r>
    <s v="Maure Quinane"/>
    <n v="1444572199"/>
    <s v="Maure"/>
    <s v="Quinane"/>
    <x v="2"/>
    <x v="748"/>
    <n v="19"/>
    <n v="648927"/>
    <n v="750000"/>
    <n v="937500"/>
    <n v="1125000"/>
    <n v="1500000"/>
    <n v="0.86523600000000001"/>
    <s v="0-100%"/>
    <n v="97339.05"/>
    <n v="0"/>
    <n v="0"/>
    <n v="0"/>
    <n v="0"/>
    <x v="752"/>
    <x v="752"/>
    <n v="97339.05"/>
    <n v="0"/>
    <n v="0"/>
    <n v="0"/>
    <n v="0"/>
    <n v="97339.05"/>
    <n v="217703.05"/>
  </r>
  <r>
    <s v="Sibby Rastrick"/>
    <n v="6378969205"/>
    <s v="Sibby"/>
    <s v="Rastrick"/>
    <x v="2"/>
    <x v="749"/>
    <n v="22"/>
    <n v="721672"/>
    <n v="750000"/>
    <n v="937500"/>
    <n v="1125000"/>
    <n v="1500000"/>
    <n v="0.96222933333333338"/>
    <s v="0-100%"/>
    <n v="108250.8"/>
    <n v="0"/>
    <n v="0"/>
    <n v="0"/>
    <n v="0"/>
    <x v="753"/>
    <x v="753"/>
    <n v="108250.8"/>
    <n v="0"/>
    <n v="0"/>
    <n v="0"/>
    <n v="0"/>
    <n v="108250.8"/>
    <n v="209368.8"/>
  </r>
  <r>
    <s v="Maryrose Ravenshaw"/>
    <n v="9163060264"/>
    <s v="Maryrose"/>
    <s v="Ravenshaw"/>
    <x v="1"/>
    <x v="750"/>
    <n v="21"/>
    <n v="771024"/>
    <n v="600000"/>
    <n v="750000"/>
    <n v="900000"/>
    <n v="1200000"/>
    <n v="1.28504"/>
    <s v="125-150%"/>
    <n v="78000"/>
    <n v="25500.000000000004"/>
    <n v="4415.04"/>
    <n v="0"/>
    <n v="0"/>
    <x v="754"/>
    <x v="754"/>
    <n v="90000"/>
    <n v="27000"/>
    <n v="5256"/>
    <n v="0"/>
    <n v="0"/>
    <n v="122256"/>
    <n v="198689"/>
  </r>
  <r>
    <s v="Micah Rawdales"/>
    <n v="8692509450"/>
    <s v="Micah"/>
    <s v="Rawdales"/>
    <x v="0"/>
    <x v="751"/>
    <n v="17"/>
    <n v="590606"/>
    <n v="500000"/>
    <n v="625000"/>
    <n v="750000"/>
    <n v="1000000"/>
    <n v="1.1812119999999999"/>
    <s v="100-125%"/>
    <n v="50000"/>
    <n v="13590.9"/>
    <n v="0"/>
    <n v="0"/>
    <n v="0"/>
    <x v="755"/>
    <x v="755"/>
    <n v="60000"/>
    <n v="15403.02"/>
    <n v="0"/>
    <n v="0"/>
    <n v="0"/>
    <n v="75403.02"/>
    <n v="110909.02"/>
  </r>
  <r>
    <s v="Drake Rawlison"/>
    <n v="9072843924"/>
    <s v="Drake"/>
    <s v="Rawlison"/>
    <x v="0"/>
    <x v="752"/>
    <n v="11"/>
    <n v="281806"/>
    <n v="500000"/>
    <n v="625000"/>
    <n v="750000"/>
    <n v="1000000"/>
    <n v="0.563612"/>
    <s v="0-100%"/>
    <n v="28180.600000000002"/>
    <n v="0"/>
    <n v="0"/>
    <n v="0"/>
    <n v="0"/>
    <x v="756"/>
    <x v="756"/>
    <n v="33816.720000000001"/>
    <n v="0"/>
    <n v="0"/>
    <n v="0"/>
    <n v="0"/>
    <n v="33816.720000000001"/>
    <n v="74192.72"/>
  </r>
  <r>
    <s v="Chaddie Record"/>
    <n v="6478891895"/>
    <s v="Chaddie"/>
    <s v="Record"/>
    <x v="2"/>
    <x v="753"/>
    <n v="18"/>
    <n v="585356"/>
    <n v="750000"/>
    <n v="937500"/>
    <n v="1125000"/>
    <n v="1500000"/>
    <n v="0.78047466666666665"/>
    <s v="0-100%"/>
    <n v="87803.4"/>
    <n v="0"/>
    <n v="0"/>
    <n v="0"/>
    <n v="0"/>
    <x v="757"/>
    <x v="757"/>
    <n v="87803.4"/>
    <n v="0"/>
    <n v="0"/>
    <n v="0"/>
    <n v="0"/>
    <n v="87803.4"/>
    <n v="178800.4"/>
  </r>
  <r>
    <s v="Garrot Redrup"/>
    <n v="85304042"/>
    <s v="Garrot"/>
    <s v="Redrup"/>
    <x v="1"/>
    <x v="754"/>
    <n v="18"/>
    <n v="624543"/>
    <n v="600000"/>
    <n v="750000"/>
    <n v="900000"/>
    <n v="1200000"/>
    <n v="1.040905"/>
    <s v="100-125%"/>
    <n v="78000"/>
    <n v="4172.3100000000004"/>
    <n v="0"/>
    <n v="0"/>
    <n v="0"/>
    <x v="758"/>
    <x v="758"/>
    <n v="90000"/>
    <n v="4417.74"/>
    <n v="0"/>
    <n v="0"/>
    <n v="0"/>
    <n v="94417.74"/>
    <n v="164127.74"/>
  </r>
  <r>
    <s v="Jamil Regnard"/>
    <n v="6724903874"/>
    <s v="Jamil"/>
    <s v="Regnard"/>
    <x v="2"/>
    <x v="755"/>
    <n v="22"/>
    <n v="640400"/>
    <n v="750000"/>
    <n v="937500"/>
    <n v="1125000"/>
    <n v="1500000"/>
    <n v="0.85386666666666666"/>
    <s v="0-100%"/>
    <n v="96060"/>
    <n v="0"/>
    <n v="0"/>
    <n v="0"/>
    <n v="0"/>
    <x v="759"/>
    <x v="759"/>
    <n v="96060"/>
    <n v="0"/>
    <n v="0"/>
    <n v="0"/>
    <n v="0"/>
    <n v="96060"/>
    <n v="214506"/>
  </r>
  <r>
    <s v="Jae Reihm"/>
    <n v="8658719154"/>
    <s v="Jae"/>
    <s v="Reihm"/>
    <x v="2"/>
    <x v="756"/>
    <n v="15"/>
    <n v="551370"/>
    <n v="750000"/>
    <n v="937500"/>
    <n v="1125000"/>
    <n v="1500000"/>
    <n v="0.73516000000000004"/>
    <s v="0-100%"/>
    <n v="82705.5"/>
    <n v="0"/>
    <n v="0"/>
    <n v="0"/>
    <n v="0"/>
    <x v="760"/>
    <x v="760"/>
    <n v="82705.5"/>
    <n v="0"/>
    <n v="0"/>
    <n v="0"/>
    <n v="0"/>
    <n v="82705.5"/>
    <n v="197216.5"/>
  </r>
  <r>
    <s v="Berk Remnant"/>
    <n v="9782845590"/>
    <s v="Berk"/>
    <s v="Remnant"/>
    <x v="2"/>
    <x v="757"/>
    <n v="18"/>
    <n v="727563"/>
    <n v="750000"/>
    <n v="937500"/>
    <n v="1125000"/>
    <n v="1500000"/>
    <n v="0.97008399999999995"/>
    <s v="0-100%"/>
    <n v="109134.45"/>
    <n v="0"/>
    <n v="0"/>
    <n v="0"/>
    <n v="0"/>
    <x v="761"/>
    <x v="761"/>
    <n v="109134.45"/>
    <n v="0"/>
    <n v="0"/>
    <n v="0"/>
    <n v="0"/>
    <n v="109134.45"/>
    <n v="206728.45"/>
  </r>
  <r>
    <s v="Ophelia Renak"/>
    <n v="7118642576"/>
    <s v="Ophelia"/>
    <s v="Renak"/>
    <x v="0"/>
    <x v="758"/>
    <n v="19"/>
    <n v="707519"/>
    <n v="500000"/>
    <n v="625000"/>
    <n v="750000"/>
    <n v="1000000"/>
    <n v="1.415038"/>
    <s v="125-150%"/>
    <n v="50000"/>
    <n v="18750"/>
    <n v="14853.42"/>
    <n v="0"/>
    <n v="0"/>
    <x v="762"/>
    <x v="762"/>
    <n v="60000"/>
    <n v="21250"/>
    <n v="16503.8"/>
    <n v="0"/>
    <n v="0"/>
    <n v="97753.8"/>
    <n v="129060.8"/>
  </r>
  <r>
    <s v="Mallissa Renak"/>
    <n v="9258570278"/>
    <s v="Mallissa"/>
    <s v="Renak"/>
    <x v="2"/>
    <x v="759"/>
    <n v="26"/>
    <n v="947743"/>
    <n v="750000"/>
    <n v="937500"/>
    <n v="1125000"/>
    <n v="1500000"/>
    <n v="1.2636573333333334"/>
    <s v="125-150%"/>
    <n v="112500"/>
    <n v="35625"/>
    <n v="2355.8900000000003"/>
    <n v="0"/>
    <n v="0"/>
    <x v="763"/>
    <x v="763"/>
    <n v="112500"/>
    <n v="41250"/>
    <n v="2560.75"/>
    <n v="0"/>
    <n v="0"/>
    <n v="156310.75"/>
    <n v="271155.75"/>
  </r>
  <r>
    <s v="Wheeler Renoden"/>
    <n v="3488994694"/>
    <s v="Wheeler"/>
    <s v="Renoden"/>
    <x v="2"/>
    <x v="760"/>
    <n v="22"/>
    <n v="819130"/>
    <n v="750000"/>
    <n v="937500"/>
    <n v="1125000"/>
    <n v="1500000"/>
    <n v="1.0921733333333334"/>
    <s v="100-125%"/>
    <n v="112500"/>
    <n v="13134.7"/>
    <n v="0"/>
    <n v="0"/>
    <n v="0"/>
    <x v="764"/>
    <x v="764"/>
    <n v="112500"/>
    <n v="15208.6"/>
    <n v="0"/>
    <n v="0"/>
    <n v="0"/>
    <n v="127708.6"/>
    <n v="248130.6"/>
  </r>
  <r>
    <s v="Beaufort Rentcome"/>
    <n v="8349606134"/>
    <s v="Beaufort"/>
    <s v="Rentcome"/>
    <x v="0"/>
    <x v="761"/>
    <n v="21"/>
    <n v="733725"/>
    <n v="500000"/>
    <n v="625000"/>
    <n v="750000"/>
    <n v="1000000"/>
    <n v="1.4674499999999999"/>
    <s v="125-150%"/>
    <n v="50000"/>
    <n v="18750"/>
    <n v="19570.5"/>
    <n v="0"/>
    <n v="0"/>
    <x v="765"/>
    <x v="765"/>
    <n v="60000"/>
    <n v="21250"/>
    <n v="21745"/>
    <n v="0"/>
    <n v="0"/>
    <n v="102995"/>
    <n v="139613"/>
  </r>
  <r>
    <s v="Ellery Renzini"/>
    <n v="6209983448"/>
    <s v="Ellery"/>
    <s v="Renzini"/>
    <x v="1"/>
    <x v="762"/>
    <n v="23"/>
    <n v="784517"/>
    <n v="600000"/>
    <n v="750000"/>
    <n v="900000"/>
    <n v="1200000"/>
    <n v="1.3075283333333334"/>
    <s v="125-150%"/>
    <n v="78000"/>
    <n v="25500.000000000004"/>
    <n v="7248.57"/>
    <n v="0"/>
    <n v="0"/>
    <x v="766"/>
    <x v="766"/>
    <n v="90000"/>
    <n v="27000"/>
    <n v="8629.25"/>
    <n v="0"/>
    <n v="0"/>
    <n v="125629.25"/>
    <n v="198591.25"/>
  </r>
  <r>
    <s v="Fianna Restorick"/>
    <n v="5341512014"/>
    <s v="Fianna"/>
    <s v="Restorick"/>
    <x v="0"/>
    <x v="763"/>
    <n v="14"/>
    <n v="474985"/>
    <n v="500000"/>
    <n v="625000"/>
    <n v="750000"/>
    <n v="1000000"/>
    <n v="0.94996999999999998"/>
    <s v="0-100%"/>
    <n v="47498.5"/>
    <n v="0"/>
    <n v="0"/>
    <n v="0"/>
    <n v="0"/>
    <x v="767"/>
    <x v="767"/>
    <n v="56998.2"/>
    <n v="0"/>
    <n v="0"/>
    <n v="0"/>
    <n v="0"/>
    <n v="56998.2"/>
    <n v="114649.2"/>
  </r>
  <r>
    <s v="Amalle Reymers"/>
    <n v="1892125439"/>
    <s v="Amalle"/>
    <s v="Reymers"/>
    <x v="2"/>
    <x v="764"/>
    <n v="31"/>
    <n v="1143315"/>
    <n v="750000"/>
    <n v="937500"/>
    <n v="1125000"/>
    <n v="1500000"/>
    <n v="1.5244200000000001"/>
    <s v="150-200%"/>
    <n v="112500"/>
    <n v="35625"/>
    <n v="43125"/>
    <n v="5494.5"/>
    <n v="0"/>
    <x v="768"/>
    <x v="768"/>
    <n v="112500"/>
    <n v="41250"/>
    <n v="46875"/>
    <n v="6043.9500000000007"/>
    <n v="0"/>
    <n v="206668.95"/>
    <n v="302041.95"/>
  </r>
  <r>
    <s v="Marlon Rhodus"/>
    <n v="3273288531"/>
    <s v="Marlon"/>
    <s v="Rhodus"/>
    <x v="1"/>
    <x v="765"/>
    <n v="19"/>
    <n v="677823"/>
    <n v="600000"/>
    <n v="750000"/>
    <n v="900000"/>
    <n v="1200000"/>
    <n v="1.129705"/>
    <s v="100-125%"/>
    <n v="78000"/>
    <n v="13229.910000000002"/>
    <n v="0"/>
    <n v="0"/>
    <n v="0"/>
    <x v="769"/>
    <x v="769"/>
    <n v="90000"/>
    <n v="14008.14"/>
    <n v="0"/>
    <n v="0"/>
    <n v="0"/>
    <n v="104008.14"/>
    <n v="154707.14000000001"/>
  </r>
  <r>
    <s v="Bil Riatt"/>
    <n v="999389173"/>
    <s v="Bil"/>
    <s v="Riatt"/>
    <x v="0"/>
    <x v="766"/>
    <n v="19"/>
    <n v="652389"/>
    <n v="500000"/>
    <n v="625000"/>
    <n v="750000"/>
    <n v="1000000"/>
    <n v="1.304778"/>
    <s v="125-150%"/>
    <n v="50000"/>
    <n v="18750"/>
    <n v="4930.0199999999995"/>
    <n v="0"/>
    <n v="0"/>
    <x v="770"/>
    <x v="770"/>
    <n v="60000"/>
    <n v="21250"/>
    <n v="5477.8"/>
    <n v="0"/>
    <n v="0"/>
    <n v="86727.8"/>
    <n v="123951.8"/>
  </r>
  <r>
    <s v="Kippar Ricardin"/>
    <n v="4223282808"/>
    <s v="Kippar"/>
    <s v="Ricardin"/>
    <x v="0"/>
    <x v="767"/>
    <n v="20"/>
    <n v="716416"/>
    <n v="500000"/>
    <n v="625000"/>
    <n v="750000"/>
    <n v="1000000"/>
    <n v="1.4328320000000001"/>
    <s v="125-150%"/>
    <n v="50000"/>
    <n v="18750"/>
    <n v="16454.88"/>
    <n v="0"/>
    <n v="0"/>
    <x v="771"/>
    <x v="771"/>
    <n v="60000"/>
    <n v="21250"/>
    <n v="18283.2"/>
    <n v="0"/>
    <n v="0"/>
    <n v="99533.2"/>
    <n v="152413.20000000001"/>
  </r>
  <r>
    <s v="Mercy Richemont"/>
    <n v="3211170715"/>
    <s v="Mercy"/>
    <s v="Richemont"/>
    <x v="0"/>
    <x v="768"/>
    <n v="24"/>
    <n v="846426"/>
    <n v="500000"/>
    <n v="625000"/>
    <n v="750000"/>
    <n v="1000000"/>
    <n v="1.692852"/>
    <s v="150-200%"/>
    <n v="50000"/>
    <n v="18750"/>
    <n v="22500"/>
    <n v="21213.72"/>
    <n v="0"/>
    <x v="772"/>
    <x v="772"/>
    <n v="60000"/>
    <n v="21250"/>
    <n v="25000"/>
    <n v="21213.72"/>
    <n v="0"/>
    <n v="127463.72"/>
    <n v="185129.72"/>
  </r>
  <r>
    <s v="May Richings"/>
    <n v="2421688019"/>
    <s v="May"/>
    <s v="Richings"/>
    <x v="2"/>
    <x v="769"/>
    <n v="21"/>
    <n v="610003"/>
    <n v="750000"/>
    <n v="937500"/>
    <n v="1125000"/>
    <n v="1500000"/>
    <n v="0.81333733333333336"/>
    <s v="0-100%"/>
    <n v="91500.45"/>
    <n v="0"/>
    <n v="0"/>
    <n v="0"/>
    <n v="0"/>
    <x v="773"/>
    <x v="773"/>
    <n v="91500.45"/>
    <n v="0"/>
    <n v="0"/>
    <n v="0"/>
    <n v="0"/>
    <n v="91500.45"/>
    <n v="184091.45"/>
  </r>
  <r>
    <s v="Evvy Riedel"/>
    <n v="62571575"/>
    <s v="Evvy"/>
    <s v="Riedel"/>
    <x v="2"/>
    <x v="770"/>
    <n v="27"/>
    <n v="948935"/>
    <n v="750000"/>
    <n v="937500"/>
    <n v="1125000"/>
    <n v="1500000"/>
    <n v="1.2652466666666666"/>
    <s v="125-150%"/>
    <n v="112500"/>
    <n v="35625"/>
    <n v="2630.05"/>
    <n v="0"/>
    <n v="0"/>
    <x v="774"/>
    <x v="774"/>
    <n v="112500"/>
    <n v="41250"/>
    <n v="2858.75"/>
    <n v="0"/>
    <n v="0"/>
    <n v="156608.75"/>
    <n v="277916.75"/>
  </r>
  <r>
    <s v="Engracia Rigolle"/>
    <n v="9457151267"/>
    <s v="Engracia"/>
    <s v="Rigolle"/>
    <x v="0"/>
    <x v="771"/>
    <n v="18"/>
    <n v="696346"/>
    <n v="500000"/>
    <n v="625000"/>
    <n v="750000"/>
    <n v="1000000"/>
    <n v="1.392692"/>
    <s v="125-150%"/>
    <n v="50000"/>
    <n v="18750"/>
    <n v="12842.279999999999"/>
    <n v="0"/>
    <n v="0"/>
    <x v="775"/>
    <x v="775"/>
    <n v="60000"/>
    <n v="21250"/>
    <n v="14269.2"/>
    <n v="0"/>
    <n v="0"/>
    <n v="95519.2"/>
    <n v="154602.20000000001"/>
  </r>
  <r>
    <s v="Wallas Riolfi"/>
    <n v="6713405010"/>
    <s v="Wallas"/>
    <s v="Riolfi"/>
    <x v="0"/>
    <x v="772"/>
    <n v="23"/>
    <n v="868569"/>
    <n v="500000"/>
    <n v="625000"/>
    <n v="750000"/>
    <n v="1000000"/>
    <n v="1.7371380000000001"/>
    <s v="150-200%"/>
    <n v="50000"/>
    <n v="18750"/>
    <n v="22500"/>
    <n v="26085.18"/>
    <n v="0"/>
    <x v="776"/>
    <x v="776"/>
    <n v="60000"/>
    <n v="21250"/>
    <n v="25000"/>
    <n v="26085.18"/>
    <n v="0"/>
    <n v="132335.18"/>
    <n v="181840.18"/>
  </r>
  <r>
    <s v="Dyane Rival"/>
    <n v="25254650"/>
    <s v="Dyane"/>
    <s v="Rival"/>
    <x v="2"/>
    <x v="773"/>
    <n v="18"/>
    <n v="614970"/>
    <n v="750000"/>
    <n v="937500"/>
    <n v="1125000"/>
    <n v="1500000"/>
    <n v="0.81996000000000002"/>
    <s v="0-100%"/>
    <n v="92245.5"/>
    <n v="0"/>
    <n v="0"/>
    <n v="0"/>
    <n v="0"/>
    <x v="777"/>
    <x v="777"/>
    <n v="92245.5"/>
    <n v="0"/>
    <n v="0"/>
    <n v="0"/>
    <n v="0"/>
    <n v="92245.5"/>
    <n v="182875.5"/>
  </r>
  <r>
    <s v="Orion Robak"/>
    <n v="8302317314"/>
    <s v="Orion"/>
    <s v="Robak"/>
    <x v="2"/>
    <x v="774"/>
    <n v="22"/>
    <n v="661330"/>
    <n v="750000"/>
    <n v="937500"/>
    <n v="1125000"/>
    <n v="1500000"/>
    <n v="0.8817733333333333"/>
    <s v="0-100%"/>
    <n v="99199.5"/>
    <n v="0"/>
    <n v="0"/>
    <n v="0"/>
    <n v="0"/>
    <x v="778"/>
    <x v="778"/>
    <n v="99199.5"/>
    <n v="0"/>
    <n v="0"/>
    <n v="0"/>
    <n v="0"/>
    <n v="99199.5"/>
    <n v="174793.5"/>
  </r>
  <r>
    <s v="Juditha Robe"/>
    <n v="8467388188"/>
    <s v="Juditha"/>
    <s v="Robe"/>
    <x v="1"/>
    <x v="775"/>
    <n v="14"/>
    <n v="564088"/>
    <n v="600000"/>
    <n v="750000"/>
    <n v="900000"/>
    <n v="1200000"/>
    <n v="0.94014666666666669"/>
    <s v="0-100%"/>
    <n v="73331.44"/>
    <n v="0"/>
    <n v="0"/>
    <n v="0"/>
    <n v="0"/>
    <x v="779"/>
    <x v="779"/>
    <n v="84613.2"/>
    <n v="0"/>
    <n v="0"/>
    <n v="0"/>
    <n v="0"/>
    <n v="84613.2"/>
    <n v="145450.20000000001"/>
  </r>
  <r>
    <s v="Gaelan Robrow"/>
    <n v="939715988"/>
    <s v="Gaelan"/>
    <s v="Robrow"/>
    <x v="2"/>
    <x v="776"/>
    <n v="20"/>
    <n v="638419"/>
    <n v="750000"/>
    <n v="937500"/>
    <n v="1125000"/>
    <n v="1500000"/>
    <n v="0.85122533333333328"/>
    <s v="0-100%"/>
    <n v="95762.849999999991"/>
    <n v="0"/>
    <n v="0"/>
    <n v="0"/>
    <n v="0"/>
    <x v="780"/>
    <x v="780"/>
    <n v="95762.849999999991"/>
    <n v="0"/>
    <n v="0"/>
    <n v="0"/>
    <n v="0"/>
    <n v="95762.849999999991"/>
    <n v="192892.84999999998"/>
  </r>
  <r>
    <s v="Doralia Robshaw"/>
    <n v="76572129"/>
    <s v="Doralia"/>
    <s v="Robshaw"/>
    <x v="2"/>
    <x v="777"/>
    <n v="25"/>
    <n v="848660"/>
    <n v="750000"/>
    <n v="937500"/>
    <n v="1125000"/>
    <n v="1500000"/>
    <n v="1.1315466666666667"/>
    <s v="100-125%"/>
    <n v="112500"/>
    <n v="18745.400000000001"/>
    <n v="0"/>
    <n v="0"/>
    <n v="0"/>
    <x v="781"/>
    <x v="781"/>
    <n v="112500"/>
    <n v="21705.200000000001"/>
    <n v="0"/>
    <n v="0"/>
    <n v="0"/>
    <n v="134205.20000000001"/>
    <n v="220198.2"/>
  </r>
  <r>
    <s v="Tiebout Roby"/>
    <n v="4808886316"/>
    <s v="Tiebout"/>
    <s v="Roby"/>
    <x v="2"/>
    <x v="778"/>
    <n v="23"/>
    <n v="857724"/>
    <n v="750000"/>
    <n v="937500"/>
    <n v="1125000"/>
    <n v="1500000"/>
    <n v="1.143632"/>
    <s v="100-125%"/>
    <n v="112500"/>
    <n v="20467.560000000001"/>
    <n v="0"/>
    <n v="0"/>
    <n v="0"/>
    <x v="782"/>
    <x v="782"/>
    <n v="112500"/>
    <n v="23699.279999999999"/>
    <n v="0"/>
    <n v="0"/>
    <n v="0"/>
    <n v="136199.28"/>
    <n v="225642.28"/>
  </r>
  <r>
    <s v="Emelyne Rochford"/>
    <n v="1351073265"/>
    <s v="Emelyne"/>
    <s v="Rochford"/>
    <x v="2"/>
    <x v="779"/>
    <n v="22"/>
    <n v="744781"/>
    <n v="750000"/>
    <n v="937500"/>
    <n v="1125000"/>
    <n v="1500000"/>
    <n v="0.99304133333333333"/>
    <s v="0-100%"/>
    <n v="111717.15"/>
    <n v="0"/>
    <n v="0"/>
    <n v="0"/>
    <n v="0"/>
    <x v="783"/>
    <x v="783"/>
    <n v="111717.15"/>
    <n v="0"/>
    <n v="0"/>
    <n v="0"/>
    <n v="0"/>
    <n v="111717.15"/>
    <n v="192387.15"/>
  </r>
  <r>
    <s v="Ernesta Rodd"/>
    <n v="6471464479"/>
    <s v="Ernesta"/>
    <s v="Rodd"/>
    <x v="1"/>
    <x v="780"/>
    <n v="26"/>
    <n v="936364"/>
    <n v="600000"/>
    <n v="750000"/>
    <n v="900000"/>
    <n v="1200000"/>
    <n v="1.5606066666666667"/>
    <s v="150-200%"/>
    <n v="78000"/>
    <n v="25500.000000000004"/>
    <n v="31500"/>
    <n v="9454.64"/>
    <n v="0"/>
    <x v="784"/>
    <x v="784"/>
    <n v="90000"/>
    <n v="27000"/>
    <n v="37500"/>
    <n v="10909.199999999999"/>
    <n v="0"/>
    <n v="165409.20000000001"/>
    <n v="242633.2"/>
  </r>
  <r>
    <s v="Ahmed Roizn"/>
    <n v="8887868026"/>
    <s v="Ahmed"/>
    <s v="Roizn"/>
    <x v="2"/>
    <x v="781"/>
    <n v="19"/>
    <n v="694951"/>
    <n v="750000"/>
    <n v="937500"/>
    <n v="1125000"/>
    <n v="1500000"/>
    <n v="0.92660133333333339"/>
    <s v="0-100%"/>
    <n v="104242.65"/>
    <n v="0"/>
    <n v="0"/>
    <n v="0"/>
    <n v="0"/>
    <x v="785"/>
    <x v="785"/>
    <n v="104242.65"/>
    <n v="0"/>
    <n v="0"/>
    <n v="0"/>
    <n v="0"/>
    <n v="104242.65"/>
    <n v="197042.65"/>
  </r>
  <r>
    <s v="Arel Rolland"/>
    <n v="7469392467"/>
    <s v="Arel"/>
    <s v="Rolland"/>
    <x v="0"/>
    <x v="782"/>
    <n v="20"/>
    <n v="691612"/>
    <n v="500000"/>
    <n v="625000"/>
    <n v="750000"/>
    <n v="1000000"/>
    <n v="1.383224"/>
    <s v="125-150%"/>
    <n v="50000"/>
    <n v="18750"/>
    <n v="11990.16"/>
    <n v="0"/>
    <n v="0"/>
    <x v="786"/>
    <x v="786"/>
    <n v="60000"/>
    <n v="21250"/>
    <n v="13322.400000000001"/>
    <n v="0"/>
    <n v="0"/>
    <n v="94572.4"/>
    <n v="146117.4"/>
  </r>
  <r>
    <s v="Cassius Roseaman"/>
    <n v="5603330430"/>
    <s v="Cassius"/>
    <s v="Roseaman"/>
    <x v="1"/>
    <x v="783"/>
    <n v="23"/>
    <n v="778322"/>
    <n v="600000"/>
    <n v="750000"/>
    <n v="900000"/>
    <n v="1200000"/>
    <n v="1.2972033333333333"/>
    <s v="125-150%"/>
    <n v="78000"/>
    <n v="25500.000000000004"/>
    <n v="5947.62"/>
    <n v="0"/>
    <n v="0"/>
    <x v="787"/>
    <x v="787"/>
    <n v="90000"/>
    <n v="27000"/>
    <n v="7080.5"/>
    <n v="0"/>
    <n v="0"/>
    <n v="124080.5"/>
    <n v="181347.5"/>
  </r>
  <r>
    <s v="Wait Rosenbaum"/>
    <n v="7007279686"/>
    <s v="Wait"/>
    <s v="Rosenbaum"/>
    <x v="0"/>
    <x v="784"/>
    <n v="19"/>
    <n v="696630"/>
    <n v="500000"/>
    <n v="625000"/>
    <n v="750000"/>
    <n v="1000000"/>
    <n v="1.3932599999999999"/>
    <s v="125-150%"/>
    <n v="50000"/>
    <n v="18750"/>
    <n v="12893.4"/>
    <n v="0"/>
    <n v="0"/>
    <x v="788"/>
    <x v="788"/>
    <n v="60000"/>
    <n v="21250"/>
    <n v="14326"/>
    <n v="0"/>
    <n v="0"/>
    <n v="95576"/>
    <n v="143788"/>
  </r>
  <r>
    <s v="Salomi Rosenhaus"/>
    <n v="7178607831"/>
    <s v="Salomi"/>
    <s v="Rosenhaus"/>
    <x v="2"/>
    <x v="785"/>
    <n v="22"/>
    <n v="777660"/>
    <n v="750000"/>
    <n v="937500"/>
    <n v="1125000"/>
    <n v="1500000"/>
    <n v="1.03688"/>
    <s v="100-125%"/>
    <n v="112500"/>
    <n v="5255.4"/>
    <n v="0"/>
    <n v="0"/>
    <n v="0"/>
    <x v="789"/>
    <x v="789"/>
    <n v="112500"/>
    <n v="6085.2"/>
    <n v="0"/>
    <n v="0"/>
    <n v="0"/>
    <n v="118585.2"/>
    <n v="212312.2"/>
  </r>
  <r>
    <s v="Trey Rosenthal"/>
    <n v="4278470843"/>
    <s v="Trey"/>
    <s v="Rosenthal"/>
    <x v="0"/>
    <x v="786"/>
    <n v="14"/>
    <n v="413843"/>
    <n v="500000"/>
    <n v="625000"/>
    <n v="750000"/>
    <n v="1000000"/>
    <n v="0.82768600000000003"/>
    <s v="0-100%"/>
    <n v="41384.300000000003"/>
    <n v="0"/>
    <n v="0"/>
    <n v="0"/>
    <n v="0"/>
    <x v="790"/>
    <x v="790"/>
    <n v="49661.159999999996"/>
    <n v="0"/>
    <n v="0"/>
    <n v="0"/>
    <n v="0"/>
    <n v="49661.159999999996"/>
    <n v="111124.16"/>
  </r>
  <r>
    <s v="Consolata Rosier"/>
    <n v="8908432159"/>
    <s v="Consolata"/>
    <s v="Rosier"/>
    <x v="0"/>
    <x v="787"/>
    <n v="17"/>
    <n v="721837"/>
    <n v="500000"/>
    <n v="625000"/>
    <n v="750000"/>
    <n v="1000000"/>
    <n v="1.4436739999999999"/>
    <s v="125-150%"/>
    <n v="50000"/>
    <n v="18750"/>
    <n v="17430.66"/>
    <n v="0"/>
    <n v="0"/>
    <x v="791"/>
    <x v="791"/>
    <n v="60000"/>
    <n v="21250"/>
    <n v="19367.400000000001"/>
    <n v="0"/>
    <n v="0"/>
    <n v="100617.4"/>
    <n v="158547.4"/>
  </r>
  <r>
    <s v="Krisha Rotherham"/>
    <n v="2561690342"/>
    <s v="Krisha"/>
    <s v="Rotherham"/>
    <x v="2"/>
    <x v="788"/>
    <n v="25"/>
    <n v="858349"/>
    <n v="750000"/>
    <n v="937500"/>
    <n v="1125000"/>
    <n v="1500000"/>
    <n v="1.1444653333333332"/>
    <s v="100-125%"/>
    <n v="112500"/>
    <n v="20586.310000000001"/>
    <n v="0"/>
    <n v="0"/>
    <n v="0"/>
    <x v="792"/>
    <x v="792"/>
    <n v="112500"/>
    <n v="23836.78"/>
    <n v="0"/>
    <n v="0"/>
    <n v="0"/>
    <n v="136336.78"/>
    <n v="257358.78"/>
  </r>
  <r>
    <s v="Rodrigo Rourke"/>
    <n v="2259282237"/>
    <s v="Rodrigo"/>
    <s v="Rourke"/>
    <x v="0"/>
    <x v="789"/>
    <n v="28"/>
    <n v="941481"/>
    <n v="500000"/>
    <n v="625000"/>
    <n v="750000"/>
    <n v="1000000"/>
    <n v="1.882962"/>
    <s v="150-200%"/>
    <n v="50000"/>
    <n v="18750"/>
    <n v="22500"/>
    <n v="42125.82"/>
    <n v="0"/>
    <x v="793"/>
    <x v="793"/>
    <n v="60000"/>
    <n v="21250"/>
    <n v="25000"/>
    <n v="42125.82"/>
    <n v="0"/>
    <n v="148375.82"/>
    <n v="203007.82"/>
  </r>
  <r>
    <s v="Giordano Rubie"/>
    <n v="8322342209"/>
    <s v="Giordano"/>
    <s v="Rubie"/>
    <x v="0"/>
    <x v="790"/>
    <n v="21"/>
    <n v="807637"/>
    <n v="500000"/>
    <n v="625000"/>
    <n v="750000"/>
    <n v="1000000"/>
    <n v="1.6152740000000001"/>
    <s v="150-200%"/>
    <n v="50000"/>
    <n v="18750"/>
    <n v="22500"/>
    <n v="12680.14"/>
    <n v="0"/>
    <x v="794"/>
    <x v="794"/>
    <n v="60000"/>
    <n v="21250"/>
    <n v="25000"/>
    <n v="12680.14"/>
    <n v="0"/>
    <n v="118930.14"/>
    <n v="161252.14000000001"/>
  </r>
  <r>
    <s v="Jayson Rugg"/>
    <n v="6462250968"/>
    <s v="Jayson"/>
    <s v="Rugg"/>
    <x v="1"/>
    <x v="791"/>
    <n v="17"/>
    <n v="573111"/>
    <n v="600000"/>
    <n v="750000"/>
    <n v="900000"/>
    <n v="1200000"/>
    <n v="0.95518499999999995"/>
    <s v="0-100%"/>
    <n v="74504.430000000008"/>
    <n v="0"/>
    <n v="0"/>
    <n v="0"/>
    <n v="0"/>
    <x v="795"/>
    <x v="795"/>
    <n v="85966.65"/>
    <n v="0"/>
    <n v="0"/>
    <n v="0"/>
    <n v="0"/>
    <n v="85966.65"/>
    <n v="159962.65"/>
  </r>
  <r>
    <s v="Artair Runcie"/>
    <n v="140020098"/>
    <s v="Artair"/>
    <s v="Runcie"/>
    <x v="2"/>
    <x v="792"/>
    <n v="22"/>
    <n v="828299"/>
    <n v="750000"/>
    <n v="937500"/>
    <n v="1125000"/>
    <n v="1500000"/>
    <n v="1.1043986666666668"/>
    <s v="100-125%"/>
    <n v="112500"/>
    <n v="14876.81"/>
    <n v="0"/>
    <n v="0"/>
    <n v="0"/>
    <x v="796"/>
    <x v="796"/>
    <n v="112500"/>
    <n v="17225.78"/>
    <n v="0"/>
    <n v="0"/>
    <n v="0"/>
    <n v="129725.78"/>
    <n v="244436.78"/>
  </r>
  <r>
    <s v="Nikolos Ruppeli"/>
    <n v="1231429186"/>
    <s v="Nikolos"/>
    <s v="Ruppeli"/>
    <x v="0"/>
    <x v="793"/>
    <n v="25"/>
    <n v="805047"/>
    <n v="500000"/>
    <n v="625000"/>
    <n v="750000"/>
    <n v="1000000"/>
    <n v="1.6100939999999999"/>
    <s v="150-200%"/>
    <n v="50000"/>
    <n v="18750"/>
    <n v="22500"/>
    <n v="12110.34"/>
    <n v="0"/>
    <x v="797"/>
    <x v="797"/>
    <n v="60000"/>
    <n v="21250"/>
    <n v="25000"/>
    <n v="12110.34"/>
    <n v="0"/>
    <n v="118360.34"/>
    <n v="156948.34"/>
  </r>
  <r>
    <s v="Mathew Russ"/>
    <n v="1829869566"/>
    <s v="Mathew"/>
    <s v="Russ"/>
    <x v="1"/>
    <x v="794"/>
    <n v="12"/>
    <n v="336646"/>
    <n v="600000"/>
    <n v="750000"/>
    <n v="900000"/>
    <n v="1200000"/>
    <n v="0.56107666666666667"/>
    <s v="0-100%"/>
    <n v="43763.98"/>
    <n v="0"/>
    <n v="0"/>
    <n v="0"/>
    <n v="0"/>
    <x v="798"/>
    <x v="798"/>
    <n v="50496.9"/>
    <n v="0"/>
    <n v="0"/>
    <n v="0"/>
    <n v="0"/>
    <n v="50496.9"/>
    <n v="106065.9"/>
  </r>
  <r>
    <s v="Jermain Ruthven"/>
    <n v="4730395069"/>
    <s v="Jermain"/>
    <s v="Ruthven"/>
    <x v="0"/>
    <x v="795"/>
    <n v="18"/>
    <n v="644768"/>
    <n v="500000"/>
    <n v="625000"/>
    <n v="750000"/>
    <n v="1000000"/>
    <n v="1.289536"/>
    <s v="125-150%"/>
    <n v="50000"/>
    <n v="18750"/>
    <n v="3558.24"/>
    <n v="0"/>
    <n v="0"/>
    <x v="799"/>
    <x v="799"/>
    <n v="60000"/>
    <n v="21250"/>
    <n v="3953.6000000000004"/>
    <n v="0"/>
    <n v="0"/>
    <n v="85203.6"/>
    <n v="129558.6"/>
  </r>
  <r>
    <s v="Andres Sackett"/>
    <n v="2083520173"/>
    <s v="Andres"/>
    <s v="Sackett"/>
    <x v="0"/>
    <x v="796"/>
    <n v="20"/>
    <n v="730595"/>
    <n v="500000"/>
    <n v="625000"/>
    <n v="750000"/>
    <n v="1000000"/>
    <n v="1.46119"/>
    <s v="125-150%"/>
    <n v="50000"/>
    <n v="18750"/>
    <n v="19007.099999999999"/>
    <n v="0"/>
    <n v="0"/>
    <x v="800"/>
    <x v="800"/>
    <n v="60000"/>
    <n v="21250"/>
    <n v="21119"/>
    <n v="0"/>
    <n v="0"/>
    <n v="102369"/>
    <n v="166181"/>
  </r>
  <r>
    <s v="Denni Sadd"/>
    <n v="3746690722"/>
    <s v="Denni"/>
    <s v="Sadd"/>
    <x v="2"/>
    <x v="797"/>
    <n v="20"/>
    <n v="745121"/>
    <n v="750000"/>
    <n v="937500"/>
    <n v="1125000"/>
    <n v="1500000"/>
    <n v="0.99349466666666664"/>
    <s v="0-100%"/>
    <n v="111768.15"/>
    <n v="0"/>
    <n v="0"/>
    <n v="0"/>
    <n v="0"/>
    <x v="801"/>
    <x v="801"/>
    <n v="111768.15"/>
    <n v="0"/>
    <n v="0"/>
    <n v="0"/>
    <n v="0"/>
    <n v="111768.15"/>
    <n v="229831.15"/>
  </r>
  <r>
    <s v="Josiah Saer"/>
    <n v="1592980554"/>
    <s v="Josiah"/>
    <s v="Saer"/>
    <x v="2"/>
    <x v="798"/>
    <n v="23"/>
    <n v="916079"/>
    <n v="750000"/>
    <n v="937500"/>
    <n v="1125000"/>
    <n v="1500000"/>
    <n v="1.2214386666666666"/>
    <s v="100-125%"/>
    <n v="112500"/>
    <n v="31555.010000000002"/>
    <n v="0"/>
    <n v="0"/>
    <n v="0"/>
    <x v="802"/>
    <x v="802"/>
    <n v="112500"/>
    <n v="36537.379999999997"/>
    <n v="0"/>
    <n v="0"/>
    <n v="0"/>
    <n v="149037.38"/>
    <n v="267466.38"/>
  </r>
  <r>
    <s v="Jo Saffen"/>
    <n v="4978659442"/>
    <s v="Jo"/>
    <s v="Saffen"/>
    <x v="2"/>
    <x v="126"/>
    <n v="18"/>
    <n v="704891"/>
    <n v="750000"/>
    <n v="937500"/>
    <n v="1125000"/>
    <n v="1500000"/>
    <n v="0.93985466666666662"/>
    <s v="0-100%"/>
    <n v="105733.65"/>
    <n v="0"/>
    <n v="0"/>
    <n v="0"/>
    <n v="0"/>
    <x v="803"/>
    <x v="803"/>
    <n v="105733.65"/>
    <n v="0"/>
    <n v="0"/>
    <n v="0"/>
    <n v="0"/>
    <n v="105733.65"/>
    <n v="204627.65"/>
  </r>
  <r>
    <s v="Meredith Samudio"/>
    <n v="9516781780"/>
    <s v="Meredith"/>
    <s v="Samudio"/>
    <x v="1"/>
    <x v="799"/>
    <n v="22"/>
    <n v="879851"/>
    <n v="600000"/>
    <n v="750000"/>
    <n v="900000"/>
    <n v="1200000"/>
    <n v="1.4664183333333334"/>
    <s v="125-150%"/>
    <n v="78000"/>
    <n v="25500.000000000004"/>
    <n v="27268.71"/>
    <n v="0"/>
    <n v="0"/>
    <x v="804"/>
    <x v="804"/>
    <n v="90000"/>
    <n v="27000"/>
    <n v="32462.75"/>
    <n v="0"/>
    <n v="0"/>
    <n v="149462.75"/>
    <n v="204807.75"/>
  </r>
  <r>
    <s v="Elsey Sanchez"/>
    <n v="6410530811"/>
    <s v="Elsey"/>
    <s v="Sanchez"/>
    <x v="0"/>
    <x v="800"/>
    <n v="22"/>
    <n v="810883"/>
    <n v="500000"/>
    <n v="625000"/>
    <n v="750000"/>
    <n v="1000000"/>
    <n v="1.621766"/>
    <s v="150-200%"/>
    <n v="50000"/>
    <n v="18750"/>
    <n v="22500"/>
    <n v="13394.26"/>
    <n v="0"/>
    <x v="805"/>
    <x v="805"/>
    <n v="60000"/>
    <n v="21250"/>
    <n v="25000"/>
    <n v="13394.26"/>
    <n v="0"/>
    <n v="119644.26"/>
    <n v="157315.26"/>
  </r>
  <r>
    <s v="Avivah Sante"/>
    <n v="1962975932"/>
    <s v="Avivah"/>
    <s v="Sante"/>
    <x v="2"/>
    <x v="801"/>
    <n v="10"/>
    <n v="303175"/>
    <n v="750000"/>
    <n v="937500"/>
    <n v="1125000"/>
    <n v="1500000"/>
    <n v="0.40423333333333333"/>
    <s v="0-100%"/>
    <n v="45476.25"/>
    <n v="0"/>
    <n v="0"/>
    <n v="0"/>
    <n v="0"/>
    <x v="806"/>
    <x v="806"/>
    <n v="45476.25"/>
    <n v="0"/>
    <n v="0"/>
    <n v="0"/>
    <n v="0"/>
    <n v="45476.25"/>
    <n v="157006.25"/>
  </r>
  <r>
    <s v="Nikolos Santino"/>
    <n v="4877108939"/>
    <s v="Nikolos"/>
    <s v="Santino"/>
    <x v="2"/>
    <x v="802"/>
    <n v="27"/>
    <n v="899816"/>
    <n v="750000"/>
    <n v="937500"/>
    <n v="1125000"/>
    <n v="1500000"/>
    <n v="1.1997546666666667"/>
    <s v="100-125%"/>
    <n v="112500"/>
    <n v="28465.040000000001"/>
    <n v="0"/>
    <n v="0"/>
    <n v="0"/>
    <x v="807"/>
    <x v="807"/>
    <n v="112500"/>
    <n v="32959.519999999997"/>
    <n v="0"/>
    <n v="0"/>
    <n v="0"/>
    <n v="145459.51999999999"/>
    <n v="245013.52"/>
  </r>
  <r>
    <s v="Richmound Satyford"/>
    <n v="4691333258"/>
    <s v="Richmound"/>
    <s v="Satyford"/>
    <x v="0"/>
    <x v="803"/>
    <n v="24"/>
    <n v="745980"/>
    <n v="500000"/>
    <n v="625000"/>
    <n v="750000"/>
    <n v="1000000"/>
    <n v="1.49196"/>
    <s v="125-150%"/>
    <n v="50000"/>
    <n v="18750"/>
    <n v="21776.399999999998"/>
    <n v="0"/>
    <n v="0"/>
    <x v="808"/>
    <x v="808"/>
    <n v="60000"/>
    <n v="21250"/>
    <n v="24196"/>
    <n v="0"/>
    <n v="0"/>
    <n v="105446"/>
    <n v="145372"/>
  </r>
  <r>
    <s v="Patin Scardifield"/>
    <n v="2792636599"/>
    <s v="Patin"/>
    <s v="Scardifield"/>
    <x v="2"/>
    <x v="804"/>
    <n v="21"/>
    <n v="733491"/>
    <n v="750000"/>
    <n v="937500"/>
    <n v="1125000"/>
    <n v="1500000"/>
    <n v="0.97798799999999997"/>
    <s v="0-100%"/>
    <n v="110023.65"/>
    <n v="0"/>
    <n v="0"/>
    <n v="0"/>
    <n v="0"/>
    <x v="809"/>
    <x v="809"/>
    <n v="110023.65"/>
    <n v="0"/>
    <n v="0"/>
    <n v="0"/>
    <n v="0"/>
    <n v="110023.65"/>
    <n v="230396.65"/>
  </r>
  <r>
    <s v="Loralyn Scarffe"/>
    <n v="8519669638"/>
    <s v="Loralyn"/>
    <s v="Scarffe"/>
    <x v="1"/>
    <x v="805"/>
    <n v="30"/>
    <n v="892426"/>
    <n v="600000"/>
    <n v="750000"/>
    <n v="900000"/>
    <n v="1200000"/>
    <n v="1.4873766666666666"/>
    <s v="125-150%"/>
    <n v="78000"/>
    <n v="25500.000000000004"/>
    <n v="29909.46"/>
    <n v="0"/>
    <n v="0"/>
    <x v="810"/>
    <x v="810"/>
    <n v="90000"/>
    <n v="27000"/>
    <n v="35606.5"/>
    <n v="0"/>
    <n v="0"/>
    <n v="152606.5"/>
    <n v="217641.5"/>
  </r>
  <r>
    <s v="Emilio Schimke"/>
    <n v="8673837456"/>
    <s v="Emilio"/>
    <s v="Schimke"/>
    <x v="1"/>
    <x v="806"/>
    <n v="18"/>
    <n v="580079"/>
    <n v="600000"/>
    <n v="750000"/>
    <n v="900000"/>
    <n v="1200000"/>
    <n v="0.96679833333333332"/>
    <s v="0-100%"/>
    <n v="75410.27"/>
    <n v="0"/>
    <n v="0"/>
    <n v="0"/>
    <n v="0"/>
    <x v="811"/>
    <x v="811"/>
    <n v="87011.849999999991"/>
    <n v="0"/>
    <n v="0"/>
    <n v="0"/>
    <n v="0"/>
    <n v="87011.849999999991"/>
    <n v="159736.84999999998"/>
  </r>
  <r>
    <s v="Shelley Schuh"/>
    <n v="1469328364"/>
    <s v="Shelley"/>
    <s v="Schuh"/>
    <x v="2"/>
    <x v="807"/>
    <n v="23"/>
    <n v="924403"/>
    <n v="750000"/>
    <n v="937500"/>
    <n v="1125000"/>
    <n v="1500000"/>
    <n v="1.2325373333333334"/>
    <s v="100-125%"/>
    <n v="112500"/>
    <n v="33136.57"/>
    <n v="0"/>
    <n v="0"/>
    <n v="0"/>
    <x v="812"/>
    <x v="812"/>
    <n v="112500"/>
    <n v="38368.660000000003"/>
    <n v="0"/>
    <n v="0"/>
    <n v="0"/>
    <n v="150868.66"/>
    <n v="233673.66"/>
  </r>
  <r>
    <s v="Myles Scoggans"/>
    <n v="3497169404"/>
    <s v="Myles"/>
    <s v="Scoggans"/>
    <x v="2"/>
    <x v="808"/>
    <n v="19"/>
    <n v="700830"/>
    <n v="750000"/>
    <n v="937500"/>
    <n v="1125000"/>
    <n v="1500000"/>
    <n v="0.93444000000000005"/>
    <s v="0-100%"/>
    <n v="105124.5"/>
    <n v="0"/>
    <n v="0"/>
    <n v="0"/>
    <n v="0"/>
    <x v="813"/>
    <x v="813"/>
    <n v="105124.5"/>
    <n v="0"/>
    <n v="0"/>
    <n v="0"/>
    <n v="0"/>
    <n v="105124.5"/>
    <n v="194646.5"/>
  </r>
  <r>
    <s v="Kev Scogin"/>
    <n v="8204786093"/>
    <s v="Kev"/>
    <s v="Scogin"/>
    <x v="2"/>
    <x v="809"/>
    <n v="21"/>
    <n v="675470"/>
    <n v="750000"/>
    <n v="937500"/>
    <n v="1125000"/>
    <n v="1500000"/>
    <n v="0.90062666666666669"/>
    <s v="0-100%"/>
    <n v="101320.5"/>
    <n v="0"/>
    <n v="0"/>
    <n v="0"/>
    <n v="0"/>
    <x v="814"/>
    <x v="814"/>
    <n v="101320.5"/>
    <n v="0"/>
    <n v="0"/>
    <n v="0"/>
    <n v="0"/>
    <n v="101320.5"/>
    <n v="197812.5"/>
  </r>
  <r>
    <s v="Ediva Screase"/>
    <n v="4342145855"/>
    <s v="Ediva"/>
    <s v="Screase"/>
    <x v="1"/>
    <x v="810"/>
    <n v="25"/>
    <n v="847244"/>
    <n v="600000"/>
    <n v="750000"/>
    <n v="900000"/>
    <n v="1200000"/>
    <n v="1.4120733333333333"/>
    <s v="125-150%"/>
    <n v="78000"/>
    <n v="25500.000000000004"/>
    <n v="20421.239999999998"/>
    <n v="0"/>
    <n v="0"/>
    <x v="815"/>
    <x v="815"/>
    <n v="90000"/>
    <n v="27000"/>
    <n v="24311"/>
    <n v="0"/>
    <n v="0"/>
    <n v="141311"/>
    <n v="192340"/>
  </r>
  <r>
    <s v="Netti Scullion"/>
    <n v="397599129"/>
    <s v="Netti"/>
    <s v="Scullion"/>
    <x v="0"/>
    <x v="811"/>
    <n v="20"/>
    <n v="684528"/>
    <n v="500000"/>
    <n v="625000"/>
    <n v="750000"/>
    <n v="1000000"/>
    <n v="1.3690560000000001"/>
    <s v="125-150%"/>
    <n v="50000"/>
    <n v="18750"/>
    <n v="10715.039999999999"/>
    <n v="0"/>
    <n v="0"/>
    <x v="816"/>
    <x v="816"/>
    <n v="60000"/>
    <n v="21250"/>
    <n v="11905.6"/>
    <n v="0"/>
    <n v="0"/>
    <n v="93155.6"/>
    <n v="125820.6"/>
  </r>
  <r>
    <s v="Madella Seabert"/>
    <n v="6009848660"/>
    <s v="Madella"/>
    <s v="Seabert"/>
    <x v="2"/>
    <x v="812"/>
    <n v="25"/>
    <n v="961796"/>
    <n v="750000"/>
    <n v="937500"/>
    <n v="1125000"/>
    <n v="1500000"/>
    <n v="1.2823946666666666"/>
    <s v="125-150%"/>
    <n v="112500"/>
    <n v="35625"/>
    <n v="5588.08"/>
    <n v="0"/>
    <n v="0"/>
    <x v="817"/>
    <x v="817"/>
    <n v="112500"/>
    <n v="41250"/>
    <n v="6074"/>
    <n v="0"/>
    <n v="0"/>
    <n v="159824"/>
    <n v="257736"/>
  </r>
  <r>
    <s v="Isiahi Sealand"/>
    <n v="5837066497"/>
    <s v="Isiahi"/>
    <s v="Sealand"/>
    <x v="2"/>
    <x v="813"/>
    <n v="13"/>
    <n v="455822"/>
    <n v="750000"/>
    <n v="937500"/>
    <n v="1125000"/>
    <n v="1500000"/>
    <n v="0.60776266666666667"/>
    <s v="0-100%"/>
    <n v="68373.3"/>
    <n v="0"/>
    <n v="0"/>
    <n v="0"/>
    <n v="0"/>
    <x v="818"/>
    <x v="818"/>
    <n v="68373.3"/>
    <n v="0"/>
    <n v="0"/>
    <n v="0"/>
    <n v="0"/>
    <n v="68373.3"/>
    <n v="169392.3"/>
  </r>
  <r>
    <s v="Standford Searight"/>
    <n v="896700143"/>
    <s v="Standford"/>
    <s v="Searight"/>
    <x v="1"/>
    <x v="814"/>
    <n v="10"/>
    <n v="329258"/>
    <n v="600000"/>
    <n v="750000"/>
    <n v="900000"/>
    <n v="1200000"/>
    <n v="0.54876333333333338"/>
    <s v="0-100%"/>
    <n v="42803.54"/>
    <n v="0"/>
    <n v="0"/>
    <n v="0"/>
    <n v="0"/>
    <x v="819"/>
    <x v="819"/>
    <n v="49388.7"/>
    <n v="0"/>
    <n v="0"/>
    <n v="0"/>
    <n v="0"/>
    <n v="49388.7"/>
    <n v="126795.7"/>
  </r>
  <r>
    <s v="Bjorn Seedman"/>
    <n v="4049350750"/>
    <s v="Bjorn"/>
    <s v="Seedman"/>
    <x v="2"/>
    <x v="815"/>
    <n v="14"/>
    <n v="486361"/>
    <n v="750000"/>
    <n v="937500"/>
    <n v="1125000"/>
    <n v="1500000"/>
    <n v="0.64848133333333335"/>
    <s v="0-100%"/>
    <n v="72954.149999999994"/>
    <n v="0"/>
    <n v="0"/>
    <n v="0"/>
    <n v="0"/>
    <x v="820"/>
    <x v="820"/>
    <n v="72954.149999999994"/>
    <n v="0"/>
    <n v="0"/>
    <n v="0"/>
    <n v="0"/>
    <n v="72954.149999999994"/>
    <n v="160177.15"/>
  </r>
  <r>
    <s v="Cristina Seegar"/>
    <n v="4396213212"/>
    <s v="Cristina"/>
    <s v="Seegar"/>
    <x v="1"/>
    <x v="816"/>
    <n v="20"/>
    <n v="634931"/>
    <n v="600000"/>
    <n v="750000"/>
    <n v="900000"/>
    <n v="1200000"/>
    <n v="1.0582183333333333"/>
    <s v="100-125%"/>
    <n v="78000"/>
    <n v="5938.27"/>
    <n v="0"/>
    <n v="0"/>
    <n v="0"/>
    <x v="821"/>
    <x v="821"/>
    <n v="90000"/>
    <n v="6287.58"/>
    <n v="0"/>
    <n v="0"/>
    <n v="0"/>
    <n v="96287.58"/>
    <n v="157171.58000000002"/>
  </r>
  <r>
    <s v="Norbert Segges"/>
    <n v="9726268931"/>
    <s v="Norbert"/>
    <s v="Segges"/>
    <x v="1"/>
    <x v="817"/>
    <n v="19"/>
    <n v="676097"/>
    <n v="600000"/>
    <n v="750000"/>
    <n v="900000"/>
    <n v="1200000"/>
    <n v="1.1268283333333333"/>
    <s v="100-125%"/>
    <n v="78000"/>
    <n v="12936.490000000002"/>
    <n v="0"/>
    <n v="0"/>
    <n v="0"/>
    <x v="822"/>
    <x v="822"/>
    <n v="90000"/>
    <n v="13697.46"/>
    <n v="0"/>
    <n v="0"/>
    <n v="0"/>
    <n v="103697.45999999999"/>
    <n v="170653.46"/>
  </r>
  <r>
    <s v="Juliet Semered"/>
    <n v="5984294621"/>
    <s v="Juliet"/>
    <s v="Semered"/>
    <x v="2"/>
    <x v="818"/>
    <n v="28"/>
    <n v="982350"/>
    <n v="750000"/>
    <n v="937500"/>
    <n v="1125000"/>
    <n v="1500000"/>
    <n v="1.3098000000000001"/>
    <s v="125-150%"/>
    <n v="112500"/>
    <n v="35625"/>
    <n v="10315.5"/>
    <n v="0"/>
    <n v="0"/>
    <x v="823"/>
    <x v="823"/>
    <n v="112500"/>
    <n v="41250"/>
    <n v="11212.5"/>
    <n v="0"/>
    <n v="0"/>
    <n v="164962.5"/>
    <n v="254835.5"/>
  </r>
  <r>
    <s v="Bianka Sertin"/>
    <n v="4235594176"/>
    <s v="Bianka"/>
    <s v="Sertin"/>
    <x v="0"/>
    <x v="819"/>
    <n v="20"/>
    <n v="751419"/>
    <n v="500000"/>
    <n v="625000"/>
    <n v="750000"/>
    <n v="1000000"/>
    <n v="1.5028379999999999"/>
    <s v="150-200%"/>
    <n v="50000"/>
    <n v="18750"/>
    <n v="22500"/>
    <n v="312.18"/>
    <n v="0"/>
    <x v="824"/>
    <x v="824"/>
    <n v="60000"/>
    <n v="21250"/>
    <n v="25000"/>
    <n v="312.18"/>
    <n v="0"/>
    <n v="106562.18"/>
    <n v="163095.18"/>
  </r>
  <r>
    <s v="Aura Server"/>
    <n v="1475796307"/>
    <s v="Aura"/>
    <s v="Server"/>
    <x v="0"/>
    <x v="820"/>
    <n v="22"/>
    <n v="837529"/>
    <n v="500000"/>
    <n v="625000"/>
    <n v="750000"/>
    <n v="1000000"/>
    <n v="1.6750579999999999"/>
    <s v="150-200%"/>
    <n v="50000"/>
    <n v="18750"/>
    <n v="22500"/>
    <n v="19256.38"/>
    <n v="0"/>
    <x v="825"/>
    <x v="825"/>
    <n v="60000"/>
    <n v="21250"/>
    <n v="25000"/>
    <n v="19256.38"/>
    <n v="0"/>
    <n v="125506.38"/>
    <n v="156993.38"/>
  </r>
  <r>
    <s v="Georgie Seyler"/>
    <n v="3021692982"/>
    <s v="Georgie"/>
    <s v="Seyler"/>
    <x v="1"/>
    <x v="821"/>
    <n v="19"/>
    <n v="718836"/>
    <n v="600000"/>
    <n v="750000"/>
    <n v="900000"/>
    <n v="1200000"/>
    <n v="1.1980599999999999"/>
    <s v="100-125%"/>
    <n v="78000"/>
    <n v="20202.120000000003"/>
    <n v="0"/>
    <n v="0"/>
    <n v="0"/>
    <x v="826"/>
    <x v="826"/>
    <n v="90000"/>
    <n v="21390.48"/>
    <n v="0"/>
    <n v="0"/>
    <n v="0"/>
    <n v="111390.48"/>
    <n v="161767.47999999998"/>
  </r>
  <r>
    <s v="Amalee Shaddock"/>
    <n v="483886254"/>
    <s v="Amalee"/>
    <s v="Shaddock"/>
    <x v="0"/>
    <x v="822"/>
    <n v="26"/>
    <n v="921445"/>
    <n v="500000"/>
    <n v="625000"/>
    <n v="750000"/>
    <n v="1000000"/>
    <n v="1.8428899999999999"/>
    <s v="150-200%"/>
    <n v="50000"/>
    <n v="18750"/>
    <n v="22500"/>
    <n v="37717.9"/>
    <n v="0"/>
    <x v="827"/>
    <x v="827"/>
    <n v="60000"/>
    <n v="21250"/>
    <n v="25000"/>
    <n v="37717.9"/>
    <n v="0"/>
    <n v="143967.9"/>
    <n v="202228.9"/>
  </r>
  <r>
    <s v="Anabel Shall"/>
    <n v="8620758454"/>
    <s v="Anabel"/>
    <s v="Shall"/>
    <x v="2"/>
    <x v="823"/>
    <n v="25"/>
    <n v="895664"/>
    <n v="750000"/>
    <n v="937500"/>
    <n v="1125000"/>
    <n v="1500000"/>
    <n v="1.1942186666666668"/>
    <s v="100-125%"/>
    <n v="112500"/>
    <n v="27676.16"/>
    <n v="0"/>
    <n v="0"/>
    <n v="0"/>
    <x v="828"/>
    <x v="828"/>
    <n v="112500"/>
    <n v="32046.080000000002"/>
    <n v="0"/>
    <n v="0"/>
    <n v="0"/>
    <n v="144546.08000000002"/>
    <n v="259644.08000000002"/>
  </r>
  <r>
    <s v="Pren Shanahan"/>
    <n v="8024322455"/>
    <s v="Pren"/>
    <s v="Shanahan"/>
    <x v="1"/>
    <x v="824"/>
    <n v="19"/>
    <n v="689635"/>
    <n v="600000"/>
    <n v="750000"/>
    <n v="900000"/>
    <n v="1200000"/>
    <n v="1.1493916666666666"/>
    <s v="100-125%"/>
    <n v="78000"/>
    <n v="15237.95"/>
    <n v="0"/>
    <n v="0"/>
    <n v="0"/>
    <x v="829"/>
    <x v="829"/>
    <n v="90000"/>
    <n v="16134.3"/>
    <n v="0"/>
    <n v="0"/>
    <n v="0"/>
    <n v="106134.3"/>
    <n v="163768.29999999999"/>
  </r>
  <r>
    <s v="Melina Shapter"/>
    <n v="1755716656"/>
    <s v="Melina"/>
    <s v="Shapter"/>
    <x v="0"/>
    <x v="825"/>
    <n v="20"/>
    <n v="720615"/>
    <n v="500000"/>
    <n v="625000"/>
    <n v="750000"/>
    <n v="1000000"/>
    <n v="1.44123"/>
    <s v="125-150%"/>
    <n v="50000"/>
    <n v="18750"/>
    <n v="17210.7"/>
    <n v="0"/>
    <n v="0"/>
    <x v="830"/>
    <x v="830"/>
    <n v="60000"/>
    <n v="21250"/>
    <n v="19123"/>
    <n v="0"/>
    <n v="0"/>
    <n v="100373"/>
    <n v="147456"/>
  </r>
  <r>
    <s v="Basilio Shattock"/>
    <n v="6126779991"/>
    <s v="Basilio"/>
    <s v="Shattock"/>
    <x v="1"/>
    <x v="826"/>
    <n v="19"/>
    <n v="642536"/>
    <n v="600000"/>
    <n v="750000"/>
    <n v="900000"/>
    <n v="1200000"/>
    <n v="1.0708933333333333"/>
    <s v="100-125%"/>
    <n v="78000"/>
    <n v="7231.1200000000008"/>
    <n v="0"/>
    <n v="0"/>
    <n v="0"/>
    <x v="831"/>
    <x v="831"/>
    <n v="90000"/>
    <n v="7656.48"/>
    <n v="0"/>
    <n v="0"/>
    <n v="0"/>
    <n v="97656.48"/>
    <n v="172589.47999999998"/>
  </r>
  <r>
    <s v="Aviva Shayes"/>
    <n v="6253520369"/>
    <s v="Aviva"/>
    <s v="Shayes"/>
    <x v="1"/>
    <x v="88"/>
    <n v="19"/>
    <n v="604575"/>
    <n v="600000"/>
    <n v="750000"/>
    <n v="900000"/>
    <n v="1200000"/>
    <n v="1.007625"/>
    <s v="100-125%"/>
    <n v="78000"/>
    <n v="777.75"/>
    <n v="0"/>
    <n v="0"/>
    <n v="0"/>
    <x v="832"/>
    <x v="832"/>
    <n v="90000"/>
    <n v="823.5"/>
    <n v="0"/>
    <n v="0"/>
    <n v="0"/>
    <n v="90823.5"/>
    <n v="147873.5"/>
  </r>
  <r>
    <s v="Millie Shayler"/>
    <n v="132027631"/>
    <s v="Millie"/>
    <s v="Shayler"/>
    <x v="1"/>
    <x v="827"/>
    <n v="28"/>
    <n v="907833"/>
    <n v="600000"/>
    <n v="750000"/>
    <n v="900000"/>
    <n v="1200000"/>
    <n v="1.513055"/>
    <s v="150-200%"/>
    <n v="78000"/>
    <n v="25500.000000000004"/>
    <n v="31500"/>
    <n v="2036.5800000000002"/>
    <n v="0"/>
    <x v="833"/>
    <x v="833"/>
    <n v="90000"/>
    <n v="27000"/>
    <n v="37500"/>
    <n v="2349.9"/>
    <n v="0"/>
    <n v="156849.9"/>
    <n v="218975.9"/>
  </r>
  <r>
    <s v="Katya Sheaf"/>
    <n v="5002048994"/>
    <s v="Katya"/>
    <s v="Sheaf"/>
    <x v="2"/>
    <x v="828"/>
    <n v="17"/>
    <n v="625859"/>
    <n v="750000"/>
    <n v="937500"/>
    <n v="1125000"/>
    <n v="1500000"/>
    <n v="0.8344786666666667"/>
    <s v="0-100%"/>
    <n v="93878.849999999991"/>
    <n v="0"/>
    <n v="0"/>
    <n v="0"/>
    <n v="0"/>
    <x v="834"/>
    <x v="834"/>
    <n v="93878.849999999991"/>
    <n v="0"/>
    <n v="0"/>
    <n v="0"/>
    <n v="0"/>
    <n v="93878.849999999991"/>
    <n v="183372.84999999998"/>
  </r>
  <r>
    <s v="Jessica Sheather"/>
    <n v="3428040538"/>
    <s v="Jessica"/>
    <s v="Sheather"/>
    <x v="0"/>
    <x v="829"/>
    <n v="17"/>
    <n v="650996"/>
    <n v="500000"/>
    <n v="625000"/>
    <n v="750000"/>
    <n v="1000000"/>
    <n v="1.301992"/>
    <s v="125-150%"/>
    <n v="50000"/>
    <n v="18750"/>
    <n v="4679.28"/>
    <n v="0"/>
    <n v="0"/>
    <x v="835"/>
    <x v="835"/>
    <n v="60000"/>
    <n v="21250"/>
    <n v="5199.2000000000007"/>
    <n v="0"/>
    <n v="0"/>
    <n v="86449.2"/>
    <n v="122470.2"/>
  </r>
  <r>
    <s v="Aluino Sheerin"/>
    <n v="2402470968"/>
    <s v="Aluino"/>
    <s v="Sheerin"/>
    <x v="2"/>
    <x v="830"/>
    <n v="22"/>
    <n v="774576"/>
    <n v="750000"/>
    <n v="937500"/>
    <n v="1125000"/>
    <n v="1500000"/>
    <n v="1.0327679999999999"/>
    <s v="100-125%"/>
    <n v="112500"/>
    <n v="4669.4400000000005"/>
    <n v="0"/>
    <n v="0"/>
    <n v="0"/>
    <x v="836"/>
    <x v="836"/>
    <n v="112500"/>
    <n v="5406.72"/>
    <n v="0"/>
    <n v="0"/>
    <n v="0"/>
    <n v="117906.72"/>
    <n v="216929.72"/>
  </r>
  <r>
    <s v="Elaina Shelmardine"/>
    <n v="1972775170"/>
    <s v="Elaina"/>
    <s v="Shelmardine"/>
    <x v="2"/>
    <x v="831"/>
    <n v="15"/>
    <n v="516313"/>
    <n v="750000"/>
    <n v="937500"/>
    <n v="1125000"/>
    <n v="1500000"/>
    <n v="0.68841733333333333"/>
    <s v="0-100%"/>
    <n v="77446.95"/>
    <n v="0"/>
    <n v="0"/>
    <n v="0"/>
    <n v="0"/>
    <x v="837"/>
    <x v="837"/>
    <n v="77446.95"/>
    <n v="0"/>
    <n v="0"/>
    <n v="0"/>
    <n v="0"/>
    <n v="77446.95"/>
    <n v="199880.95"/>
  </r>
  <r>
    <s v="Titos Shelmardine"/>
    <n v="7240169995"/>
    <s v="Titos"/>
    <s v="Shelmardine"/>
    <x v="0"/>
    <x v="832"/>
    <n v="21"/>
    <n v="702700"/>
    <n v="500000"/>
    <n v="625000"/>
    <n v="750000"/>
    <n v="1000000"/>
    <n v="1.4054"/>
    <s v="125-150%"/>
    <n v="50000"/>
    <n v="18750"/>
    <n v="13986"/>
    <n v="0"/>
    <n v="0"/>
    <x v="838"/>
    <x v="838"/>
    <n v="60000"/>
    <n v="21250"/>
    <n v="15540"/>
    <n v="0"/>
    <n v="0"/>
    <n v="96790"/>
    <n v="149343"/>
  </r>
  <r>
    <s v="Phillipe Shildrake"/>
    <n v="6321654205"/>
    <s v="Phillipe"/>
    <s v="Shildrake"/>
    <x v="1"/>
    <x v="833"/>
    <n v="18"/>
    <n v="732828"/>
    <n v="600000"/>
    <n v="750000"/>
    <n v="900000"/>
    <n v="1200000"/>
    <n v="1.2213799999999999"/>
    <s v="100-125%"/>
    <n v="78000"/>
    <n v="22580.760000000002"/>
    <n v="0"/>
    <n v="0"/>
    <n v="0"/>
    <x v="839"/>
    <x v="839"/>
    <n v="90000"/>
    <n v="23909.040000000001"/>
    <n v="0"/>
    <n v="0"/>
    <n v="0"/>
    <n v="113909.04000000001"/>
    <n v="192247.04000000001"/>
  </r>
  <r>
    <s v="Newton Shillabear"/>
    <n v="4159390110"/>
    <s v="Newton"/>
    <s v="Shillabear"/>
    <x v="2"/>
    <x v="834"/>
    <n v="21"/>
    <n v="709663"/>
    <n v="750000"/>
    <n v="937500"/>
    <n v="1125000"/>
    <n v="1500000"/>
    <n v="0.94621733333333335"/>
    <s v="0-100%"/>
    <n v="106449.45"/>
    <n v="0"/>
    <n v="0"/>
    <n v="0"/>
    <n v="0"/>
    <x v="840"/>
    <x v="840"/>
    <n v="106449.45"/>
    <n v="0"/>
    <n v="0"/>
    <n v="0"/>
    <n v="0"/>
    <n v="106449.45"/>
    <n v="220633.45"/>
  </r>
  <r>
    <s v="Chan Shillabeare"/>
    <n v="6731572691"/>
    <s v="Chan"/>
    <s v="Shillabeare"/>
    <x v="0"/>
    <x v="835"/>
    <n v="22"/>
    <n v="789839"/>
    <n v="500000"/>
    <n v="625000"/>
    <n v="750000"/>
    <n v="1000000"/>
    <n v="1.5796779999999999"/>
    <s v="150-200%"/>
    <n v="50000"/>
    <n v="18750"/>
    <n v="22500"/>
    <n v="8764.58"/>
    <n v="0"/>
    <x v="841"/>
    <x v="841"/>
    <n v="60000"/>
    <n v="21250"/>
    <n v="25000"/>
    <n v="8764.58"/>
    <n v="0"/>
    <n v="115014.58"/>
    <n v="151376.58000000002"/>
  </r>
  <r>
    <s v="Bengt Shillum"/>
    <n v="8481632066"/>
    <s v="Bengt"/>
    <s v="Shillum"/>
    <x v="2"/>
    <x v="836"/>
    <n v="14"/>
    <n v="445257"/>
    <n v="750000"/>
    <n v="937500"/>
    <n v="1125000"/>
    <n v="1500000"/>
    <n v="0.59367599999999998"/>
    <s v="0-100%"/>
    <n v="66788.55"/>
    <n v="0"/>
    <n v="0"/>
    <n v="0"/>
    <n v="0"/>
    <x v="842"/>
    <x v="842"/>
    <n v="66788.55"/>
    <n v="0"/>
    <n v="0"/>
    <n v="0"/>
    <n v="0"/>
    <n v="66788.55"/>
    <n v="154083.54999999999"/>
  </r>
  <r>
    <s v="Gaby Shilston"/>
    <n v="8728207157"/>
    <s v="Gaby"/>
    <s v="Shilston"/>
    <x v="2"/>
    <x v="837"/>
    <n v="23"/>
    <n v="728077"/>
    <n v="750000"/>
    <n v="937500"/>
    <n v="1125000"/>
    <n v="1500000"/>
    <n v="0.97076933333333337"/>
    <s v="0-100%"/>
    <n v="109211.55"/>
    <n v="0"/>
    <n v="0"/>
    <n v="0"/>
    <n v="0"/>
    <x v="843"/>
    <x v="843"/>
    <n v="109211.55"/>
    <n v="0"/>
    <n v="0"/>
    <n v="0"/>
    <n v="0"/>
    <n v="109211.55"/>
    <n v="210135.55"/>
  </r>
  <r>
    <s v="Eddy Shilston"/>
    <n v="8832488175"/>
    <s v="Eddy"/>
    <s v="Shilston"/>
    <x v="1"/>
    <x v="838"/>
    <n v="25"/>
    <n v="855507"/>
    <n v="600000"/>
    <n v="750000"/>
    <n v="900000"/>
    <n v="1200000"/>
    <n v="1.425845"/>
    <s v="125-150%"/>
    <n v="78000"/>
    <n v="25500.000000000004"/>
    <n v="22156.469999999998"/>
    <n v="0"/>
    <n v="0"/>
    <x v="844"/>
    <x v="844"/>
    <n v="90000"/>
    <n v="27000"/>
    <n v="26376.75"/>
    <n v="0"/>
    <n v="0"/>
    <n v="143376.75"/>
    <n v="194064.75"/>
  </r>
  <r>
    <s v="Latrina Shropsheir"/>
    <n v="1266227768"/>
    <s v="Latrina"/>
    <s v="Shropsheir"/>
    <x v="1"/>
    <x v="839"/>
    <n v="12"/>
    <n v="329383"/>
    <n v="600000"/>
    <n v="750000"/>
    <n v="900000"/>
    <n v="1200000"/>
    <n v="0.54897166666666664"/>
    <s v="0-100%"/>
    <n v="42819.79"/>
    <n v="0"/>
    <n v="0"/>
    <n v="0"/>
    <n v="0"/>
    <x v="845"/>
    <x v="845"/>
    <n v="49407.45"/>
    <n v="0"/>
    <n v="0"/>
    <n v="0"/>
    <n v="0"/>
    <n v="49407.45"/>
    <n v="114246.45"/>
  </r>
  <r>
    <s v="Maddalena Shurrock"/>
    <n v="5863557389"/>
    <s v="Maddalena"/>
    <s v="Shurrock"/>
    <x v="1"/>
    <x v="840"/>
    <n v="19"/>
    <n v="680191"/>
    <n v="600000"/>
    <n v="750000"/>
    <n v="900000"/>
    <n v="1200000"/>
    <n v="1.1336516666666667"/>
    <s v="100-125%"/>
    <n v="78000"/>
    <n v="13632.470000000001"/>
    <n v="0"/>
    <n v="0"/>
    <n v="0"/>
    <x v="846"/>
    <x v="846"/>
    <n v="90000"/>
    <n v="14434.38"/>
    <n v="0"/>
    <n v="0"/>
    <n v="0"/>
    <n v="104434.38"/>
    <n v="183014.38"/>
  </r>
  <r>
    <s v="Rasla Shutte"/>
    <n v="3379645060"/>
    <s v="Rasla"/>
    <s v="Shutte"/>
    <x v="0"/>
    <x v="841"/>
    <n v="23"/>
    <n v="852910"/>
    <n v="500000"/>
    <n v="625000"/>
    <n v="750000"/>
    <n v="1000000"/>
    <n v="1.7058199999999999"/>
    <s v="150-200%"/>
    <n v="50000"/>
    <n v="18750"/>
    <n v="22500"/>
    <n v="22640.2"/>
    <n v="0"/>
    <x v="847"/>
    <x v="847"/>
    <n v="60000"/>
    <n v="21250"/>
    <n v="25000"/>
    <n v="22640.2"/>
    <n v="0"/>
    <n v="128890.2"/>
    <n v="174243.20000000001"/>
  </r>
  <r>
    <s v="Billye Shwalbe"/>
    <n v="7152427402"/>
    <s v="Billye"/>
    <s v="Shwalbe"/>
    <x v="0"/>
    <x v="842"/>
    <n v="22"/>
    <n v="661132"/>
    <n v="500000"/>
    <n v="625000"/>
    <n v="750000"/>
    <n v="1000000"/>
    <n v="1.3222640000000001"/>
    <s v="125-150%"/>
    <n v="50000"/>
    <n v="18750"/>
    <n v="6503.7599999999993"/>
    <n v="0"/>
    <n v="0"/>
    <x v="848"/>
    <x v="848"/>
    <n v="60000"/>
    <n v="21250"/>
    <n v="7226.4000000000005"/>
    <n v="0"/>
    <n v="0"/>
    <n v="88476.4"/>
    <n v="120223.4"/>
  </r>
  <r>
    <s v="Paulo Sibbert"/>
    <n v="7479962290"/>
    <s v="Paulo"/>
    <s v="Sibbert"/>
    <x v="0"/>
    <x v="843"/>
    <n v="18"/>
    <n v="605849"/>
    <n v="500000"/>
    <n v="625000"/>
    <n v="750000"/>
    <n v="1000000"/>
    <n v="1.2116979999999999"/>
    <s v="100-125%"/>
    <n v="50000"/>
    <n v="15877.349999999999"/>
    <n v="0"/>
    <n v="0"/>
    <n v="0"/>
    <x v="849"/>
    <x v="849"/>
    <n v="60000"/>
    <n v="17994.330000000002"/>
    <n v="0"/>
    <n v="0"/>
    <n v="0"/>
    <n v="77994.33"/>
    <n v="122576.33"/>
  </r>
  <r>
    <s v="Winfred Siggee"/>
    <n v="7268478941"/>
    <s v="Winfred"/>
    <s v="Siggee"/>
    <x v="1"/>
    <x v="844"/>
    <n v="18"/>
    <n v="695864"/>
    <n v="600000"/>
    <n v="750000"/>
    <n v="900000"/>
    <n v="1200000"/>
    <n v="1.1597733333333333"/>
    <s v="100-125%"/>
    <n v="78000"/>
    <n v="16296.880000000001"/>
    <n v="0"/>
    <n v="0"/>
    <n v="0"/>
    <x v="850"/>
    <x v="850"/>
    <n v="90000"/>
    <n v="17255.52"/>
    <n v="0"/>
    <n v="0"/>
    <n v="0"/>
    <n v="107255.52"/>
    <n v="169976.52000000002"/>
  </r>
  <r>
    <s v="Denys Siggers"/>
    <n v="3292353998"/>
    <s v="Denys"/>
    <s v="Siggers"/>
    <x v="1"/>
    <x v="845"/>
    <n v="16"/>
    <n v="550598"/>
    <n v="600000"/>
    <n v="750000"/>
    <n v="900000"/>
    <n v="1200000"/>
    <n v="0.91766333333333339"/>
    <s v="0-100%"/>
    <n v="71577.740000000005"/>
    <n v="0"/>
    <n v="0"/>
    <n v="0"/>
    <n v="0"/>
    <x v="851"/>
    <x v="851"/>
    <n v="82589.7"/>
    <n v="0"/>
    <n v="0"/>
    <n v="0"/>
    <n v="0"/>
    <n v="82589.7"/>
    <n v="149485.70000000001"/>
  </r>
  <r>
    <s v="Myrtie Silversmid"/>
    <n v="2973558387"/>
    <s v="Myrtie"/>
    <s v="Silversmid"/>
    <x v="1"/>
    <x v="846"/>
    <n v="19"/>
    <n v="662484"/>
    <n v="600000"/>
    <n v="750000"/>
    <n v="900000"/>
    <n v="1200000"/>
    <n v="1.1041399999999999"/>
    <s v="100-125%"/>
    <n v="78000"/>
    <n v="10622.28"/>
    <n v="0"/>
    <n v="0"/>
    <n v="0"/>
    <x v="852"/>
    <x v="852"/>
    <n v="90000"/>
    <n v="11247.119999999999"/>
    <n v="0"/>
    <n v="0"/>
    <n v="0"/>
    <n v="101247.12"/>
    <n v="168397.12"/>
  </r>
  <r>
    <s v="Lianne Simeoni"/>
    <n v="4838770758"/>
    <s v="Lianne"/>
    <s v="Simeoni"/>
    <x v="0"/>
    <x v="847"/>
    <n v="16"/>
    <n v="505908"/>
    <n v="500000"/>
    <n v="625000"/>
    <n v="750000"/>
    <n v="1000000"/>
    <n v="1.011816"/>
    <s v="100-125%"/>
    <n v="50000"/>
    <n v="886.19999999999993"/>
    <n v="0"/>
    <n v="0"/>
    <n v="0"/>
    <x v="853"/>
    <x v="853"/>
    <n v="60000"/>
    <n v="1004.3600000000001"/>
    <n v="0"/>
    <n v="0"/>
    <n v="0"/>
    <n v="61004.36"/>
    <n v="104673.36"/>
  </r>
  <r>
    <s v="Jamie Simmings"/>
    <n v="5756920838"/>
    <s v="Jamie"/>
    <s v="Simmings"/>
    <x v="0"/>
    <x v="848"/>
    <n v="13"/>
    <n v="468615"/>
    <n v="500000"/>
    <n v="625000"/>
    <n v="750000"/>
    <n v="1000000"/>
    <n v="0.93723000000000001"/>
    <s v="0-100%"/>
    <n v="46861.5"/>
    <n v="0"/>
    <n v="0"/>
    <n v="0"/>
    <n v="0"/>
    <x v="854"/>
    <x v="854"/>
    <n v="56233.799999999996"/>
    <n v="0"/>
    <n v="0"/>
    <n v="0"/>
    <n v="0"/>
    <n v="56233.799999999996"/>
    <n v="90994.799999999988"/>
  </r>
  <r>
    <s v="Desmond Simmins"/>
    <n v="9057758911"/>
    <s v="Desmond"/>
    <s v="Simmins"/>
    <x v="1"/>
    <x v="849"/>
    <n v="17"/>
    <n v="608913"/>
    <n v="600000"/>
    <n v="750000"/>
    <n v="900000"/>
    <n v="1200000"/>
    <n v="1.0148550000000001"/>
    <s v="100-125%"/>
    <n v="78000"/>
    <n v="1515.21"/>
    <n v="0"/>
    <n v="0"/>
    <n v="0"/>
    <x v="855"/>
    <x v="855"/>
    <n v="90000"/>
    <n v="1604.34"/>
    <n v="0"/>
    <n v="0"/>
    <n v="0"/>
    <n v="91604.34"/>
    <n v="145950.34"/>
  </r>
  <r>
    <s v="Dyanne Simper"/>
    <n v="4323727860"/>
    <s v="Dyanne"/>
    <s v="Simper"/>
    <x v="0"/>
    <x v="850"/>
    <n v="23"/>
    <n v="798230"/>
    <n v="500000"/>
    <n v="625000"/>
    <n v="750000"/>
    <n v="1000000"/>
    <n v="1.59646"/>
    <s v="150-200%"/>
    <n v="50000"/>
    <n v="18750"/>
    <n v="22500"/>
    <n v="10610.6"/>
    <n v="0"/>
    <x v="856"/>
    <x v="856"/>
    <n v="60000"/>
    <n v="21250"/>
    <n v="25000"/>
    <n v="10610.6"/>
    <n v="0"/>
    <n v="116860.6"/>
    <n v="179692.6"/>
  </r>
  <r>
    <s v="Welbie Siveyer"/>
    <n v="273083503"/>
    <s v="Welbie"/>
    <s v="Siveyer"/>
    <x v="1"/>
    <x v="851"/>
    <n v="12"/>
    <n v="480183"/>
    <n v="600000"/>
    <n v="750000"/>
    <n v="900000"/>
    <n v="1200000"/>
    <n v="0.80030500000000004"/>
    <s v="0-100%"/>
    <n v="62423.79"/>
    <n v="0"/>
    <n v="0"/>
    <n v="0"/>
    <n v="0"/>
    <x v="857"/>
    <x v="857"/>
    <n v="72027.45"/>
    <n v="0"/>
    <n v="0"/>
    <n v="0"/>
    <n v="0"/>
    <n v="72027.45"/>
    <n v="141503.45000000001"/>
  </r>
  <r>
    <s v="Marysa Skalls"/>
    <n v="8109358470"/>
    <s v="Marysa"/>
    <s v="Skalls"/>
    <x v="1"/>
    <x v="852"/>
    <n v="18"/>
    <n v="646149"/>
    <n v="600000"/>
    <n v="750000"/>
    <n v="900000"/>
    <n v="1200000"/>
    <n v="1.0769150000000001"/>
    <s v="100-125%"/>
    <n v="78000"/>
    <n v="7845.3300000000008"/>
    <n v="0"/>
    <n v="0"/>
    <n v="0"/>
    <x v="858"/>
    <x v="858"/>
    <n v="90000"/>
    <n v="8306.82"/>
    <n v="0"/>
    <n v="0"/>
    <n v="0"/>
    <n v="98306.82"/>
    <n v="172955.82"/>
  </r>
  <r>
    <s v="Zebulen Skeemor"/>
    <n v="9447906176"/>
    <s v="Zebulen"/>
    <s v="Skeemor"/>
    <x v="0"/>
    <x v="853"/>
    <n v="17"/>
    <n v="550688"/>
    <n v="500000"/>
    <n v="625000"/>
    <n v="750000"/>
    <n v="1000000"/>
    <n v="1.1013759999999999"/>
    <s v="100-125%"/>
    <n v="50000"/>
    <n v="7603.2"/>
    <n v="0"/>
    <n v="0"/>
    <n v="0"/>
    <x v="859"/>
    <x v="859"/>
    <n v="60000"/>
    <n v="8616.9600000000009"/>
    <n v="0"/>
    <n v="0"/>
    <n v="0"/>
    <n v="68616.960000000006"/>
    <n v="123315.96"/>
  </r>
  <r>
    <s v="Scot Skoughman"/>
    <n v="2405876701"/>
    <s v="Scot"/>
    <s v="Skoughman"/>
    <x v="2"/>
    <x v="854"/>
    <n v="20"/>
    <n v="787996"/>
    <n v="750000"/>
    <n v="937500"/>
    <n v="1125000"/>
    <n v="1500000"/>
    <n v="1.0506613333333332"/>
    <s v="100-125%"/>
    <n v="112500"/>
    <n v="7219.24"/>
    <n v="0"/>
    <n v="0"/>
    <n v="0"/>
    <x v="860"/>
    <x v="860"/>
    <n v="112500"/>
    <n v="8359.1200000000008"/>
    <n v="0"/>
    <n v="0"/>
    <n v="0"/>
    <n v="120859.12"/>
    <n v="238862.12"/>
  </r>
  <r>
    <s v="Rolph Slatcher"/>
    <n v="7205288142"/>
    <s v="Rolph"/>
    <s v="Slatcher"/>
    <x v="2"/>
    <x v="855"/>
    <n v="19"/>
    <n v="632661"/>
    <n v="750000"/>
    <n v="937500"/>
    <n v="1125000"/>
    <n v="1500000"/>
    <n v="0.84354799999999996"/>
    <s v="0-100%"/>
    <n v="94899.15"/>
    <n v="0"/>
    <n v="0"/>
    <n v="0"/>
    <n v="0"/>
    <x v="861"/>
    <x v="861"/>
    <n v="94899.15"/>
    <n v="0"/>
    <n v="0"/>
    <n v="0"/>
    <n v="0"/>
    <n v="94899.15"/>
    <n v="184836.15"/>
  </r>
  <r>
    <s v="Jone Sleep"/>
    <n v="2873915978"/>
    <s v="Jone"/>
    <s v="Sleep"/>
    <x v="1"/>
    <x v="856"/>
    <n v="25"/>
    <n v="833825"/>
    <n v="600000"/>
    <n v="750000"/>
    <n v="900000"/>
    <n v="1200000"/>
    <n v="1.3897083333333333"/>
    <s v="125-150%"/>
    <n v="78000"/>
    <n v="25500.000000000004"/>
    <n v="17603.25"/>
    <n v="0"/>
    <n v="0"/>
    <x v="862"/>
    <x v="862"/>
    <n v="90000"/>
    <n v="27000"/>
    <n v="20956.25"/>
    <n v="0"/>
    <n v="0"/>
    <n v="137956.25"/>
    <n v="211120.25"/>
  </r>
  <r>
    <s v="Cull Slott"/>
    <n v="3738218785"/>
    <s v="Cull"/>
    <s v="Slott"/>
    <x v="0"/>
    <x v="857"/>
    <n v="18"/>
    <n v="718775"/>
    <n v="500000"/>
    <n v="625000"/>
    <n v="750000"/>
    <n v="1000000"/>
    <n v="1.4375500000000001"/>
    <s v="125-150%"/>
    <n v="50000"/>
    <n v="18750"/>
    <n v="16879.5"/>
    <n v="0"/>
    <n v="0"/>
    <x v="863"/>
    <x v="863"/>
    <n v="60000"/>
    <n v="21250"/>
    <n v="18755"/>
    <n v="0"/>
    <n v="0"/>
    <n v="100005"/>
    <n v="164854"/>
  </r>
  <r>
    <s v="Hynda Smee"/>
    <n v="1472093461"/>
    <s v="Hynda"/>
    <s v="Smee"/>
    <x v="1"/>
    <x v="858"/>
    <n v="25"/>
    <n v="878309"/>
    <n v="600000"/>
    <n v="750000"/>
    <n v="900000"/>
    <n v="1200000"/>
    <n v="1.4638483333333334"/>
    <s v="125-150%"/>
    <n v="78000"/>
    <n v="25500.000000000004"/>
    <n v="26944.89"/>
    <n v="0"/>
    <n v="0"/>
    <x v="864"/>
    <x v="864"/>
    <n v="90000"/>
    <n v="27000"/>
    <n v="32077.25"/>
    <n v="0"/>
    <n v="0"/>
    <n v="149077.25"/>
    <n v="221682.25"/>
  </r>
  <r>
    <s v="Rufe Smerdon"/>
    <n v="9287480133"/>
    <s v="Rufe"/>
    <s v="Smerdon"/>
    <x v="2"/>
    <x v="859"/>
    <n v="18"/>
    <n v="704901"/>
    <n v="750000"/>
    <n v="937500"/>
    <n v="1125000"/>
    <n v="1500000"/>
    <n v="0.93986800000000004"/>
    <s v="0-100%"/>
    <n v="105735.15"/>
    <n v="0"/>
    <n v="0"/>
    <n v="0"/>
    <n v="0"/>
    <x v="865"/>
    <x v="865"/>
    <n v="105735.15"/>
    <n v="0"/>
    <n v="0"/>
    <n v="0"/>
    <n v="0"/>
    <n v="105735.15"/>
    <n v="204469.15"/>
  </r>
  <r>
    <s v="Foster Smith"/>
    <n v="101658508"/>
    <s v="Foster"/>
    <s v="Smith"/>
    <x v="0"/>
    <x v="860"/>
    <n v="22"/>
    <n v="703757"/>
    <n v="500000"/>
    <n v="625000"/>
    <n v="750000"/>
    <n v="1000000"/>
    <n v="1.4075139999999999"/>
    <s v="125-150%"/>
    <n v="50000"/>
    <n v="18750"/>
    <n v="14176.26"/>
    <n v="0"/>
    <n v="0"/>
    <x v="866"/>
    <x v="866"/>
    <n v="60000"/>
    <n v="21250"/>
    <n v="15751.400000000001"/>
    <n v="0"/>
    <n v="0"/>
    <n v="97001.4"/>
    <n v="160107.4"/>
  </r>
  <r>
    <s v="Mauricio Smooth"/>
    <n v="7760701055"/>
    <s v="Mauricio"/>
    <s v="Smooth"/>
    <x v="1"/>
    <x v="861"/>
    <n v="24"/>
    <n v="820444"/>
    <n v="600000"/>
    <n v="750000"/>
    <n v="900000"/>
    <n v="1200000"/>
    <n v="1.3674066666666667"/>
    <s v="125-150%"/>
    <n v="78000"/>
    <n v="25500.000000000004"/>
    <n v="14793.24"/>
    <n v="0"/>
    <n v="0"/>
    <x v="867"/>
    <x v="867"/>
    <n v="90000"/>
    <n v="27000"/>
    <n v="17611"/>
    <n v="0"/>
    <n v="0"/>
    <n v="134611"/>
    <n v="198129"/>
  </r>
  <r>
    <s v="Esra Snibson"/>
    <n v="826490107"/>
    <s v="Esra"/>
    <s v="Snibson"/>
    <x v="0"/>
    <x v="862"/>
    <n v="22"/>
    <n v="823922"/>
    <n v="500000"/>
    <n v="625000"/>
    <n v="750000"/>
    <n v="1000000"/>
    <n v="1.6478440000000001"/>
    <s v="150-200%"/>
    <n v="50000"/>
    <n v="18750"/>
    <n v="22500"/>
    <n v="16262.84"/>
    <n v="0"/>
    <x v="868"/>
    <x v="868"/>
    <n v="60000"/>
    <n v="21250"/>
    <n v="25000"/>
    <n v="16262.84"/>
    <n v="0"/>
    <n v="122512.84"/>
    <n v="154997.84"/>
  </r>
  <r>
    <s v="Danny Snoddin"/>
    <n v="8093156364"/>
    <s v="Danny"/>
    <s v="Snoddin"/>
    <x v="0"/>
    <x v="863"/>
    <n v="15"/>
    <n v="610909"/>
    <n v="500000"/>
    <n v="625000"/>
    <n v="750000"/>
    <n v="1000000"/>
    <n v="1.2218180000000001"/>
    <s v="100-125%"/>
    <n v="50000"/>
    <n v="16636.349999999999"/>
    <n v="0"/>
    <n v="0"/>
    <n v="0"/>
    <x v="869"/>
    <x v="869"/>
    <n v="60000"/>
    <n v="18854.530000000002"/>
    <n v="0"/>
    <n v="0"/>
    <n v="0"/>
    <n v="78854.53"/>
    <n v="142998.53"/>
  </r>
  <r>
    <s v="Ashley Somerton"/>
    <n v="1606657585"/>
    <s v="Ashley"/>
    <s v="Somerton"/>
    <x v="2"/>
    <x v="864"/>
    <n v="27"/>
    <n v="1065238"/>
    <n v="750000"/>
    <n v="937500"/>
    <n v="1125000"/>
    <n v="1500000"/>
    <n v="1.4203173333333334"/>
    <s v="125-150%"/>
    <n v="112500"/>
    <n v="35625"/>
    <n v="29379.74"/>
    <n v="0"/>
    <n v="0"/>
    <x v="870"/>
    <x v="870"/>
    <n v="112500"/>
    <n v="41250"/>
    <n v="31934.5"/>
    <n v="0"/>
    <n v="0"/>
    <n v="185684.5"/>
    <n v="269181.5"/>
  </r>
  <r>
    <s v="Conny Sommerly"/>
    <n v="3164004753"/>
    <s v="Conny"/>
    <s v="Sommerly"/>
    <x v="0"/>
    <x v="865"/>
    <n v="28"/>
    <n v="893148"/>
    <n v="500000"/>
    <n v="625000"/>
    <n v="750000"/>
    <n v="1000000"/>
    <n v="1.7862960000000001"/>
    <s v="150-200%"/>
    <n v="50000"/>
    <n v="18750"/>
    <n v="22500"/>
    <n v="31492.560000000001"/>
    <n v="0"/>
    <x v="871"/>
    <x v="871"/>
    <n v="60000"/>
    <n v="21250"/>
    <n v="25000"/>
    <n v="31492.560000000001"/>
    <n v="0"/>
    <n v="137742.56"/>
    <n v="168364.56"/>
  </r>
  <r>
    <s v="Carmelle Sothcott"/>
    <n v="5299481160"/>
    <s v="Carmelle"/>
    <s v="Sothcott"/>
    <x v="0"/>
    <x v="866"/>
    <n v="14"/>
    <n v="459113"/>
    <n v="500000"/>
    <n v="625000"/>
    <n v="750000"/>
    <n v="1000000"/>
    <n v="0.91822599999999999"/>
    <s v="0-100%"/>
    <n v="45911.3"/>
    <n v="0"/>
    <n v="0"/>
    <n v="0"/>
    <n v="0"/>
    <x v="872"/>
    <x v="872"/>
    <n v="55093.56"/>
    <n v="0"/>
    <n v="0"/>
    <n v="0"/>
    <n v="0"/>
    <n v="55093.56"/>
    <n v="105013.56"/>
  </r>
  <r>
    <s v="Sherwynd Southerell"/>
    <n v="901154172"/>
    <s v="Sherwynd"/>
    <s v="Southerell"/>
    <x v="1"/>
    <x v="867"/>
    <n v="21"/>
    <n v="760550"/>
    <n v="600000"/>
    <n v="750000"/>
    <n v="900000"/>
    <n v="1200000"/>
    <n v="1.2675833333333333"/>
    <s v="125-150%"/>
    <n v="78000"/>
    <n v="25500.000000000004"/>
    <n v="2215.5"/>
    <n v="0"/>
    <n v="0"/>
    <x v="873"/>
    <x v="873"/>
    <n v="90000"/>
    <n v="27000"/>
    <n v="2637.5"/>
    <n v="0"/>
    <n v="0"/>
    <n v="119637.5"/>
    <n v="199620.5"/>
  </r>
  <r>
    <s v="Shaylynn Southern"/>
    <n v="9939542542"/>
    <s v="Shaylynn"/>
    <s v="Southern"/>
    <x v="2"/>
    <x v="868"/>
    <n v="31"/>
    <n v="1280079"/>
    <n v="750000"/>
    <n v="937500"/>
    <n v="1125000"/>
    <n v="1500000"/>
    <n v="1.706772"/>
    <s v="150-200%"/>
    <n v="112500"/>
    <n v="35625"/>
    <n v="43125"/>
    <n v="46523.7"/>
    <n v="0"/>
    <x v="874"/>
    <x v="874"/>
    <n v="112500"/>
    <n v="41250"/>
    <n v="46875"/>
    <n v="51176.07"/>
    <n v="0"/>
    <n v="251801.07"/>
    <n v="337389.07"/>
  </r>
  <r>
    <s v="Merrill Speakman"/>
    <n v="4688336071"/>
    <s v="Merrill"/>
    <s v="Speakman"/>
    <x v="2"/>
    <x v="869"/>
    <n v="22"/>
    <n v="796327"/>
    <n v="750000"/>
    <n v="937500"/>
    <n v="1125000"/>
    <n v="1500000"/>
    <n v="1.0617693333333333"/>
    <s v="100-125%"/>
    <n v="112500"/>
    <n v="8802.1299999999992"/>
    <n v="0"/>
    <n v="0"/>
    <n v="0"/>
    <x v="875"/>
    <x v="875"/>
    <n v="112500"/>
    <n v="10191.94"/>
    <n v="0"/>
    <n v="0"/>
    <n v="0"/>
    <n v="122691.94"/>
    <n v="234240.94"/>
  </r>
  <r>
    <s v="Robinette Speller"/>
    <n v="9958099322"/>
    <s v="Robinette"/>
    <s v="Speller"/>
    <x v="1"/>
    <x v="870"/>
    <n v="21"/>
    <n v="734340"/>
    <n v="600000"/>
    <n v="750000"/>
    <n v="900000"/>
    <n v="1200000"/>
    <n v="1.2239"/>
    <s v="100-125%"/>
    <n v="78000"/>
    <n v="22837.800000000003"/>
    <n v="0"/>
    <n v="0"/>
    <n v="0"/>
    <x v="876"/>
    <x v="876"/>
    <n v="90000"/>
    <n v="24181.200000000001"/>
    <n v="0"/>
    <n v="0"/>
    <n v="0"/>
    <n v="114181.2"/>
    <n v="191430.2"/>
  </r>
  <r>
    <s v="Monty Spellward"/>
    <n v="232367817"/>
    <s v="Monty"/>
    <s v="Spellward"/>
    <x v="2"/>
    <x v="871"/>
    <n v="21"/>
    <n v="731557"/>
    <n v="750000"/>
    <n v="937500"/>
    <n v="1125000"/>
    <n v="1500000"/>
    <n v="0.97540933333333335"/>
    <s v="0-100%"/>
    <n v="109733.55"/>
    <n v="0"/>
    <n v="0"/>
    <n v="0"/>
    <n v="0"/>
    <x v="877"/>
    <x v="877"/>
    <n v="109733.55"/>
    <n v="0"/>
    <n v="0"/>
    <n v="0"/>
    <n v="0"/>
    <n v="109733.55"/>
    <n v="192980.55"/>
  </r>
  <r>
    <s v="Ransell Spira"/>
    <n v="4852897158"/>
    <s v="Ransell"/>
    <s v="Spira"/>
    <x v="2"/>
    <x v="872"/>
    <n v="14"/>
    <n v="548004"/>
    <n v="750000"/>
    <n v="937500"/>
    <n v="1125000"/>
    <n v="1500000"/>
    <n v="0.73067199999999999"/>
    <s v="0-100%"/>
    <n v="82200.599999999991"/>
    <n v="0"/>
    <n v="0"/>
    <n v="0"/>
    <n v="0"/>
    <x v="878"/>
    <x v="878"/>
    <n v="82200.599999999991"/>
    <n v="0"/>
    <n v="0"/>
    <n v="0"/>
    <n v="0"/>
    <n v="82200.599999999991"/>
    <n v="169163.59999999998"/>
  </r>
  <r>
    <s v="Christye Spraging"/>
    <n v="1489889981"/>
    <s v="Christye"/>
    <s v="Spraging"/>
    <x v="2"/>
    <x v="873"/>
    <n v="14"/>
    <n v="449442"/>
    <n v="750000"/>
    <n v="937500"/>
    <n v="1125000"/>
    <n v="1500000"/>
    <n v="0.59925600000000001"/>
    <s v="0-100%"/>
    <n v="67416.3"/>
    <n v="0"/>
    <n v="0"/>
    <n v="0"/>
    <n v="0"/>
    <x v="879"/>
    <x v="879"/>
    <n v="67416.3"/>
    <n v="0"/>
    <n v="0"/>
    <n v="0"/>
    <n v="0"/>
    <n v="67416.3"/>
    <n v="176397.3"/>
  </r>
  <r>
    <s v="Shanan St Clair"/>
    <n v="4823073274"/>
    <s v="Shanan"/>
    <s v="St Clair"/>
    <x v="0"/>
    <x v="874"/>
    <n v="16"/>
    <n v="625171"/>
    <n v="500000"/>
    <n v="625000"/>
    <n v="750000"/>
    <n v="1000000"/>
    <n v="1.2503420000000001"/>
    <s v="125-150%"/>
    <n v="50000"/>
    <n v="18750"/>
    <n v="30.779999999999998"/>
    <n v="0"/>
    <n v="0"/>
    <x v="880"/>
    <x v="880"/>
    <n v="60000"/>
    <n v="21250"/>
    <n v="34.200000000000003"/>
    <n v="0"/>
    <n v="0"/>
    <n v="81284.2"/>
    <n v="143607.20000000001"/>
  </r>
  <r>
    <s v="Xymenes Stallard"/>
    <n v="9491257560"/>
    <s v="Xymenes"/>
    <s v="Stallard"/>
    <x v="1"/>
    <x v="875"/>
    <n v="24"/>
    <n v="862004"/>
    <n v="600000"/>
    <n v="750000"/>
    <n v="900000"/>
    <n v="1200000"/>
    <n v="1.4366733333333332"/>
    <s v="125-150%"/>
    <n v="78000"/>
    <n v="25500.000000000004"/>
    <n v="23520.84"/>
    <n v="0"/>
    <n v="0"/>
    <x v="881"/>
    <x v="881"/>
    <n v="90000"/>
    <n v="27000"/>
    <n v="28001"/>
    <n v="0"/>
    <n v="0"/>
    <n v="145001"/>
    <n v="211364"/>
  </r>
  <r>
    <s v="Tobe Standen"/>
    <n v="4475496373"/>
    <s v="Tobe"/>
    <s v="Standen"/>
    <x v="2"/>
    <x v="876"/>
    <n v="13"/>
    <n v="529764"/>
    <n v="750000"/>
    <n v="937500"/>
    <n v="1125000"/>
    <n v="1500000"/>
    <n v="0.70635199999999998"/>
    <s v="0-100%"/>
    <n v="79464.599999999991"/>
    <n v="0"/>
    <n v="0"/>
    <n v="0"/>
    <n v="0"/>
    <x v="882"/>
    <x v="882"/>
    <n v="79464.599999999991"/>
    <n v="0"/>
    <n v="0"/>
    <n v="0"/>
    <n v="0"/>
    <n v="79464.599999999991"/>
    <n v="189619.59999999998"/>
  </r>
  <r>
    <s v="Derry Staniforth"/>
    <n v="9151658844"/>
    <s v="Derry"/>
    <s v="Staniforth"/>
    <x v="1"/>
    <x v="877"/>
    <n v="25"/>
    <n v="1019541"/>
    <n v="600000"/>
    <n v="750000"/>
    <n v="900000"/>
    <n v="1200000"/>
    <n v="1.6992350000000001"/>
    <s v="150-200%"/>
    <n v="78000"/>
    <n v="25500.000000000004"/>
    <n v="31500"/>
    <n v="31080.66"/>
    <n v="0"/>
    <x v="883"/>
    <x v="883"/>
    <n v="90000"/>
    <n v="27000"/>
    <n v="37500"/>
    <n v="35862.299999999996"/>
    <n v="0"/>
    <n v="190362.3"/>
    <n v="240503.3"/>
  </r>
  <r>
    <s v="Filip Stellman"/>
    <n v="2237103631"/>
    <s v="Filip"/>
    <s v="Stellman"/>
    <x v="1"/>
    <x v="878"/>
    <n v="23"/>
    <n v="846165"/>
    <n v="600000"/>
    <n v="750000"/>
    <n v="900000"/>
    <n v="1200000"/>
    <n v="1.4102749999999999"/>
    <s v="125-150%"/>
    <n v="78000"/>
    <n v="25500.000000000004"/>
    <n v="20194.649999999998"/>
    <n v="0"/>
    <n v="0"/>
    <x v="884"/>
    <x v="884"/>
    <n v="90000"/>
    <n v="27000"/>
    <n v="24041.25"/>
    <n v="0"/>
    <n v="0"/>
    <n v="141041.25"/>
    <n v="210067.25"/>
  </r>
  <r>
    <s v="Agace Sterry"/>
    <n v="5142790693"/>
    <s v="Agace"/>
    <s v="Sterry"/>
    <x v="2"/>
    <x v="879"/>
    <n v="20"/>
    <n v="705078"/>
    <n v="750000"/>
    <n v="937500"/>
    <n v="1125000"/>
    <n v="1500000"/>
    <n v="0.94010400000000005"/>
    <s v="0-100%"/>
    <n v="105761.7"/>
    <n v="0"/>
    <n v="0"/>
    <n v="0"/>
    <n v="0"/>
    <x v="885"/>
    <x v="885"/>
    <n v="105761.7"/>
    <n v="0"/>
    <n v="0"/>
    <n v="0"/>
    <n v="0"/>
    <n v="105761.7"/>
    <n v="202602.7"/>
  </r>
  <r>
    <s v="Sibeal Stirman"/>
    <n v="5358183647"/>
    <s v="Sibeal"/>
    <s v="Stirman"/>
    <x v="2"/>
    <x v="880"/>
    <n v="28"/>
    <n v="948183"/>
    <n v="750000"/>
    <n v="937500"/>
    <n v="1125000"/>
    <n v="1500000"/>
    <n v="1.2642439999999999"/>
    <s v="125-150%"/>
    <n v="112500"/>
    <n v="35625"/>
    <n v="2457.09"/>
    <n v="0"/>
    <n v="0"/>
    <x v="886"/>
    <x v="886"/>
    <n v="112500"/>
    <n v="41250"/>
    <n v="2670.75"/>
    <n v="0"/>
    <n v="0"/>
    <n v="156420.75"/>
    <n v="243823.75"/>
  </r>
  <r>
    <s v="Bridgette Stivers"/>
    <n v="3843300291"/>
    <s v="Bridgette"/>
    <s v="Stivers"/>
    <x v="1"/>
    <x v="680"/>
    <n v="22"/>
    <n v="724036"/>
    <n v="600000"/>
    <n v="750000"/>
    <n v="900000"/>
    <n v="1200000"/>
    <n v="1.2067266666666667"/>
    <s v="100-125%"/>
    <n v="78000"/>
    <n v="21086.120000000003"/>
    <n v="0"/>
    <n v="0"/>
    <n v="0"/>
    <x v="887"/>
    <x v="887"/>
    <n v="90000"/>
    <n v="22326.48"/>
    <n v="0"/>
    <n v="0"/>
    <n v="0"/>
    <n v="112326.48"/>
    <n v="176957.47999999998"/>
  </r>
  <r>
    <s v="Lyle Stoyles"/>
    <n v="3266408608"/>
    <s v="Lyle"/>
    <s v="Stoyles"/>
    <x v="1"/>
    <x v="881"/>
    <n v="19"/>
    <n v="693049"/>
    <n v="600000"/>
    <n v="750000"/>
    <n v="900000"/>
    <n v="1200000"/>
    <n v="1.1550816666666666"/>
    <s v="100-125%"/>
    <n v="78000"/>
    <n v="15818.330000000002"/>
    <n v="0"/>
    <n v="0"/>
    <n v="0"/>
    <x v="888"/>
    <x v="888"/>
    <n v="90000"/>
    <n v="16748.82"/>
    <n v="0"/>
    <n v="0"/>
    <n v="0"/>
    <n v="106748.82"/>
    <n v="180290.82"/>
  </r>
  <r>
    <s v="Horton Stretton"/>
    <n v="6235447353"/>
    <s v="Horton"/>
    <s v="Stretton"/>
    <x v="0"/>
    <x v="882"/>
    <n v="24"/>
    <n v="898865"/>
    <n v="500000"/>
    <n v="625000"/>
    <n v="750000"/>
    <n v="1000000"/>
    <n v="1.7977300000000001"/>
    <s v="150-200%"/>
    <n v="50000"/>
    <n v="18750"/>
    <n v="22500"/>
    <n v="32750.3"/>
    <n v="0"/>
    <x v="889"/>
    <x v="889"/>
    <n v="60000"/>
    <n v="21250"/>
    <n v="25000"/>
    <n v="32750.3"/>
    <n v="0"/>
    <n v="139000.29999999999"/>
    <n v="174661.3"/>
  </r>
  <r>
    <s v="Reggie Striker"/>
    <n v="9603610356"/>
    <s v="Reggie"/>
    <s v="Striker"/>
    <x v="1"/>
    <x v="883"/>
    <n v="8"/>
    <n v="229737"/>
    <n v="600000"/>
    <n v="750000"/>
    <n v="900000"/>
    <n v="1200000"/>
    <n v="0.38289499999999999"/>
    <s v="0-100%"/>
    <n v="29865.81"/>
    <n v="0"/>
    <n v="0"/>
    <n v="0"/>
    <n v="0"/>
    <x v="890"/>
    <x v="890"/>
    <n v="34460.549999999996"/>
    <n v="0"/>
    <n v="0"/>
    <n v="0"/>
    <n v="0"/>
    <n v="34460.549999999996"/>
    <n v="87219.549999999988"/>
  </r>
  <r>
    <s v="Huey Strognell"/>
    <n v="7794042674"/>
    <s v="Huey"/>
    <s v="Strognell"/>
    <x v="0"/>
    <x v="884"/>
    <n v="26"/>
    <n v="937273"/>
    <n v="500000"/>
    <n v="625000"/>
    <n v="750000"/>
    <n v="1000000"/>
    <n v="1.874546"/>
    <s v="150-200%"/>
    <n v="50000"/>
    <n v="18750"/>
    <n v="22500"/>
    <n v="41200.06"/>
    <n v="0"/>
    <x v="891"/>
    <x v="891"/>
    <n v="60000"/>
    <n v="21250"/>
    <n v="25000"/>
    <n v="41200.06"/>
    <n v="0"/>
    <n v="147450.06"/>
    <n v="196066.06"/>
  </r>
  <r>
    <s v="Giorgio Suett"/>
    <n v="9096285417"/>
    <s v="Giorgio"/>
    <s v="Suett"/>
    <x v="0"/>
    <x v="885"/>
    <n v="22"/>
    <n v="898061"/>
    <n v="500000"/>
    <n v="625000"/>
    <n v="750000"/>
    <n v="1000000"/>
    <n v="1.796122"/>
    <s v="150-200%"/>
    <n v="50000"/>
    <n v="18750"/>
    <n v="22500"/>
    <n v="32573.420000000002"/>
    <n v="0"/>
    <x v="892"/>
    <x v="892"/>
    <n v="60000"/>
    <n v="21250"/>
    <n v="25000"/>
    <n v="32573.420000000002"/>
    <n v="0"/>
    <n v="138823.42000000001"/>
    <n v="172973.42"/>
  </r>
  <r>
    <s v="Aubrey Suthren"/>
    <n v="4192879565"/>
    <s v="Aubrey"/>
    <s v="Suthren"/>
    <x v="1"/>
    <x v="886"/>
    <n v="17"/>
    <n v="487994"/>
    <n v="600000"/>
    <n v="750000"/>
    <n v="900000"/>
    <n v="1200000"/>
    <n v="0.81332333333333329"/>
    <s v="0-100%"/>
    <n v="63439.22"/>
    <n v="0"/>
    <n v="0"/>
    <n v="0"/>
    <n v="0"/>
    <x v="893"/>
    <x v="893"/>
    <n v="73199.099999999991"/>
    <n v="0"/>
    <n v="0"/>
    <n v="0"/>
    <n v="0"/>
    <n v="73199.099999999991"/>
    <n v="130903.09999999999"/>
  </r>
  <r>
    <s v="Zaneta Swaddle"/>
    <n v="650049144"/>
    <s v="Zaneta"/>
    <s v="Swaddle"/>
    <x v="0"/>
    <x v="887"/>
    <n v="21"/>
    <n v="685708"/>
    <n v="500000"/>
    <n v="625000"/>
    <n v="750000"/>
    <n v="1000000"/>
    <n v="1.371416"/>
    <s v="125-150%"/>
    <n v="50000"/>
    <n v="18750"/>
    <n v="10927.439999999999"/>
    <n v="0"/>
    <n v="0"/>
    <x v="894"/>
    <x v="894"/>
    <n v="60000"/>
    <n v="21250"/>
    <n v="12141.6"/>
    <n v="0"/>
    <n v="0"/>
    <n v="93391.6"/>
    <n v="135675.6"/>
  </r>
  <r>
    <s v="Jami Swinbourne"/>
    <n v="2117567142"/>
    <s v="Jami"/>
    <s v="Swinbourne"/>
    <x v="1"/>
    <x v="888"/>
    <n v="21"/>
    <n v="741013"/>
    <n v="600000"/>
    <n v="750000"/>
    <n v="900000"/>
    <n v="1200000"/>
    <n v="1.2350216666666667"/>
    <s v="100-125%"/>
    <n v="78000"/>
    <n v="23972.210000000003"/>
    <n v="0"/>
    <n v="0"/>
    <n v="0"/>
    <x v="895"/>
    <x v="895"/>
    <n v="90000"/>
    <n v="25382.34"/>
    <n v="0"/>
    <n v="0"/>
    <n v="0"/>
    <n v="115382.34"/>
    <n v="166313.34"/>
  </r>
  <r>
    <s v="Obadiah Swinnard"/>
    <n v="8482007106"/>
    <s v="Obadiah"/>
    <s v="Swinnard"/>
    <x v="2"/>
    <x v="889"/>
    <n v="19"/>
    <n v="672476"/>
    <n v="750000"/>
    <n v="937500"/>
    <n v="1125000"/>
    <n v="1500000"/>
    <n v="0.89663466666666669"/>
    <s v="0-100%"/>
    <n v="100871.4"/>
    <n v="0"/>
    <n v="0"/>
    <n v="0"/>
    <n v="0"/>
    <x v="896"/>
    <x v="896"/>
    <n v="100871.4"/>
    <n v="0"/>
    <n v="0"/>
    <n v="0"/>
    <n v="0"/>
    <n v="100871.4"/>
    <n v="181633.4"/>
  </r>
  <r>
    <s v="Leticia Szymanzyk"/>
    <n v="1839046880"/>
    <s v="Leticia"/>
    <s v="Szymanzyk"/>
    <x v="0"/>
    <x v="890"/>
    <n v="14"/>
    <n v="380502"/>
    <n v="500000"/>
    <n v="625000"/>
    <n v="750000"/>
    <n v="1000000"/>
    <n v="0.76100400000000001"/>
    <s v="0-100%"/>
    <n v="38050.200000000004"/>
    <n v="0"/>
    <n v="0"/>
    <n v="0"/>
    <n v="0"/>
    <x v="897"/>
    <x v="897"/>
    <n v="45660.24"/>
    <n v="0"/>
    <n v="0"/>
    <n v="0"/>
    <n v="0"/>
    <n v="45660.24"/>
    <n v="110518.23999999999"/>
  </r>
  <r>
    <s v="Yuri Tampin"/>
    <n v="5064247826"/>
    <s v="Yuri"/>
    <s v="Tampin"/>
    <x v="2"/>
    <x v="891"/>
    <n v="22"/>
    <n v="870237"/>
    <n v="750000"/>
    <n v="937500"/>
    <n v="1125000"/>
    <n v="1500000"/>
    <n v="1.1603159999999999"/>
    <s v="100-125%"/>
    <n v="112500"/>
    <n v="22845.03"/>
    <n v="0"/>
    <n v="0"/>
    <n v="0"/>
    <x v="898"/>
    <x v="898"/>
    <n v="112500"/>
    <n v="26452.14"/>
    <n v="0"/>
    <n v="0"/>
    <n v="0"/>
    <n v="138952.14000000001"/>
    <n v="230177.14"/>
  </r>
  <r>
    <s v="Lammond Tangye"/>
    <n v="3271497702"/>
    <s v="Lammond"/>
    <s v="Tangye"/>
    <x v="2"/>
    <x v="892"/>
    <n v="18"/>
    <n v="654001"/>
    <n v="750000"/>
    <n v="937500"/>
    <n v="1125000"/>
    <n v="1500000"/>
    <n v="0.87200133333333329"/>
    <s v="0-100%"/>
    <n v="98100.15"/>
    <n v="0"/>
    <n v="0"/>
    <n v="0"/>
    <n v="0"/>
    <x v="899"/>
    <x v="899"/>
    <n v="98100.15"/>
    <n v="0"/>
    <n v="0"/>
    <n v="0"/>
    <n v="0"/>
    <n v="98100.15"/>
    <n v="184930.15"/>
  </r>
  <r>
    <s v="Otha Tappor"/>
    <n v="8187246642"/>
    <s v="Otha"/>
    <s v="Tappor"/>
    <x v="1"/>
    <x v="893"/>
    <n v="19"/>
    <n v="673714"/>
    <n v="600000"/>
    <n v="750000"/>
    <n v="900000"/>
    <n v="1200000"/>
    <n v="1.1228566666666666"/>
    <s v="100-125%"/>
    <n v="78000"/>
    <n v="12531.380000000001"/>
    <n v="0"/>
    <n v="0"/>
    <n v="0"/>
    <x v="900"/>
    <x v="900"/>
    <n v="90000"/>
    <n v="13268.519999999999"/>
    <n v="0"/>
    <n v="0"/>
    <n v="0"/>
    <n v="103268.52"/>
    <n v="163108.52000000002"/>
  </r>
  <r>
    <s v="Della Tapson"/>
    <n v="7039995972"/>
    <s v="Della"/>
    <s v="Tapson"/>
    <x v="1"/>
    <x v="894"/>
    <n v="24"/>
    <n v="862767"/>
    <n v="600000"/>
    <n v="750000"/>
    <n v="900000"/>
    <n v="1200000"/>
    <n v="1.437945"/>
    <s v="125-150%"/>
    <n v="78000"/>
    <n v="25500.000000000004"/>
    <n v="23681.07"/>
    <n v="0"/>
    <n v="0"/>
    <x v="901"/>
    <x v="901"/>
    <n v="90000"/>
    <n v="27000"/>
    <n v="28191.75"/>
    <n v="0"/>
    <n v="0"/>
    <n v="145191.75"/>
    <n v="201920.75"/>
  </r>
  <r>
    <s v="Lefty Tatteshall"/>
    <n v="4718207207"/>
    <s v="Lefty"/>
    <s v="Tatteshall"/>
    <x v="1"/>
    <x v="895"/>
    <n v="22"/>
    <n v="751994"/>
    <n v="600000"/>
    <n v="750000"/>
    <n v="900000"/>
    <n v="1200000"/>
    <n v="1.2533233333333333"/>
    <s v="125-150%"/>
    <n v="78000"/>
    <n v="25500.000000000004"/>
    <n v="418.74"/>
    <n v="0"/>
    <n v="0"/>
    <x v="902"/>
    <x v="902"/>
    <n v="90000"/>
    <n v="27000"/>
    <n v="498.5"/>
    <n v="0"/>
    <n v="0"/>
    <n v="117498.5"/>
    <n v="171800.5"/>
  </r>
  <r>
    <s v="Wendel Taudevin"/>
    <n v="3013094990"/>
    <s v="Wendel"/>
    <s v="Taudevin"/>
    <x v="0"/>
    <x v="896"/>
    <n v="11"/>
    <n v="409689"/>
    <n v="500000"/>
    <n v="625000"/>
    <n v="750000"/>
    <n v="1000000"/>
    <n v="0.81937800000000005"/>
    <s v="0-100%"/>
    <n v="40968.9"/>
    <n v="0"/>
    <n v="0"/>
    <n v="0"/>
    <n v="0"/>
    <x v="903"/>
    <x v="903"/>
    <n v="49162.68"/>
    <n v="0"/>
    <n v="0"/>
    <n v="0"/>
    <n v="0"/>
    <n v="49162.68"/>
    <n v="108036.68"/>
  </r>
  <r>
    <s v="Laural Teasey"/>
    <n v="8315800957"/>
    <s v="Laural"/>
    <s v="Teasey"/>
    <x v="0"/>
    <x v="897"/>
    <n v="19"/>
    <n v="756055"/>
    <n v="500000"/>
    <n v="625000"/>
    <n v="750000"/>
    <n v="1000000"/>
    <n v="1.5121100000000001"/>
    <s v="150-200%"/>
    <n v="50000"/>
    <n v="18750"/>
    <n v="22500"/>
    <n v="1332.1"/>
    <n v="0"/>
    <x v="904"/>
    <x v="904"/>
    <n v="60000"/>
    <n v="21250"/>
    <n v="25000"/>
    <n v="1332.1"/>
    <n v="0"/>
    <n v="107582.1"/>
    <n v="162027.1"/>
  </r>
  <r>
    <s v="Pet Tellenbrook"/>
    <n v="7273123196"/>
    <s v="Pet"/>
    <s v="Tellenbrook"/>
    <x v="2"/>
    <x v="898"/>
    <n v="24"/>
    <n v="841603"/>
    <n v="750000"/>
    <n v="937500"/>
    <n v="1125000"/>
    <n v="1500000"/>
    <n v="1.1221373333333333"/>
    <s v="100-125%"/>
    <n v="112500"/>
    <n v="17404.57"/>
    <n v="0"/>
    <n v="0"/>
    <n v="0"/>
    <x v="905"/>
    <x v="905"/>
    <n v="112500"/>
    <n v="20152.66"/>
    <n v="0"/>
    <n v="0"/>
    <n v="0"/>
    <n v="132652.66"/>
    <n v="216166.66"/>
  </r>
  <r>
    <s v="Cletis Temlett"/>
    <n v="2885061928"/>
    <s v="Cletis"/>
    <s v="Temlett"/>
    <x v="2"/>
    <x v="899"/>
    <n v="27"/>
    <n v="961540"/>
    <n v="750000"/>
    <n v="937500"/>
    <n v="1125000"/>
    <n v="1500000"/>
    <n v="1.2820533333333333"/>
    <s v="125-150%"/>
    <n v="112500"/>
    <n v="35625"/>
    <n v="5529.2"/>
    <n v="0"/>
    <n v="0"/>
    <x v="906"/>
    <x v="906"/>
    <n v="112500"/>
    <n v="41250"/>
    <n v="6010"/>
    <n v="0"/>
    <n v="0"/>
    <n v="159760"/>
    <n v="264741"/>
  </r>
  <r>
    <s v="Lotta Thoresbie"/>
    <n v="1657097021"/>
    <s v="Lotta"/>
    <s v="Thoresbie"/>
    <x v="0"/>
    <x v="900"/>
    <n v="21"/>
    <n v="831018"/>
    <n v="500000"/>
    <n v="625000"/>
    <n v="750000"/>
    <n v="1000000"/>
    <n v="1.6620360000000001"/>
    <s v="150-200%"/>
    <n v="50000"/>
    <n v="18750"/>
    <n v="22500"/>
    <n v="17823.96"/>
    <n v="0"/>
    <x v="907"/>
    <x v="907"/>
    <n v="60000"/>
    <n v="21250"/>
    <n v="25000"/>
    <n v="17823.96"/>
    <n v="0"/>
    <n v="124073.95999999999"/>
    <n v="174342.96"/>
  </r>
  <r>
    <s v="Chan Thorwarth"/>
    <n v="2136806068"/>
    <s v="Chan"/>
    <s v="Thorwarth"/>
    <x v="1"/>
    <x v="901"/>
    <n v="13"/>
    <n v="478069"/>
    <n v="600000"/>
    <n v="750000"/>
    <n v="900000"/>
    <n v="1200000"/>
    <n v="0.79678166666666672"/>
    <s v="0-100%"/>
    <n v="62148.97"/>
    <n v="0"/>
    <n v="0"/>
    <n v="0"/>
    <n v="0"/>
    <x v="908"/>
    <x v="908"/>
    <n v="71710.349999999991"/>
    <n v="0"/>
    <n v="0"/>
    <n v="0"/>
    <n v="0"/>
    <n v="71710.349999999991"/>
    <n v="147326.34999999998"/>
  </r>
  <r>
    <s v="Garey Thow"/>
    <n v="1990335721"/>
    <s v="Garey"/>
    <s v="Thow"/>
    <x v="1"/>
    <x v="902"/>
    <n v="20"/>
    <n v="722680"/>
    <n v="600000"/>
    <n v="750000"/>
    <n v="900000"/>
    <n v="1200000"/>
    <n v="1.2044666666666666"/>
    <s v="100-125%"/>
    <n v="78000"/>
    <n v="20855.600000000002"/>
    <n v="0"/>
    <n v="0"/>
    <n v="0"/>
    <x v="909"/>
    <x v="909"/>
    <n v="90000"/>
    <n v="22082.399999999998"/>
    <n v="0"/>
    <n v="0"/>
    <n v="0"/>
    <n v="112082.4"/>
    <n v="166573.4"/>
  </r>
  <r>
    <s v="Abdul Thunnerclef"/>
    <n v="5726465660"/>
    <s v="Abdul"/>
    <s v="Thunnerclef"/>
    <x v="1"/>
    <x v="903"/>
    <n v="22"/>
    <n v="799312"/>
    <n v="600000"/>
    <n v="750000"/>
    <n v="900000"/>
    <n v="1200000"/>
    <n v="1.3321866666666666"/>
    <s v="125-150%"/>
    <n v="78000"/>
    <n v="25500.000000000004"/>
    <n v="10355.52"/>
    <n v="0"/>
    <n v="0"/>
    <x v="910"/>
    <x v="910"/>
    <n v="90000"/>
    <n v="27000"/>
    <n v="12328"/>
    <n v="0"/>
    <n v="0"/>
    <n v="129328"/>
    <n v="189561"/>
  </r>
  <r>
    <s v="Mil Tichelaar"/>
    <n v="1598957961"/>
    <s v="Mil"/>
    <s v="Tichelaar"/>
    <x v="2"/>
    <x v="904"/>
    <n v="30"/>
    <n v="1143449"/>
    <n v="750000"/>
    <n v="937500"/>
    <n v="1125000"/>
    <n v="1500000"/>
    <n v="1.5245986666666667"/>
    <s v="150-200%"/>
    <n v="112500"/>
    <n v="35625"/>
    <n v="43125"/>
    <n v="5534.7"/>
    <n v="0"/>
    <x v="911"/>
    <x v="911"/>
    <n v="112500"/>
    <n v="41250"/>
    <n v="46875"/>
    <n v="6088.17"/>
    <n v="0"/>
    <n v="206713.17"/>
    <n v="282392.17000000004"/>
  </r>
  <r>
    <s v="Christabella Timblett"/>
    <n v="4328154427"/>
    <s v="Christabella"/>
    <s v="Timblett"/>
    <x v="0"/>
    <x v="905"/>
    <n v="20"/>
    <n v="637072"/>
    <n v="500000"/>
    <n v="625000"/>
    <n v="750000"/>
    <n v="1000000"/>
    <n v="1.2741439999999999"/>
    <s v="125-150%"/>
    <n v="50000"/>
    <n v="18750"/>
    <n v="2172.96"/>
    <n v="0"/>
    <n v="0"/>
    <x v="912"/>
    <x v="912"/>
    <n v="60000"/>
    <n v="21250"/>
    <n v="2414.4"/>
    <n v="0"/>
    <n v="0"/>
    <n v="83664.399999999994"/>
    <n v="118355.4"/>
  </r>
  <r>
    <s v="Meara Timmis"/>
    <n v="5241020535"/>
    <s v="Meara"/>
    <s v="Timmis"/>
    <x v="0"/>
    <x v="906"/>
    <n v="25"/>
    <n v="863714"/>
    <n v="500000"/>
    <n v="625000"/>
    <n v="750000"/>
    <n v="1000000"/>
    <n v="1.727428"/>
    <s v="150-200%"/>
    <n v="50000"/>
    <n v="18750"/>
    <n v="22500"/>
    <n v="25017.08"/>
    <n v="0"/>
    <x v="913"/>
    <x v="913"/>
    <n v="60000"/>
    <n v="21250"/>
    <n v="25000"/>
    <n v="25017.08"/>
    <n v="0"/>
    <n v="131267.08000000002"/>
    <n v="170095.08000000002"/>
  </r>
  <r>
    <s v="Darwin Tinsley"/>
    <n v="9547713507"/>
    <s v="Darwin"/>
    <s v="Tinsley"/>
    <x v="2"/>
    <x v="907"/>
    <n v="19"/>
    <n v="762760"/>
    <n v="750000"/>
    <n v="937500"/>
    <n v="1125000"/>
    <n v="1500000"/>
    <n v="1.0170133333333333"/>
    <s v="100-125%"/>
    <n v="112500"/>
    <n v="2424.4"/>
    <n v="0"/>
    <n v="0"/>
    <n v="0"/>
    <x v="914"/>
    <x v="914"/>
    <n v="112500"/>
    <n v="2807.2"/>
    <n v="0"/>
    <n v="0"/>
    <n v="0"/>
    <n v="115307.2"/>
    <n v="195898.2"/>
  </r>
  <r>
    <s v="Erroll Tirkin"/>
    <n v="1923178164"/>
    <s v="Erroll"/>
    <s v="Tirkin"/>
    <x v="2"/>
    <x v="908"/>
    <n v="18"/>
    <n v="605464"/>
    <n v="750000"/>
    <n v="937500"/>
    <n v="1125000"/>
    <n v="1500000"/>
    <n v="0.8072853333333333"/>
    <s v="0-100%"/>
    <n v="90819.599999999991"/>
    <n v="0"/>
    <n v="0"/>
    <n v="0"/>
    <n v="0"/>
    <x v="915"/>
    <x v="915"/>
    <n v="90819.599999999991"/>
    <n v="0"/>
    <n v="0"/>
    <n v="0"/>
    <n v="0"/>
    <n v="90819.599999999991"/>
    <n v="202671.59999999998"/>
  </r>
  <r>
    <s v="Kit Tivolier"/>
    <n v="6915102108"/>
    <s v="Kit"/>
    <s v="Tivolier"/>
    <x v="2"/>
    <x v="909"/>
    <n v="21"/>
    <n v="707829"/>
    <n v="750000"/>
    <n v="937500"/>
    <n v="1125000"/>
    <n v="1500000"/>
    <n v="0.94377200000000006"/>
    <s v="0-100%"/>
    <n v="106174.34999999999"/>
    <n v="0"/>
    <n v="0"/>
    <n v="0"/>
    <n v="0"/>
    <x v="916"/>
    <x v="916"/>
    <n v="106174.34999999999"/>
    <n v="0"/>
    <n v="0"/>
    <n v="0"/>
    <n v="0"/>
    <n v="106174.34999999999"/>
    <n v="190225.34999999998"/>
  </r>
  <r>
    <s v="Giffer Toke"/>
    <n v="9855833406"/>
    <s v="Giffer"/>
    <s v="Toke"/>
    <x v="2"/>
    <x v="910"/>
    <n v="14"/>
    <n v="506627"/>
    <n v="750000"/>
    <n v="937500"/>
    <n v="1125000"/>
    <n v="1500000"/>
    <n v="0.6755026666666667"/>
    <s v="0-100%"/>
    <n v="75994.05"/>
    <n v="0"/>
    <n v="0"/>
    <n v="0"/>
    <n v="0"/>
    <x v="917"/>
    <x v="917"/>
    <n v="75994.05"/>
    <n v="0"/>
    <n v="0"/>
    <n v="0"/>
    <n v="0"/>
    <n v="75994.05"/>
    <n v="154765.04999999999"/>
  </r>
  <r>
    <s v="Vania Tolefree"/>
    <n v="2234966051"/>
    <s v="Vania"/>
    <s v="Tolefree"/>
    <x v="2"/>
    <x v="911"/>
    <n v="21"/>
    <n v="699976"/>
    <n v="750000"/>
    <n v="937500"/>
    <n v="1125000"/>
    <n v="1500000"/>
    <n v="0.93330133333333332"/>
    <s v="0-100%"/>
    <n v="104996.4"/>
    <n v="0"/>
    <n v="0"/>
    <n v="0"/>
    <n v="0"/>
    <x v="918"/>
    <x v="918"/>
    <n v="104996.4"/>
    <n v="0"/>
    <n v="0"/>
    <n v="0"/>
    <n v="0"/>
    <n v="104996.4"/>
    <n v="205054.4"/>
  </r>
  <r>
    <s v="Bryn Tomas"/>
    <n v="6596440737"/>
    <s v="Bryn"/>
    <s v="Tomas"/>
    <x v="0"/>
    <x v="912"/>
    <n v="27"/>
    <n v="915219"/>
    <n v="500000"/>
    <n v="625000"/>
    <n v="750000"/>
    <n v="1000000"/>
    <n v="1.830438"/>
    <s v="150-200%"/>
    <n v="50000"/>
    <n v="18750"/>
    <n v="22500"/>
    <n v="36348.18"/>
    <n v="0"/>
    <x v="919"/>
    <x v="919"/>
    <n v="60000"/>
    <n v="21250"/>
    <n v="25000"/>
    <n v="36348.18"/>
    <n v="0"/>
    <n v="142598.18"/>
    <n v="177036.18"/>
  </r>
  <r>
    <s v="Brade Torn"/>
    <n v="3569414450"/>
    <s v="Brade"/>
    <s v="Torn"/>
    <x v="0"/>
    <x v="913"/>
    <n v="21"/>
    <n v="715285"/>
    <n v="500000"/>
    <n v="625000"/>
    <n v="750000"/>
    <n v="1000000"/>
    <n v="1.4305699999999999"/>
    <s v="125-150%"/>
    <n v="50000"/>
    <n v="18750"/>
    <n v="16251.3"/>
    <n v="0"/>
    <n v="0"/>
    <x v="920"/>
    <x v="920"/>
    <n v="60000"/>
    <n v="21250"/>
    <n v="18057"/>
    <n v="0"/>
    <n v="0"/>
    <n v="99307"/>
    <n v="142087"/>
  </r>
  <r>
    <s v="Ruthi Torrance"/>
    <n v="6214787945"/>
    <s v="Ruthi"/>
    <s v="Torrance"/>
    <x v="1"/>
    <x v="914"/>
    <n v="19"/>
    <n v="743904"/>
    <n v="600000"/>
    <n v="750000"/>
    <n v="900000"/>
    <n v="1200000"/>
    <n v="1.2398400000000001"/>
    <s v="100-125%"/>
    <n v="78000"/>
    <n v="24463.68"/>
    <n v="0"/>
    <n v="0"/>
    <n v="0"/>
    <x v="921"/>
    <x v="921"/>
    <n v="90000"/>
    <n v="25902.719999999998"/>
    <n v="0"/>
    <n v="0"/>
    <n v="0"/>
    <n v="115902.72"/>
    <n v="179752.72"/>
  </r>
  <r>
    <s v="Brewer Torres"/>
    <n v="5372344725"/>
    <s v="Brewer"/>
    <s v="Torres"/>
    <x v="0"/>
    <x v="915"/>
    <n v="19"/>
    <n v="762516"/>
    <n v="500000"/>
    <n v="625000"/>
    <n v="750000"/>
    <n v="1000000"/>
    <n v="1.5250319999999999"/>
    <s v="150-200%"/>
    <n v="50000"/>
    <n v="18750"/>
    <n v="22500"/>
    <n v="2753.52"/>
    <n v="0"/>
    <x v="922"/>
    <x v="922"/>
    <n v="60000"/>
    <n v="21250"/>
    <n v="25000"/>
    <n v="2753.52"/>
    <n v="0"/>
    <n v="109003.52"/>
    <n v="151686.52000000002"/>
  </r>
  <r>
    <s v="Baxter Toulamain"/>
    <n v="2493113470"/>
    <s v="Baxter"/>
    <s v="Toulamain"/>
    <x v="1"/>
    <x v="916"/>
    <n v="23"/>
    <n v="778958"/>
    <n v="600000"/>
    <n v="750000"/>
    <n v="900000"/>
    <n v="1200000"/>
    <n v="1.2982633333333333"/>
    <s v="125-150%"/>
    <n v="78000"/>
    <n v="25500.000000000004"/>
    <n v="6081.1799999999994"/>
    <n v="0"/>
    <n v="0"/>
    <x v="923"/>
    <x v="923"/>
    <n v="90000"/>
    <n v="27000"/>
    <n v="7239.5"/>
    <n v="0"/>
    <n v="0"/>
    <n v="124239.5"/>
    <n v="186642.5"/>
  </r>
  <r>
    <s v="Lyn Trewett"/>
    <n v="2649428619"/>
    <s v="Lyn"/>
    <s v="Trewett"/>
    <x v="1"/>
    <x v="917"/>
    <n v="14"/>
    <n v="440900"/>
    <n v="600000"/>
    <n v="750000"/>
    <n v="900000"/>
    <n v="1200000"/>
    <n v="0.73483333333333334"/>
    <s v="0-100%"/>
    <n v="57317"/>
    <n v="0"/>
    <n v="0"/>
    <n v="0"/>
    <n v="0"/>
    <x v="924"/>
    <x v="924"/>
    <n v="66135"/>
    <n v="0"/>
    <n v="0"/>
    <n v="0"/>
    <n v="0"/>
    <n v="66135"/>
    <n v="139507"/>
  </r>
  <r>
    <s v="Sharline Tribbeck"/>
    <n v="4689682046"/>
    <s v="Sharline"/>
    <s v="Tribbeck"/>
    <x v="0"/>
    <x v="918"/>
    <n v="12"/>
    <n v="372405"/>
    <n v="500000"/>
    <n v="625000"/>
    <n v="750000"/>
    <n v="1000000"/>
    <n v="0.74480999999999997"/>
    <s v="0-100%"/>
    <n v="37240.5"/>
    <n v="0"/>
    <n v="0"/>
    <n v="0"/>
    <n v="0"/>
    <x v="925"/>
    <x v="925"/>
    <n v="44688.6"/>
    <n v="0"/>
    <n v="0"/>
    <n v="0"/>
    <n v="0"/>
    <n v="44688.6"/>
    <n v="106367.6"/>
  </r>
  <r>
    <s v="Norina Truckett"/>
    <n v="8676088039"/>
    <s v="Norina"/>
    <s v="Truckett"/>
    <x v="1"/>
    <x v="919"/>
    <n v="24"/>
    <n v="923269"/>
    <n v="600000"/>
    <n v="750000"/>
    <n v="900000"/>
    <n v="1200000"/>
    <n v="1.5387816666666667"/>
    <s v="150-200%"/>
    <n v="78000"/>
    <n v="25500.000000000004"/>
    <n v="31500"/>
    <n v="6049.9400000000005"/>
    <n v="0"/>
    <x v="926"/>
    <x v="926"/>
    <n v="90000"/>
    <n v="27000"/>
    <n v="37500"/>
    <n v="6980.7"/>
    <n v="0"/>
    <n v="161480.70000000001"/>
    <n v="228683.7"/>
  </r>
  <r>
    <s v="Godard Truett"/>
    <n v="8552526727"/>
    <s v="Godard"/>
    <s v="Truett"/>
    <x v="1"/>
    <x v="920"/>
    <n v="27"/>
    <n v="1005142"/>
    <n v="600000"/>
    <n v="750000"/>
    <n v="900000"/>
    <n v="1200000"/>
    <n v="1.6752366666666667"/>
    <s v="150-200%"/>
    <n v="78000"/>
    <n v="25500.000000000004"/>
    <n v="31500"/>
    <n v="27336.920000000002"/>
    <n v="0"/>
    <x v="927"/>
    <x v="927"/>
    <n v="90000"/>
    <n v="27000"/>
    <n v="37500"/>
    <n v="31542.6"/>
    <n v="0"/>
    <n v="186042.6"/>
    <n v="243189.6"/>
  </r>
  <r>
    <s v="Malissia Try"/>
    <n v="5990182805"/>
    <s v="Malissia"/>
    <s v="Try"/>
    <x v="1"/>
    <x v="921"/>
    <n v="13"/>
    <n v="462339"/>
    <n v="600000"/>
    <n v="750000"/>
    <n v="900000"/>
    <n v="1200000"/>
    <n v="0.77056500000000006"/>
    <s v="0-100%"/>
    <n v="60104.07"/>
    <n v="0"/>
    <n v="0"/>
    <n v="0"/>
    <n v="0"/>
    <x v="928"/>
    <x v="928"/>
    <n v="69350.849999999991"/>
    <n v="0"/>
    <n v="0"/>
    <n v="0"/>
    <n v="0"/>
    <n v="69350.849999999991"/>
    <n v="141011.84999999998"/>
  </r>
  <r>
    <s v="Bertie Turpey"/>
    <n v="2480515559"/>
    <s v="Bertie"/>
    <s v="Turpey"/>
    <x v="2"/>
    <x v="922"/>
    <n v="27"/>
    <n v="929293"/>
    <n v="750000"/>
    <n v="937500"/>
    <n v="1125000"/>
    <n v="1500000"/>
    <n v="1.2390573333333332"/>
    <s v="100-125%"/>
    <n v="112500"/>
    <n v="34065.67"/>
    <n v="0"/>
    <n v="0"/>
    <n v="0"/>
    <x v="929"/>
    <x v="929"/>
    <n v="112500"/>
    <n v="39444.46"/>
    <n v="0"/>
    <n v="0"/>
    <n v="0"/>
    <n v="151944.46"/>
    <n v="232704.46"/>
  </r>
  <r>
    <s v="Valencia Ubsdale"/>
    <n v="4074728869"/>
    <s v="Valencia"/>
    <s v="Ubsdale"/>
    <x v="1"/>
    <x v="923"/>
    <n v="20"/>
    <n v="806749"/>
    <n v="600000"/>
    <n v="750000"/>
    <n v="900000"/>
    <n v="1200000"/>
    <n v="1.3445816666666666"/>
    <s v="125-150%"/>
    <n v="78000"/>
    <n v="25500.000000000004"/>
    <n v="11917.289999999999"/>
    <n v="0"/>
    <n v="0"/>
    <x v="930"/>
    <x v="930"/>
    <n v="90000"/>
    <n v="27000"/>
    <n v="14187.25"/>
    <n v="0"/>
    <n v="0"/>
    <n v="131187.25"/>
    <n v="203885.25"/>
  </r>
  <r>
    <s v="Adolf Underhill"/>
    <n v="8127128031"/>
    <s v="Adolf"/>
    <s v="Underhill"/>
    <x v="1"/>
    <x v="924"/>
    <n v="17"/>
    <n v="522770"/>
    <n v="600000"/>
    <n v="750000"/>
    <n v="900000"/>
    <n v="1200000"/>
    <n v="0.8712833333333333"/>
    <s v="0-100%"/>
    <n v="67960.100000000006"/>
    <n v="0"/>
    <n v="0"/>
    <n v="0"/>
    <n v="0"/>
    <x v="931"/>
    <x v="931"/>
    <n v="78415.5"/>
    <n v="0"/>
    <n v="0"/>
    <n v="0"/>
    <n v="0"/>
    <n v="78415.5"/>
    <n v="156287.5"/>
  </r>
  <r>
    <s v="Auguste Uren"/>
    <n v="7596173217"/>
    <s v="Auguste"/>
    <s v="Uren"/>
    <x v="2"/>
    <x v="925"/>
    <n v="22"/>
    <n v="779353"/>
    <n v="750000"/>
    <n v="937500"/>
    <n v="1125000"/>
    <n v="1500000"/>
    <n v="1.0391373333333334"/>
    <s v="100-125%"/>
    <n v="112500"/>
    <n v="5577.07"/>
    <n v="0"/>
    <n v="0"/>
    <n v="0"/>
    <x v="932"/>
    <x v="932"/>
    <n v="112500"/>
    <n v="6457.66"/>
    <n v="0"/>
    <n v="0"/>
    <n v="0"/>
    <n v="118957.66"/>
    <n v="210721.66"/>
  </r>
  <r>
    <s v="Merrile Urrey"/>
    <n v="2975315244"/>
    <s v="Merrile"/>
    <s v="Urrey"/>
    <x v="2"/>
    <x v="926"/>
    <n v="21"/>
    <n v="745518"/>
    <n v="750000"/>
    <n v="937500"/>
    <n v="1125000"/>
    <n v="1500000"/>
    <n v="0.99402400000000002"/>
    <s v="0-100%"/>
    <n v="111827.7"/>
    <n v="0"/>
    <n v="0"/>
    <n v="0"/>
    <n v="0"/>
    <x v="933"/>
    <x v="933"/>
    <n v="111827.7"/>
    <n v="0"/>
    <n v="0"/>
    <n v="0"/>
    <n v="0"/>
    <n v="111827.7"/>
    <n v="220272.7"/>
  </r>
  <r>
    <s v="Carmelle Utridge"/>
    <n v="3904109642"/>
    <s v="Carmelle"/>
    <s v="Utridge"/>
    <x v="0"/>
    <x v="927"/>
    <n v="16"/>
    <n v="580253"/>
    <n v="500000"/>
    <n v="625000"/>
    <n v="750000"/>
    <n v="1000000"/>
    <n v="1.160506"/>
    <s v="100-125%"/>
    <n v="50000"/>
    <n v="12037.949999999999"/>
    <n v="0"/>
    <n v="0"/>
    <n v="0"/>
    <x v="934"/>
    <x v="934"/>
    <n v="60000"/>
    <n v="13643.01"/>
    <n v="0"/>
    <n v="0"/>
    <n v="0"/>
    <n v="73643.009999999995"/>
    <n v="123338.01"/>
  </r>
  <r>
    <s v="Herrick Utterson"/>
    <n v="7192290785"/>
    <s v="Herrick"/>
    <s v="Utterson"/>
    <x v="0"/>
    <x v="928"/>
    <n v="24"/>
    <n v="722087"/>
    <n v="500000"/>
    <n v="625000"/>
    <n v="750000"/>
    <n v="1000000"/>
    <n v="1.4441740000000001"/>
    <s v="125-150%"/>
    <n v="50000"/>
    <n v="18750"/>
    <n v="17475.66"/>
    <n v="0"/>
    <n v="0"/>
    <x v="935"/>
    <x v="935"/>
    <n v="60000"/>
    <n v="21250"/>
    <n v="19417.400000000001"/>
    <n v="0"/>
    <n v="0"/>
    <n v="100667.4"/>
    <n v="132854.39999999999"/>
  </r>
  <r>
    <s v="Waldemar Vaggers"/>
    <n v="1856596435"/>
    <s v="Waldemar"/>
    <s v="Vaggers"/>
    <x v="2"/>
    <x v="929"/>
    <n v="18"/>
    <n v="580833"/>
    <n v="750000"/>
    <n v="937500"/>
    <n v="1125000"/>
    <n v="1500000"/>
    <n v="0.77444400000000002"/>
    <s v="0-100%"/>
    <n v="87124.95"/>
    <n v="0"/>
    <n v="0"/>
    <n v="0"/>
    <n v="0"/>
    <x v="936"/>
    <x v="936"/>
    <n v="87124.95"/>
    <n v="0"/>
    <n v="0"/>
    <n v="0"/>
    <n v="0"/>
    <n v="87124.95"/>
    <n v="187983.95"/>
  </r>
  <r>
    <s v="Farris Valance"/>
    <n v="4453315724"/>
    <s v="Farris"/>
    <s v="Valance"/>
    <x v="1"/>
    <x v="930"/>
    <n v="22"/>
    <n v="878793"/>
    <n v="600000"/>
    <n v="750000"/>
    <n v="900000"/>
    <n v="1200000"/>
    <n v="1.464655"/>
    <s v="125-150%"/>
    <n v="78000"/>
    <n v="25500.000000000004"/>
    <n v="27046.53"/>
    <n v="0"/>
    <n v="0"/>
    <x v="937"/>
    <x v="937"/>
    <n v="90000"/>
    <n v="27000"/>
    <n v="32198.25"/>
    <n v="0"/>
    <n v="0"/>
    <n v="149198.25"/>
    <n v="204685.25"/>
  </r>
  <r>
    <s v="Isidoro Vamplers"/>
    <n v="3891707452"/>
    <s v="Isidoro"/>
    <s v="Vamplers"/>
    <x v="2"/>
    <x v="931"/>
    <n v="18"/>
    <n v="696628"/>
    <n v="750000"/>
    <n v="937500"/>
    <n v="1125000"/>
    <n v="1500000"/>
    <n v="0.92883733333333329"/>
    <s v="0-100%"/>
    <n v="104494.2"/>
    <n v="0"/>
    <n v="0"/>
    <n v="0"/>
    <n v="0"/>
    <x v="938"/>
    <x v="938"/>
    <n v="104494.2"/>
    <n v="0"/>
    <n v="0"/>
    <n v="0"/>
    <n v="0"/>
    <n v="104494.2"/>
    <n v="195085.2"/>
  </r>
  <r>
    <s v="Eddy Van Arsdale"/>
    <n v="4037854406"/>
    <s v="Eddy"/>
    <s v="Van Arsdale"/>
    <x v="1"/>
    <x v="493"/>
    <n v="23"/>
    <n v="793311"/>
    <n v="600000"/>
    <n v="750000"/>
    <n v="900000"/>
    <n v="1200000"/>
    <n v="1.3221849999999999"/>
    <s v="125-150%"/>
    <n v="78000"/>
    <n v="25500.000000000004"/>
    <n v="9095.31"/>
    <n v="0"/>
    <n v="0"/>
    <x v="939"/>
    <x v="939"/>
    <n v="90000"/>
    <n v="27000"/>
    <n v="10827.75"/>
    <n v="0"/>
    <n v="0"/>
    <n v="127827.75"/>
    <n v="192138.75"/>
  </r>
  <r>
    <s v="Vladamir Van Castele"/>
    <n v="9966428720"/>
    <s v="Vladamir"/>
    <s v="Van Castele"/>
    <x v="2"/>
    <x v="932"/>
    <n v="18"/>
    <n v="557797"/>
    <n v="750000"/>
    <n v="937500"/>
    <n v="1125000"/>
    <n v="1500000"/>
    <n v="0.74372933333333335"/>
    <s v="0-100%"/>
    <n v="83669.55"/>
    <n v="0"/>
    <n v="0"/>
    <n v="0"/>
    <n v="0"/>
    <x v="940"/>
    <x v="940"/>
    <n v="83669.55"/>
    <n v="0"/>
    <n v="0"/>
    <n v="0"/>
    <n v="0"/>
    <n v="83669.55"/>
    <n v="205248.55"/>
  </r>
  <r>
    <s v="Noelyn Vankin"/>
    <n v="7411705322"/>
    <s v="Noelyn"/>
    <s v="Vankin"/>
    <x v="2"/>
    <x v="933"/>
    <n v="21"/>
    <n v="838801"/>
    <n v="750000"/>
    <n v="937500"/>
    <n v="1125000"/>
    <n v="1500000"/>
    <n v="1.1184013333333334"/>
    <s v="100-125%"/>
    <n v="112500"/>
    <n v="16872.189999999999"/>
    <n v="0"/>
    <n v="0"/>
    <n v="0"/>
    <x v="941"/>
    <x v="941"/>
    <n v="112500"/>
    <n v="19536.22"/>
    <n v="0"/>
    <n v="0"/>
    <n v="0"/>
    <n v="132036.22"/>
    <n v="237681.22"/>
  </r>
  <r>
    <s v="Lynea Vanyukhin"/>
    <n v="9732655267"/>
    <s v="Lynea"/>
    <s v="Vanyukhin"/>
    <x v="1"/>
    <x v="934"/>
    <n v="11"/>
    <n v="454991"/>
    <n v="600000"/>
    <n v="750000"/>
    <n v="900000"/>
    <n v="1200000"/>
    <n v="0.75831833333333332"/>
    <s v="0-100%"/>
    <n v="59148.83"/>
    <n v="0"/>
    <n v="0"/>
    <n v="0"/>
    <n v="0"/>
    <x v="942"/>
    <x v="942"/>
    <n v="68248.649999999994"/>
    <n v="0"/>
    <n v="0"/>
    <n v="0"/>
    <n v="0"/>
    <n v="68248.649999999994"/>
    <n v="145722.65"/>
  </r>
  <r>
    <s v="Fredek Vaskin"/>
    <n v="5814713100"/>
    <s v="Fredek"/>
    <s v="Vaskin"/>
    <x v="1"/>
    <x v="935"/>
    <n v="11"/>
    <n v="431484"/>
    <n v="600000"/>
    <n v="750000"/>
    <n v="900000"/>
    <n v="1200000"/>
    <n v="0.71914"/>
    <s v="0-100%"/>
    <n v="56092.920000000006"/>
    <n v="0"/>
    <n v="0"/>
    <n v="0"/>
    <n v="0"/>
    <x v="943"/>
    <x v="943"/>
    <n v="64722.6"/>
    <n v="0"/>
    <n v="0"/>
    <n v="0"/>
    <n v="0"/>
    <n v="64722.6"/>
    <n v="115189.6"/>
  </r>
  <r>
    <s v="Jethro Vedishchev"/>
    <n v="7373156215"/>
    <s v="Jethro"/>
    <s v="Vedishchev"/>
    <x v="1"/>
    <x v="936"/>
    <n v="22"/>
    <n v="774746"/>
    <n v="600000"/>
    <n v="750000"/>
    <n v="900000"/>
    <n v="1200000"/>
    <n v="1.2912433333333333"/>
    <s v="125-150%"/>
    <n v="78000"/>
    <n v="25500.000000000004"/>
    <n v="5196.66"/>
    <n v="0"/>
    <n v="0"/>
    <x v="944"/>
    <x v="944"/>
    <n v="90000"/>
    <n v="27000"/>
    <n v="6186.5"/>
    <n v="0"/>
    <n v="0"/>
    <n v="123186.5"/>
    <n v="179647.5"/>
  </r>
  <r>
    <s v="Van Vedmore"/>
    <n v="1887308636"/>
    <s v="Van"/>
    <s v="Vedmore"/>
    <x v="1"/>
    <x v="937"/>
    <n v="26"/>
    <n v="941410"/>
    <n v="600000"/>
    <n v="750000"/>
    <n v="900000"/>
    <n v="1200000"/>
    <n v="1.5690166666666667"/>
    <s v="150-200%"/>
    <n v="78000"/>
    <n v="25500.000000000004"/>
    <n v="31500"/>
    <n v="10766.6"/>
    <n v="0"/>
    <x v="945"/>
    <x v="945"/>
    <n v="90000"/>
    <n v="27000"/>
    <n v="37500"/>
    <n v="12423"/>
    <n v="0"/>
    <n v="166923"/>
    <n v="234387"/>
  </r>
  <r>
    <s v="Jacinthe Vel"/>
    <n v="1296185559"/>
    <s v="Jacinthe"/>
    <s v="Vel"/>
    <x v="2"/>
    <x v="938"/>
    <n v="22"/>
    <n v="717332"/>
    <n v="750000"/>
    <n v="937500"/>
    <n v="1125000"/>
    <n v="1500000"/>
    <n v="0.95644266666666666"/>
    <s v="0-100%"/>
    <n v="107599.8"/>
    <n v="0"/>
    <n v="0"/>
    <n v="0"/>
    <n v="0"/>
    <x v="946"/>
    <x v="946"/>
    <n v="107599.8"/>
    <n v="0"/>
    <n v="0"/>
    <n v="0"/>
    <n v="0"/>
    <n v="107599.8"/>
    <n v="190828.79999999999"/>
  </r>
  <r>
    <s v="Aristotle Vibert"/>
    <n v="4162153728"/>
    <s v="Aristotle"/>
    <s v="Vibert"/>
    <x v="2"/>
    <x v="939"/>
    <n v="30"/>
    <n v="1096136"/>
    <n v="750000"/>
    <n v="937500"/>
    <n v="1125000"/>
    <n v="1500000"/>
    <n v="1.4615146666666667"/>
    <s v="125-150%"/>
    <n v="112500"/>
    <n v="35625"/>
    <n v="36486.28"/>
    <n v="0"/>
    <n v="0"/>
    <x v="947"/>
    <x v="947"/>
    <n v="112500"/>
    <n v="41250"/>
    <n v="39659"/>
    <n v="0"/>
    <n v="0"/>
    <n v="193409"/>
    <n v="288757"/>
  </r>
  <r>
    <s v="Beverlie Viccary"/>
    <n v="2279888742"/>
    <s v="Beverlie"/>
    <s v="Viccary"/>
    <x v="1"/>
    <x v="940"/>
    <n v="22"/>
    <n v="895634"/>
    <n v="600000"/>
    <n v="750000"/>
    <n v="900000"/>
    <n v="1200000"/>
    <n v="1.4927233333333334"/>
    <s v="125-150%"/>
    <n v="78000"/>
    <n v="25500.000000000004"/>
    <n v="30583.14"/>
    <n v="0"/>
    <n v="0"/>
    <x v="948"/>
    <x v="948"/>
    <n v="90000"/>
    <n v="27000"/>
    <n v="36408.5"/>
    <n v="0"/>
    <n v="0"/>
    <n v="153408.5"/>
    <n v="210823.5"/>
  </r>
  <r>
    <s v="Jenda Villaron"/>
    <n v="4119729087"/>
    <s v="Jenda"/>
    <s v="Villaron"/>
    <x v="2"/>
    <x v="941"/>
    <n v="20"/>
    <n v="618954"/>
    <n v="750000"/>
    <n v="937500"/>
    <n v="1125000"/>
    <n v="1500000"/>
    <n v="0.82527200000000001"/>
    <s v="0-100%"/>
    <n v="92843.099999999991"/>
    <n v="0"/>
    <n v="0"/>
    <n v="0"/>
    <n v="0"/>
    <x v="949"/>
    <x v="949"/>
    <n v="92843.099999999991"/>
    <n v="0"/>
    <n v="0"/>
    <n v="0"/>
    <n v="0"/>
    <n v="92843.099999999991"/>
    <n v="188053.09999999998"/>
  </r>
  <r>
    <s v="Stephen Vince"/>
    <n v="3792993961"/>
    <s v="Stephen"/>
    <s v="Vince"/>
    <x v="0"/>
    <x v="942"/>
    <n v="21"/>
    <n v="851536"/>
    <n v="500000"/>
    <n v="625000"/>
    <n v="750000"/>
    <n v="1000000"/>
    <n v="1.7030719999999999"/>
    <s v="150-200%"/>
    <n v="50000"/>
    <n v="18750"/>
    <n v="22500"/>
    <n v="22337.920000000002"/>
    <n v="0"/>
    <x v="950"/>
    <x v="950"/>
    <n v="60000"/>
    <n v="21250"/>
    <n v="25000"/>
    <n v="22337.920000000002"/>
    <n v="0"/>
    <n v="128587.92"/>
    <n v="160995.91999999998"/>
  </r>
  <r>
    <s v="Carlin Vivash"/>
    <n v="2976436541"/>
    <s v="Carlin"/>
    <s v="Vivash"/>
    <x v="2"/>
    <x v="943"/>
    <n v="12"/>
    <n v="417788"/>
    <n v="750000"/>
    <n v="937500"/>
    <n v="1125000"/>
    <n v="1500000"/>
    <n v="0.55705066666666669"/>
    <s v="0-100%"/>
    <n v="62668.2"/>
    <n v="0"/>
    <n v="0"/>
    <n v="0"/>
    <n v="0"/>
    <x v="951"/>
    <x v="951"/>
    <n v="62668.2"/>
    <n v="0"/>
    <n v="0"/>
    <n v="0"/>
    <n v="0"/>
    <n v="62668.2"/>
    <n v="140451.20000000001"/>
  </r>
  <r>
    <s v="Cami Wagstaffe"/>
    <n v="9114174103"/>
    <s v="Cami"/>
    <s v="Wagstaffe"/>
    <x v="1"/>
    <x v="944"/>
    <n v="20"/>
    <n v="653236"/>
    <n v="600000"/>
    <n v="750000"/>
    <n v="900000"/>
    <n v="1200000"/>
    <n v="1.0887266666666666"/>
    <s v="100-125%"/>
    <n v="78000"/>
    <n v="9050.1200000000008"/>
    <n v="0"/>
    <n v="0"/>
    <n v="0"/>
    <x v="952"/>
    <x v="952"/>
    <n v="90000"/>
    <n v="9582.48"/>
    <n v="0"/>
    <n v="0"/>
    <n v="0"/>
    <n v="99582.48"/>
    <n v="170709.47999999998"/>
  </r>
  <r>
    <s v="Anette Waldock"/>
    <n v="7236563277"/>
    <s v="Anette"/>
    <s v="Waldock"/>
    <x v="1"/>
    <x v="945"/>
    <n v="13"/>
    <n v="438197"/>
    <n v="600000"/>
    <n v="750000"/>
    <n v="900000"/>
    <n v="1200000"/>
    <n v="0.73032833333333336"/>
    <s v="0-100%"/>
    <n v="56965.61"/>
    <n v="0"/>
    <n v="0"/>
    <n v="0"/>
    <n v="0"/>
    <x v="953"/>
    <x v="953"/>
    <n v="65729.55"/>
    <n v="0"/>
    <n v="0"/>
    <n v="0"/>
    <n v="0"/>
    <n v="65729.55"/>
    <n v="145231.54999999999"/>
  </r>
  <r>
    <s v="Gennifer Waple"/>
    <n v="4401069773"/>
    <s v="Gennifer"/>
    <s v="Waple"/>
    <x v="1"/>
    <x v="946"/>
    <n v="21"/>
    <n v="702109"/>
    <n v="600000"/>
    <n v="750000"/>
    <n v="900000"/>
    <n v="1200000"/>
    <n v="1.1701816666666667"/>
    <s v="100-125%"/>
    <n v="78000"/>
    <n v="17358.530000000002"/>
    <n v="0"/>
    <n v="0"/>
    <n v="0"/>
    <x v="954"/>
    <x v="954"/>
    <n v="90000"/>
    <n v="18379.62"/>
    <n v="0"/>
    <n v="0"/>
    <n v="0"/>
    <n v="108379.62"/>
    <n v="172133.62"/>
  </r>
  <r>
    <s v="Jessa Wasbrough"/>
    <n v="4984363320"/>
    <s v="Jessa"/>
    <s v="Wasbrough"/>
    <x v="0"/>
    <x v="947"/>
    <n v="18"/>
    <n v="631490"/>
    <n v="500000"/>
    <n v="625000"/>
    <n v="750000"/>
    <n v="1000000"/>
    <n v="1.26298"/>
    <s v="125-150%"/>
    <n v="50000"/>
    <n v="18750"/>
    <n v="1168.2"/>
    <n v="0"/>
    <n v="0"/>
    <x v="955"/>
    <x v="955"/>
    <n v="60000"/>
    <n v="21250"/>
    <n v="1298"/>
    <n v="0"/>
    <n v="0"/>
    <n v="82548"/>
    <n v="134860"/>
  </r>
  <r>
    <s v="Beatrice Watkin"/>
    <n v="2547511673"/>
    <s v="Beatrice"/>
    <s v="Watkin"/>
    <x v="1"/>
    <x v="948"/>
    <n v="14"/>
    <n v="492390"/>
    <n v="600000"/>
    <n v="750000"/>
    <n v="900000"/>
    <n v="1200000"/>
    <n v="0.82064999999999999"/>
    <s v="0-100%"/>
    <n v="64010.700000000004"/>
    <n v="0"/>
    <n v="0"/>
    <n v="0"/>
    <n v="0"/>
    <x v="956"/>
    <x v="956"/>
    <n v="73858.5"/>
    <n v="0"/>
    <n v="0"/>
    <n v="0"/>
    <n v="0"/>
    <n v="73858.5"/>
    <n v="145274.5"/>
  </r>
  <r>
    <s v="Lancelot Watmough"/>
    <n v="5552170407"/>
    <s v="Lancelot"/>
    <s v="Watmough"/>
    <x v="1"/>
    <x v="949"/>
    <n v="16"/>
    <n v="612398"/>
    <n v="600000"/>
    <n v="750000"/>
    <n v="900000"/>
    <n v="1200000"/>
    <n v="1.0206633333333333"/>
    <s v="100-125%"/>
    <n v="78000"/>
    <n v="2107.6600000000003"/>
    <n v="0"/>
    <n v="0"/>
    <n v="0"/>
    <x v="957"/>
    <x v="957"/>
    <n v="90000"/>
    <n v="2231.64"/>
    <n v="0"/>
    <n v="0"/>
    <n v="0"/>
    <n v="92231.64"/>
    <n v="169261.64"/>
  </r>
  <r>
    <s v="Adaline Waud"/>
    <n v="9726644925"/>
    <s v="Adaline"/>
    <s v="Waud"/>
    <x v="0"/>
    <x v="950"/>
    <n v="12"/>
    <n v="358744"/>
    <n v="500000"/>
    <n v="625000"/>
    <n v="750000"/>
    <n v="1000000"/>
    <n v="0.71748800000000001"/>
    <s v="0-100%"/>
    <n v="35874.400000000001"/>
    <n v="0"/>
    <n v="0"/>
    <n v="0"/>
    <n v="0"/>
    <x v="958"/>
    <x v="958"/>
    <n v="43049.279999999999"/>
    <n v="0"/>
    <n v="0"/>
    <n v="0"/>
    <n v="0"/>
    <n v="43049.279999999999"/>
    <n v="94486.28"/>
  </r>
  <r>
    <s v="Kevin Wayvill"/>
    <n v="2657442315"/>
    <s v="Kevin"/>
    <s v="Wayvill"/>
    <x v="1"/>
    <x v="951"/>
    <n v="15"/>
    <n v="560614"/>
    <n v="600000"/>
    <n v="750000"/>
    <n v="900000"/>
    <n v="1200000"/>
    <n v="0.93435666666666661"/>
    <s v="0-100%"/>
    <n v="72879.820000000007"/>
    <n v="0"/>
    <n v="0"/>
    <n v="0"/>
    <n v="0"/>
    <x v="959"/>
    <x v="959"/>
    <n v="84092.099999999991"/>
    <n v="0"/>
    <n v="0"/>
    <n v="0"/>
    <n v="0"/>
    <n v="84092.099999999991"/>
    <n v="142411.09999999998"/>
  </r>
  <r>
    <s v="Deirdre Wem"/>
    <n v="556704134"/>
    <s v="Deirdre"/>
    <s v="Wem"/>
    <x v="1"/>
    <x v="952"/>
    <n v="21"/>
    <n v="713761"/>
    <n v="600000"/>
    <n v="750000"/>
    <n v="900000"/>
    <n v="1200000"/>
    <n v="1.1896016666666667"/>
    <s v="100-125%"/>
    <n v="78000"/>
    <n v="19339.370000000003"/>
    <n v="0"/>
    <n v="0"/>
    <n v="0"/>
    <x v="960"/>
    <x v="960"/>
    <n v="90000"/>
    <n v="20476.98"/>
    <n v="0"/>
    <n v="0"/>
    <n v="0"/>
    <n v="110476.98"/>
    <n v="181714.97999999998"/>
  </r>
  <r>
    <s v="Andre Wemyss"/>
    <n v="797655034"/>
    <s v="Andre"/>
    <s v="Wemyss"/>
    <x v="1"/>
    <x v="953"/>
    <n v="22"/>
    <n v="787252"/>
    <n v="600000"/>
    <n v="750000"/>
    <n v="900000"/>
    <n v="1200000"/>
    <n v="1.3120866666666666"/>
    <s v="125-150%"/>
    <n v="78000"/>
    <n v="25500.000000000004"/>
    <n v="7822.92"/>
    <n v="0"/>
    <n v="0"/>
    <x v="961"/>
    <x v="961"/>
    <n v="90000"/>
    <n v="27000"/>
    <n v="9313"/>
    <n v="0"/>
    <n v="0"/>
    <n v="126313"/>
    <n v="191588"/>
  </r>
  <r>
    <s v="Karlie Wennington"/>
    <n v="5395528121"/>
    <s v="Karlie"/>
    <s v="Wennington"/>
    <x v="0"/>
    <x v="954"/>
    <n v="26"/>
    <n v="1029294"/>
    <n v="500000"/>
    <n v="625000"/>
    <n v="750000"/>
    <n v="1000000"/>
    <n v="2.0585879999999999"/>
    <s v="&gt;200%"/>
    <n v="50000"/>
    <n v="18750"/>
    <n v="22500"/>
    <n v="55000"/>
    <n v="2929.4"/>
    <x v="962"/>
    <x v="962"/>
    <n v="60000"/>
    <n v="21250"/>
    <n v="25000"/>
    <n v="55000"/>
    <n v="2929.4"/>
    <n v="164179.4"/>
    <n v="201572.4"/>
  </r>
  <r>
    <s v="Olivero Wessel"/>
    <n v="2230983466"/>
    <s v="Olivero"/>
    <s v="Wessel"/>
    <x v="2"/>
    <x v="955"/>
    <n v="23"/>
    <n v="855810"/>
    <n v="750000"/>
    <n v="937500"/>
    <n v="1125000"/>
    <n v="1500000"/>
    <n v="1.1410800000000001"/>
    <s v="100-125%"/>
    <n v="112500"/>
    <n v="20103.900000000001"/>
    <n v="0"/>
    <n v="0"/>
    <n v="0"/>
    <x v="963"/>
    <x v="963"/>
    <n v="112500"/>
    <n v="23278.2"/>
    <n v="0"/>
    <n v="0"/>
    <n v="0"/>
    <n v="135778.20000000001"/>
    <n v="211775.2"/>
  </r>
  <r>
    <s v="Hillary Westphalen"/>
    <n v="5234982726"/>
    <s v="Hillary"/>
    <s v="Westphalen"/>
    <x v="2"/>
    <x v="956"/>
    <n v="21"/>
    <n v="743306"/>
    <n v="750000"/>
    <n v="937500"/>
    <n v="1125000"/>
    <n v="1500000"/>
    <n v="0.99107466666666666"/>
    <s v="0-100%"/>
    <n v="111495.9"/>
    <n v="0"/>
    <n v="0"/>
    <n v="0"/>
    <n v="0"/>
    <x v="964"/>
    <x v="964"/>
    <n v="111495.9"/>
    <n v="0"/>
    <n v="0"/>
    <n v="0"/>
    <n v="0"/>
    <n v="111495.9"/>
    <n v="221879.9"/>
  </r>
  <r>
    <s v="Denney Whetland"/>
    <n v="6801140183"/>
    <s v="Denney"/>
    <s v="Whetland"/>
    <x v="0"/>
    <x v="957"/>
    <n v="15"/>
    <n v="531790"/>
    <n v="500000"/>
    <n v="625000"/>
    <n v="750000"/>
    <n v="1000000"/>
    <n v="1.06358"/>
    <s v="100-125%"/>
    <n v="50000"/>
    <n v="4768.5"/>
    <n v="0"/>
    <n v="0"/>
    <n v="0"/>
    <x v="965"/>
    <x v="965"/>
    <n v="60000"/>
    <n v="5404.3"/>
    <n v="0"/>
    <n v="0"/>
    <n v="0"/>
    <n v="65404.3"/>
    <n v="122952.3"/>
  </r>
  <r>
    <s v="Hildagard White"/>
    <n v="6614458434"/>
    <s v="Hildagard"/>
    <s v="White"/>
    <x v="2"/>
    <x v="958"/>
    <n v="13"/>
    <n v="457093"/>
    <n v="750000"/>
    <n v="937500"/>
    <n v="1125000"/>
    <n v="1500000"/>
    <n v="0.6094573333333333"/>
    <s v="0-100%"/>
    <n v="68563.95"/>
    <n v="0"/>
    <n v="0"/>
    <n v="0"/>
    <n v="0"/>
    <x v="966"/>
    <x v="966"/>
    <n v="68563.95"/>
    <n v="0"/>
    <n v="0"/>
    <n v="0"/>
    <n v="0"/>
    <n v="68563.95"/>
    <n v="186758.95"/>
  </r>
  <r>
    <s v="Licha Whitemarsh"/>
    <n v="2757793764"/>
    <s v="Licha"/>
    <s v="Whitemarsh"/>
    <x v="2"/>
    <x v="959"/>
    <n v="19"/>
    <n v="584366"/>
    <n v="750000"/>
    <n v="937500"/>
    <n v="1125000"/>
    <n v="1500000"/>
    <n v="0.77915466666666666"/>
    <s v="0-100%"/>
    <n v="87654.9"/>
    <n v="0"/>
    <n v="0"/>
    <n v="0"/>
    <n v="0"/>
    <x v="967"/>
    <x v="967"/>
    <n v="87654.9"/>
    <n v="0"/>
    <n v="0"/>
    <n v="0"/>
    <n v="0"/>
    <n v="87654.9"/>
    <n v="179175.9"/>
  </r>
  <r>
    <s v="Misty Whitrod"/>
    <n v="9548500949"/>
    <s v="Misty"/>
    <s v="Whitrod"/>
    <x v="0"/>
    <x v="960"/>
    <n v="16"/>
    <n v="655776"/>
    <n v="500000"/>
    <n v="625000"/>
    <n v="750000"/>
    <n v="1000000"/>
    <n v="1.3115520000000001"/>
    <s v="125-150%"/>
    <n v="50000"/>
    <n v="18750"/>
    <n v="5539.6799999999994"/>
    <n v="0"/>
    <n v="0"/>
    <x v="968"/>
    <x v="968"/>
    <n v="60000"/>
    <n v="21250"/>
    <n v="6155.2000000000007"/>
    <n v="0"/>
    <n v="0"/>
    <n v="87405.2"/>
    <n v="147461.20000000001"/>
  </r>
  <r>
    <s v="Lucky Whittlesey"/>
    <n v="2958727874"/>
    <s v="Lucky"/>
    <s v="Whittlesey"/>
    <x v="0"/>
    <x v="961"/>
    <n v="16"/>
    <n v="542971"/>
    <n v="500000"/>
    <n v="625000"/>
    <n v="750000"/>
    <n v="1000000"/>
    <n v="1.085942"/>
    <s v="100-125%"/>
    <n v="50000"/>
    <n v="6445.65"/>
    <n v="0"/>
    <n v="0"/>
    <n v="0"/>
    <x v="969"/>
    <x v="969"/>
    <n v="60000"/>
    <n v="7305.0700000000006"/>
    <n v="0"/>
    <n v="0"/>
    <n v="0"/>
    <n v="67305.070000000007"/>
    <n v="111255.07"/>
  </r>
  <r>
    <s v="Martica Whyler"/>
    <n v="1419116835"/>
    <s v="Martica"/>
    <s v="Whyler"/>
    <x v="2"/>
    <x v="962"/>
    <n v="18"/>
    <n v="544027"/>
    <n v="750000"/>
    <n v="937500"/>
    <n v="1125000"/>
    <n v="1500000"/>
    <n v="0.72536933333333331"/>
    <s v="0-100%"/>
    <n v="81604.05"/>
    <n v="0"/>
    <n v="0"/>
    <n v="0"/>
    <n v="0"/>
    <x v="970"/>
    <x v="970"/>
    <n v="81604.05"/>
    <n v="0"/>
    <n v="0"/>
    <n v="0"/>
    <n v="0"/>
    <n v="81604.05"/>
    <n v="199385.05"/>
  </r>
  <r>
    <s v="Adolpho Wickersham"/>
    <n v="3764546336"/>
    <s v="Adolpho"/>
    <s v="Wickersham"/>
    <x v="2"/>
    <x v="963"/>
    <n v="22"/>
    <n v="826741"/>
    <n v="750000"/>
    <n v="937500"/>
    <n v="1125000"/>
    <n v="1500000"/>
    <n v="1.1023213333333333"/>
    <s v="100-125%"/>
    <n v="112500"/>
    <n v="14580.79"/>
    <n v="0"/>
    <n v="0"/>
    <n v="0"/>
    <x v="971"/>
    <x v="971"/>
    <n v="112500"/>
    <n v="16883.02"/>
    <n v="0"/>
    <n v="0"/>
    <n v="0"/>
    <n v="129383.02"/>
    <n v="246121.02000000002"/>
  </r>
  <r>
    <s v="Deny Wiffler"/>
    <n v="5499856877"/>
    <s v="Deny"/>
    <s v="Wiffler"/>
    <x v="1"/>
    <x v="964"/>
    <n v="13"/>
    <n v="475164"/>
    <n v="600000"/>
    <n v="750000"/>
    <n v="900000"/>
    <n v="1200000"/>
    <n v="0.79193999999999998"/>
    <s v="0-100%"/>
    <n v="61771.32"/>
    <n v="0"/>
    <n v="0"/>
    <n v="0"/>
    <n v="0"/>
    <x v="972"/>
    <x v="972"/>
    <n v="71274.599999999991"/>
    <n v="0"/>
    <n v="0"/>
    <n v="0"/>
    <n v="0"/>
    <n v="71274.599999999991"/>
    <n v="148541.59999999998"/>
  </r>
  <r>
    <s v="Norman Wilden"/>
    <n v="5138969978"/>
    <s v="Norman"/>
    <s v="Wilden"/>
    <x v="1"/>
    <x v="965"/>
    <n v="23"/>
    <n v="831460"/>
    <n v="600000"/>
    <n v="750000"/>
    <n v="900000"/>
    <n v="1200000"/>
    <n v="1.3857666666666666"/>
    <s v="125-150%"/>
    <n v="78000"/>
    <n v="25500.000000000004"/>
    <n v="17106.599999999999"/>
    <n v="0"/>
    <n v="0"/>
    <x v="973"/>
    <x v="973"/>
    <n v="90000"/>
    <n v="27000"/>
    <n v="20365"/>
    <n v="0"/>
    <n v="0"/>
    <n v="137365"/>
    <n v="206447"/>
  </r>
  <r>
    <s v="Erma Wilder"/>
    <n v="6000780338"/>
    <s v="Erma"/>
    <s v="Wilder"/>
    <x v="1"/>
    <x v="966"/>
    <n v="26"/>
    <n v="951577"/>
    <n v="600000"/>
    <n v="750000"/>
    <n v="900000"/>
    <n v="1200000"/>
    <n v="1.5859616666666667"/>
    <s v="150-200%"/>
    <n v="78000"/>
    <n v="25500.000000000004"/>
    <n v="31500"/>
    <n v="13410.02"/>
    <n v="0"/>
    <x v="974"/>
    <x v="974"/>
    <n v="90000"/>
    <n v="27000"/>
    <n v="37500"/>
    <n v="15473.099999999999"/>
    <n v="0"/>
    <n v="169973.1"/>
    <n v="248115.1"/>
  </r>
  <r>
    <s v="Donovan Willingham"/>
    <n v="7741079360"/>
    <s v="Donovan"/>
    <s v="Willingham"/>
    <x v="1"/>
    <x v="967"/>
    <n v="22"/>
    <n v="766349"/>
    <n v="600000"/>
    <n v="750000"/>
    <n v="900000"/>
    <n v="1200000"/>
    <n v="1.2772483333333333"/>
    <s v="125-150%"/>
    <n v="78000"/>
    <n v="25500.000000000004"/>
    <n v="3433.29"/>
    <n v="0"/>
    <n v="0"/>
    <x v="975"/>
    <x v="975"/>
    <n v="90000"/>
    <n v="27000"/>
    <n v="4087.25"/>
    <n v="0"/>
    <n v="0"/>
    <n v="121087.25"/>
    <n v="181252.25"/>
  </r>
  <r>
    <s v="Ariadne Willshire"/>
    <n v="2936088178"/>
    <s v="Ariadne"/>
    <s v="Willshire"/>
    <x v="2"/>
    <x v="968"/>
    <n v="15"/>
    <n v="483274"/>
    <n v="750000"/>
    <n v="937500"/>
    <n v="1125000"/>
    <n v="1500000"/>
    <n v="0.64436533333333335"/>
    <s v="0-100%"/>
    <n v="72491.099999999991"/>
    <n v="0"/>
    <n v="0"/>
    <n v="0"/>
    <n v="0"/>
    <x v="976"/>
    <x v="976"/>
    <n v="72491.099999999991"/>
    <n v="0"/>
    <n v="0"/>
    <n v="0"/>
    <n v="0"/>
    <n v="72491.099999999991"/>
    <n v="148646.09999999998"/>
  </r>
  <r>
    <s v="Umeko Wilshaw"/>
    <n v="2352201101"/>
    <s v="Umeko"/>
    <s v="Wilshaw"/>
    <x v="0"/>
    <x v="969"/>
    <n v="20"/>
    <n v="689888"/>
    <n v="500000"/>
    <n v="625000"/>
    <n v="750000"/>
    <n v="1000000"/>
    <n v="1.3797759999999999"/>
    <s v="125-150%"/>
    <n v="50000"/>
    <n v="18750"/>
    <n v="11679.84"/>
    <n v="0"/>
    <n v="0"/>
    <x v="977"/>
    <x v="977"/>
    <n v="60000"/>
    <n v="21250"/>
    <n v="12977.6"/>
    <n v="0"/>
    <n v="0"/>
    <n v="94227.6"/>
    <n v="150952.6"/>
  </r>
  <r>
    <s v="Charlotta Wines"/>
    <n v="5347887761"/>
    <s v="Charlotta"/>
    <s v="Wines"/>
    <x v="1"/>
    <x v="970"/>
    <n v="29"/>
    <n v="1055102"/>
    <n v="600000"/>
    <n v="750000"/>
    <n v="900000"/>
    <n v="1200000"/>
    <n v="1.7585033333333333"/>
    <s v="150-200%"/>
    <n v="78000"/>
    <n v="25500.000000000004"/>
    <n v="31500"/>
    <n v="40326.520000000004"/>
    <n v="0"/>
    <x v="978"/>
    <x v="978"/>
    <n v="90000"/>
    <n v="27000"/>
    <n v="37500"/>
    <n v="46530.6"/>
    <n v="0"/>
    <n v="201030.6"/>
    <n v="278495.59999999998"/>
  </r>
  <r>
    <s v="Gerri Witherbed"/>
    <n v="3041948354"/>
    <s v="Gerri"/>
    <s v="Witherbed"/>
    <x v="0"/>
    <x v="971"/>
    <n v="20"/>
    <n v="674452"/>
    <n v="500000"/>
    <n v="625000"/>
    <n v="750000"/>
    <n v="1000000"/>
    <n v="1.3489040000000001"/>
    <s v="125-150%"/>
    <n v="50000"/>
    <n v="18750"/>
    <n v="8901.3599999999988"/>
    <n v="0"/>
    <n v="0"/>
    <x v="979"/>
    <x v="979"/>
    <n v="60000"/>
    <n v="21250"/>
    <n v="9890.4000000000015"/>
    <n v="0"/>
    <n v="0"/>
    <n v="91140.4"/>
    <n v="137432.4"/>
  </r>
  <r>
    <s v="Frankie Witnall"/>
    <n v="8748349712"/>
    <s v="Frankie"/>
    <s v="Witnall"/>
    <x v="2"/>
    <x v="972"/>
    <n v="24"/>
    <n v="864121"/>
    <n v="750000"/>
    <n v="937500"/>
    <n v="1125000"/>
    <n v="1500000"/>
    <n v="1.1521613333333334"/>
    <s v="100-125%"/>
    <n v="112500"/>
    <n v="21682.99"/>
    <n v="0"/>
    <n v="0"/>
    <n v="0"/>
    <x v="980"/>
    <x v="980"/>
    <n v="112500"/>
    <n v="25106.62"/>
    <n v="0"/>
    <n v="0"/>
    <n v="0"/>
    <n v="137606.62"/>
    <n v="243138.62"/>
  </r>
  <r>
    <s v="Darci Wixey"/>
    <n v="4768342426"/>
    <s v="Darci"/>
    <s v="Wixey"/>
    <x v="1"/>
    <x v="973"/>
    <n v="18"/>
    <n v="659813"/>
    <n v="600000"/>
    <n v="750000"/>
    <n v="900000"/>
    <n v="1200000"/>
    <n v="1.0996883333333334"/>
    <s v="100-125%"/>
    <n v="78000"/>
    <n v="10168.210000000001"/>
    <n v="0"/>
    <n v="0"/>
    <n v="0"/>
    <x v="981"/>
    <x v="981"/>
    <n v="90000"/>
    <n v="10766.34"/>
    <n v="0"/>
    <n v="0"/>
    <n v="0"/>
    <n v="100766.34"/>
    <n v="163370.34"/>
  </r>
  <r>
    <s v="Shea Woodeson"/>
    <n v="7885796000"/>
    <s v="Shea"/>
    <s v="Woodeson"/>
    <x v="1"/>
    <x v="974"/>
    <n v="21"/>
    <n v="743782"/>
    <n v="600000"/>
    <n v="750000"/>
    <n v="900000"/>
    <n v="1200000"/>
    <n v="1.2396366666666667"/>
    <s v="100-125%"/>
    <n v="78000"/>
    <n v="24442.940000000002"/>
    <n v="0"/>
    <n v="0"/>
    <n v="0"/>
    <x v="982"/>
    <x v="982"/>
    <n v="90000"/>
    <n v="25880.76"/>
    <n v="0"/>
    <n v="0"/>
    <n v="0"/>
    <n v="115880.76"/>
    <n v="179621.76000000001"/>
  </r>
  <r>
    <s v="Hedwig Wooding"/>
    <n v="3819859829"/>
    <s v="Hedwig"/>
    <s v="Wooding"/>
    <x v="1"/>
    <x v="975"/>
    <n v="20"/>
    <n v="599501"/>
    <n v="600000"/>
    <n v="750000"/>
    <n v="900000"/>
    <n v="1200000"/>
    <n v="0.99916833333333333"/>
    <s v="0-100%"/>
    <n v="77935.13"/>
    <n v="0"/>
    <n v="0"/>
    <n v="0"/>
    <n v="0"/>
    <x v="983"/>
    <x v="983"/>
    <n v="89925.15"/>
    <n v="0"/>
    <n v="0"/>
    <n v="0"/>
    <n v="0"/>
    <n v="89925.15"/>
    <n v="149274.15"/>
  </r>
  <r>
    <s v="Garnette Woodyear"/>
    <n v="4866916575"/>
    <s v="Garnette"/>
    <s v="Woodyear"/>
    <x v="0"/>
    <x v="976"/>
    <n v="22"/>
    <n v="886977"/>
    <n v="500000"/>
    <n v="625000"/>
    <n v="750000"/>
    <n v="1000000"/>
    <n v="1.773954"/>
    <s v="150-200%"/>
    <n v="50000"/>
    <n v="18750"/>
    <n v="22500"/>
    <n v="30134.94"/>
    <n v="0"/>
    <x v="984"/>
    <x v="984"/>
    <n v="60000"/>
    <n v="21250"/>
    <n v="25000"/>
    <n v="30134.94"/>
    <n v="0"/>
    <n v="136384.94"/>
    <n v="181569.94"/>
  </r>
  <r>
    <s v="Kiel Woolveridge"/>
    <n v="4428088442"/>
    <s v="Kiel"/>
    <s v="Woolveridge"/>
    <x v="1"/>
    <x v="977"/>
    <n v="22"/>
    <n v="690813"/>
    <n v="600000"/>
    <n v="750000"/>
    <n v="900000"/>
    <n v="1200000"/>
    <n v="1.1513549999999999"/>
    <s v="100-125%"/>
    <n v="78000"/>
    <n v="15438.210000000001"/>
    <n v="0"/>
    <n v="0"/>
    <n v="0"/>
    <x v="985"/>
    <x v="985"/>
    <n v="90000"/>
    <n v="16346.34"/>
    <n v="0"/>
    <n v="0"/>
    <n v="0"/>
    <n v="106346.34"/>
    <n v="171916.34"/>
  </r>
  <r>
    <s v="Andris Worboy"/>
    <n v="544760832"/>
    <s v="Andris"/>
    <s v="Worboy"/>
    <x v="0"/>
    <x v="978"/>
    <n v="22"/>
    <n v="713140"/>
    <n v="500000"/>
    <n v="625000"/>
    <n v="750000"/>
    <n v="1000000"/>
    <n v="1.42628"/>
    <s v="125-150%"/>
    <n v="50000"/>
    <n v="18750"/>
    <n v="15865.199999999999"/>
    <n v="0"/>
    <n v="0"/>
    <x v="986"/>
    <x v="986"/>
    <n v="60000"/>
    <n v="21250"/>
    <n v="17628"/>
    <n v="0"/>
    <n v="0"/>
    <n v="98878"/>
    <n v="147524"/>
  </r>
  <r>
    <s v="Thoma Worcester"/>
    <n v="549857826"/>
    <s v="Thoma"/>
    <s v="Worcester"/>
    <x v="0"/>
    <x v="979"/>
    <n v="26"/>
    <n v="951272"/>
    <n v="500000"/>
    <n v="625000"/>
    <n v="750000"/>
    <n v="1000000"/>
    <n v="1.902544"/>
    <s v="150-200%"/>
    <n v="50000"/>
    <n v="18750"/>
    <n v="22500"/>
    <n v="44279.840000000004"/>
    <n v="0"/>
    <x v="987"/>
    <x v="987"/>
    <n v="60000"/>
    <n v="21250"/>
    <n v="25000"/>
    <n v="44279.840000000004"/>
    <n v="0"/>
    <n v="150529.84"/>
    <n v="212680.84"/>
  </r>
  <r>
    <s v="Darryl Worgan"/>
    <n v="3967370569"/>
    <s v="Darryl"/>
    <s v="Worgan"/>
    <x v="1"/>
    <x v="980"/>
    <n v="33"/>
    <n v="1369014"/>
    <n v="600000"/>
    <n v="750000"/>
    <n v="900000"/>
    <n v="1200000"/>
    <n v="2.2816900000000002"/>
    <s v="&gt;200%"/>
    <n v="78000"/>
    <n v="25500.000000000004"/>
    <n v="31500"/>
    <n v="78000"/>
    <n v="21971.82"/>
    <x v="988"/>
    <x v="988"/>
    <n v="90000"/>
    <n v="27000"/>
    <n v="37500"/>
    <n v="90000"/>
    <n v="21971.82"/>
    <n v="266471.82"/>
    <n v="339458.82"/>
  </r>
  <r>
    <s v="Tucker Wurst"/>
    <n v="5079859830"/>
    <s v="Tucker"/>
    <s v="Wurst"/>
    <x v="0"/>
    <x v="981"/>
    <n v="22"/>
    <n v="838502"/>
    <n v="500000"/>
    <n v="625000"/>
    <n v="750000"/>
    <n v="1000000"/>
    <n v="1.6770039999999999"/>
    <s v="150-200%"/>
    <n v="50000"/>
    <n v="18750"/>
    <n v="22500"/>
    <n v="19470.439999999999"/>
    <n v="0"/>
    <x v="989"/>
    <x v="989"/>
    <n v="60000"/>
    <n v="21250"/>
    <n v="25000"/>
    <n v="19470.439999999999"/>
    <n v="0"/>
    <n v="125720.44"/>
    <n v="180115.44"/>
  </r>
  <r>
    <s v="Austine Wyer"/>
    <n v="8565880958"/>
    <s v="Austine"/>
    <s v="Wyer"/>
    <x v="1"/>
    <x v="982"/>
    <n v="20"/>
    <n v="794819"/>
    <n v="600000"/>
    <n v="750000"/>
    <n v="900000"/>
    <n v="1200000"/>
    <n v="1.3246983333333333"/>
    <s v="125-150%"/>
    <n v="78000"/>
    <n v="25500.000000000004"/>
    <n v="9411.99"/>
    <n v="0"/>
    <n v="0"/>
    <x v="990"/>
    <x v="990"/>
    <n v="90000"/>
    <n v="27000"/>
    <n v="11204.75"/>
    <n v="0"/>
    <n v="0"/>
    <n v="128204.75"/>
    <n v="183559.75"/>
  </r>
  <r>
    <s v="Lulita Wyke"/>
    <n v="2607689635"/>
    <s v="Lulita"/>
    <s v="Wyke"/>
    <x v="1"/>
    <x v="983"/>
    <n v="20"/>
    <n v="595273"/>
    <n v="600000"/>
    <n v="750000"/>
    <n v="900000"/>
    <n v="1200000"/>
    <n v="0.99212166666666668"/>
    <s v="0-100%"/>
    <n v="77385.490000000005"/>
    <n v="0"/>
    <n v="0"/>
    <n v="0"/>
    <n v="0"/>
    <x v="991"/>
    <x v="991"/>
    <n v="89290.95"/>
    <n v="0"/>
    <n v="0"/>
    <n v="0"/>
    <n v="0"/>
    <n v="89290.95"/>
    <n v="142414.95000000001"/>
  </r>
  <r>
    <s v="Moll Wylie"/>
    <n v="6842801095"/>
    <s v="Moll"/>
    <s v="Wylie"/>
    <x v="2"/>
    <x v="984"/>
    <n v="12"/>
    <n v="439307"/>
    <n v="750000"/>
    <n v="937500"/>
    <n v="1125000"/>
    <n v="1500000"/>
    <n v="0.58574266666666663"/>
    <s v="0-100%"/>
    <n v="65896.05"/>
    <n v="0"/>
    <n v="0"/>
    <n v="0"/>
    <n v="0"/>
    <x v="992"/>
    <x v="992"/>
    <n v="65896.05"/>
    <n v="0"/>
    <n v="0"/>
    <n v="0"/>
    <n v="0"/>
    <n v="65896.05"/>
    <n v="176845.05"/>
  </r>
  <r>
    <s v="Rudolfo Yanyushkin"/>
    <n v="7180536660"/>
    <s v="Rudolfo"/>
    <s v="Yanyushkin"/>
    <x v="0"/>
    <x v="985"/>
    <n v="20"/>
    <n v="697052"/>
    <n v="500000"/>
    <n v="625000"/>
    <n v="750000"/>
    <n v="1000000"/>
    <n v="1.394104"/>
    <s v="125-150%"/>
    <n v="50000"/>
    <n v="18750"/>
    <n v="12969.359999999999"/>
    <n v="0"/>
    <n v="0"/>
    <x v="993"/>
    <x v="993"/>
    <n v="60000"/>
    <n v="21250"/>
    <n v="14410.400000000001"/>
    <n v="0"/>
    <n v="0"/>
    <n v="95660.4"/>
    <n v="130521.4"/>
  </r>
  <r>
    <s v="Carlin Yardley"/>
    <n v="4075444457"/>
    <s v="Carlin"/>
    <s v="Yardley"/>
    <x v="2"/>
    <x v="986"/>
    <n v="22"/>
    <n v="817460"/>
    <n v="750000"/>
    <n v="937500"/>
    <n v="1125000"/>
    <n v="1500000"/>
    <n v="1.0899466666666666"/>
    <s v="100-125%"/>
    <n v="112500"/>
    <n v="12817.4"/>
    <n v="0"/>
    <n v="0"/>
    <n v="0"/>
    <x v="994"/>
    <x v="994"/>
    <n v="112500"/>
    <n v="14841.2"/>
    <n v="0"/>
    <n v="0"/>
    <n v="0"/>
    <n v="127341.2"/>
    <n v="219298.2"/>
  </r>
  <r>
    <s v="Leelah Yarnton"/>
    <n v="2292892200"/>
    <s v="Leelah"/>
    <s v="Yarnton"/>
    <x v="1"/>
    <x v="987"/>
    <n v="16"/>
    <n v="551148"/>
    <n v="600000"/>
    <n v="750000"/>
    <n v="900000"/>
    <n v="1200000"/>
    <n v="0.91857999999999995"/>
    <s v="0-100%"/>
    <n v="71649.240000000005"/>
    <n v="0"/>
    <n v="0"/>
    <n v="0"/>
    <n v="0"/>
    <x v="995"/>
    <x v="995"/>
    <n v="82672.2"/>
    <n v="0"/>
    <n v="0"/>
    <n v="0"/>
    <n v="0"/>
    <n v="82672.2"/>
    <n v="148914.20000000001"/>
  </r>
  <r>
    <s v="Chancey Yarrell"/>
    <n v="2294342399"/>
    <s v="Chancey"/>
    <s v="Yarrell"/>
    <x v="1"/>
    <x v="988"/>
    <n v="16"/>
    <n v="470117"/>
    <n v="600000"/>
    <n v="750000"/>
    <n v="900000"/>
    <n v="1200000"/>
    <n v="0.78352833333333338"/>
    <s v="0-100%"/>
    <n v="61115.21"/>
    <n v="0"/>
    <n v="0"/>
    <n v="0"/>
    <n v="0"/>
    <x v="996"/>
    <x v="996"/>
    <n v="70517.55"/>
    <n v="0"/>
    <n v="0"/>
    <n v="0"/>
    <n v="0"/>
    <n v="70517.55"/>
    <n v="145193.54999999999"/>
  </r>
  <r>
    <s v="Marillin Yerrall"/>
    <n v="8034345962"/>
    <s v="Marillin"/>
    <s v="Yerrall"/>
    <x v="2"/>
    <x v="989"/>
    <n v="23"/>
    <n v="696032"/>
    <n v="750000"/>
    <n v="937500"/>
    <n v="1125000"/>
    <n v="1500000"/>
    <n v="0.92804266666666668"/>
    <s v="0-100%"/>
    <n v="104404.8"/>
    <n v="0"/>
    <n v="0"/>
    <n v="0"/>
    <n v="0"/>
    <x v="997"/>
    <x v="997"/>
    <n v="104404.8"/>
    <n v="0"/>
    <n v="0"/>
    <n v="0"/>
    <n v="0"/>
    <n v="104404.8"/>
    <n v="225492.8"/>
  </r>
  <r>
    <s v="Rosella Zamora"/>
    <n v="7966083349"/>
    <s v="Rosella"/>
    <s v="Zamora"/>
    <x v="0"/>
    <x v="990"/>
    <n v="25"/>
    <n v="838575"/>
    <n v="500000"/>
    <n v="625000"/>
    <n v="750000"/>
    <n v="1000000"/>
    <n v="1.6771499999999999"/>
    <s v="150-200%"/>
    <n v="50000"/>
    <n v="18750"/>
    <n v="22500"/>
    <n v="19486.5"/>
    <n v="0"/>
    <x v="998"/>
    <x v="998"/>
    <n v="60000"/>
    <n v="21250"/>
    <n v="25000"/>
    <n v="19486.5"/>
    <n v="0"/>
    <n v="125736.5"/>
    <n v="162659.5"/>
  </r>
  <r>
    <s v="Andria Zimmermanns"/>
    <n v="4783377790"/>
    <s v="Andria"/>
    <s v="Zimmermanns"/>
    <x v="2"/>
    <x v="991"/>
    <n v="19"/>
    <n v="713679"/>
    <n v="750000"/>
    <n v="937500"/>
    <n v="1125000"/>
    <n v="1500000"/>
    <n v="0.95157199999999997"/>
    <s v="0-100%"/>
    <n v="107051.84999999999"/>
    <n v="0"/>
    <n v="0"/>
    <n v="0"/>
    <n v="0"/>
    <x v="999"/>
    <x v="999"/>
    <n v="107051.84999999999"/>
    <n v="0"/>
    <n v="0"/>
    <n v="0"/>
    <n v="0"/>
    <n v="107051.84999999999"/>
    <n v="217868.84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3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75730-1295-004F-8AA3-5102D3396EDD}" name="PivotTable1" cacheId="16" dataOnRows="1" applyNumberFormats="0" applyBorderFormats="0" applyFontFormats="0" applyPatternFormats="0" applyAlignmentFormats="0" applyWidthHeightFormats="1" dataCaption="2018 Compensation Information" updatedVersion="6" minRefreshableVersion="3" useAutoFormatting="1" itemPrintTitles="1" createdVersion="6" indent="0" outline="1" outlineData="1" multipleFieldFilters="0" chartFormat="1">
  <location ref="B4:C13" firstHeaderRow="1" firstDataRow="1" firstDataCol="1" rowPageCount="1" colPageCount="1"/>
  <pivotFields count="28">
    <pivotField showAll="0" insertBlankRow="1"/>
    <pivotField showAll="0" insertBlankRow="1"/>
    <pivotField showAll="0" insertBlankRow="1"/>
    <pivotField dataField="1" showAll="0" insertBlankRow="1"/>
    <pivotField name="Job Title" axis="axisPage" multipleItemSelectionAllowed="1" showAll="0" insertBlankRow="1">
      <items count="4">
        <item x="0"/>
        <item h="1" x="1"/>
        <item h="1" x="2"/>
        <item t="default"/>
      </items>
    </pivotField>
    <pivotField dataField="1" showAll="0" insertBlankRow="1">
      <items count="993">
        <item x="199"/>
        <item x="383"/>
        <item x="428"/>
        <item x="171"/>
        <item x="34"/>
        <item x="865"/>
        <item x="673"/>
        <item x="690"/>
        <item x="758"/>
        <item x="220"/>
        <item x="820"/>
        <item x="842"/>
        <item x="559"/>
        <item x="374"/>
        <item x="204"/>
        <item x="928"/>
        <item x="455"/>
        <item x="688"/>
        <item x="942"/>
        <item x="862"/>
        <item x="129"/>
        <item x="446"/>
        <item x="174"/>
        <item x="811"/>
        <item x="491"/>
        <item x="530"/>
        <item x="565"/>
        <item x="260"/>
        <item x="725"/>
        <item x="542"/>
        <item x="642"/>
        <item x="85"/>
        <item x="355"/>
        <item x="885"/>
        <item x="912"/>
        <item x="905"/>
        <item x="848"/>
        <item x="985"/>
        <item x="245"/>
        <item x="470"/>
        <item x="667"/>
        <item x="734"/>
        <item x="15"/>
        <item x="597"/>
        <item x="119"/>
        <item x="248"/>
        <item x="751"/>
        <item x="319"/>
        <item x="110"/>
        <item x="882"/>
        <item x="318"/>
        <item x="829"/>
        <item x="718"/>
        <item x="118"/>
        <item x="715"/>
        <item x="835"/>
        <item x="466"/>
        <item x="761"/>
        <item x="599"/>
        <item x="990"/>
        <item x="683"/>
        <item x="283"/>
        <item x="438"/>
        <item x="35"/>
        <item x="460"/>
        <item x="766"/>
        <item x="954"/>
        <item x="669"/>
        <item x="116"/>
        <item x="354"/>
        <item x="800"/>
        <item x="525"/>
        <item x="320"/>
        <item x="326"/>
        <item x="468"/>
        <item x="793"/>
        <item x="84"/>
        <item x="696"/>
        <item x="539"/>
        <item x="906"/>
        <item x="627"/>
        <item x="61"/>
        <item x="343"/>
        <item x="635"/>
        <item x="479"/>
        <item x="560"/>
        <item x="803"/>
        <item x="563"/>
        <item x="396"/>
        <item x="752"/>
        <item x="595"/>
        <item x="391"/>
        <item x="246"/>
        <item x="10"/>
        <item x="173"/>
        <item x="424"/>
        <item x="569"/>
        <item x="611"/>
        <item x="511"/>
        <item x="727"/>
        <item x="323"/>
        <item x="435"/>
        <item x="3"/>
        <item x="648"/>
        <item x="9"/>
        <item x="440"/>
        <item x="536"/>
        <item x="276"/>
        <item x="458"/>
        <item x="292"/>
        <item x="486"/>
        <item x="887"/>
        <item x="790"/>
        <item x="499"/>
        <item x="915"/>
        <item x="401"/>
        <item x="913"/>
        <item x="561"/>
        <item x="322"/>
        <item x="738"/>
        <item x="24"/>
        <item x="847"/>
        <item x="507"/>
        <item x="527"/>
        <item x="714"/>
        <item x="961"/>
        <item x="567"/>
        <item x="385"/>
        <item x="795"/>
        <item x="703"/>
        <item x="138"/>
        <item x="843"/>
        <item x="514"/>
        <item x="96"/>
        <item x="519"/>
        <item x="316"/>
        <item x="665"/>
        <item x="976"/>
        <item x="146"/>
        <item x="360"/>
        <item x="841"/>
        <item x="572"/>
        <item x="644"/>
        <item x="203"/>
        <item x="522"/>
        <item x="104"/>
        <item x="144"/>
        <item x="971"/>
        <item x="349"/>
        <item x="736"/>
        <item x="418"/>
        <item x="4"/>
        <item x="243"/>
        <item x="333"/>
        <item x="825"/>
        <item x="647"/>
        <item x="477"/>
        <item x="304"/>
        <item x="192"/>
        <item x="263"/>
        <item x="729"/>
        <item x="197"/>
        <item x="691"/>
        <item x="277"/>
        <item x="72"/>
        <item x="329"/>
        <item x="102"/>
        <item x="592"/>
        <item x="784"/>
        <item x="265"/>
        <item x="317"/>
        <item x="328"/>
        <item x="358"/>
        <item x="605"/>
        <item x="884"/>
        <item x="978"/>
        <item x="41"/>
        <item x="48"/>
        <item x="427"/>
        <item x="56"/>
        <item x="707"/>
        <item x="25"/>
        <item x="347"/>
        <item x="772"/>
        <item x="639"/>
        <item x="676"/>
        <item x="706"/>
        <item x="89"/>
        <item x="927"/>
        <item x="132"/>
        <item x="257"/>
        <item x="866"/>
        <item x="341"/>
        <item x="184"/>
        <item x="450"/>
        <item x="331"/>
        <item x="877"/>
        <item x="900"/>
        <item x="600"/>
        <item x="103"/>
        <item x="821"/>
        <item x="181"/>
        <item x="935"/>
        <item x="547"/>
        <item x="177"/>
        <item x="271"/>
        <item x="838"/>
        <item x="765"/>
        <item x="663"/>
        <item x="229"/>
        <item x="496"/>
        <item x="492"/>
        <item x="353"/>
        <item x="888"/>
        <item x="544"/>
        <item x="810"/>
        <item x="133"/>
        <item x="494"/>
        <item x="552"/>
        <item x="301"/>
        <item x="950"/>
        <item x="200"/>
        <item x="447"/>
        <item x="782"/>
        <item x="474"/>
        <item x="443"/>
        <item x="344"/>
        <item x="580"/>
        <item x="211"/>
        <item x="86"/>
        <item x="130"/>
        <item x="209"/>
        <item x="79"/>
        <item x="617"/>
        <item x="356"/>
        <item x="947"/>
        <item x="233"/>
        <item x="645"/>
        <item x="575"/>
        <item x="832"/>
        <item x="225"/>
        <item x="464"/>
        <item x="684"/>
        <item x="407"/>
        <item x="883"/>
        <item x="767"/>
        <item x="430"/>
        <item x="743"/>
        <item x="532"/>
        <item x="664"/>
        <item x="983"/>
        <item x="733"/>
        <item x="710"/>
        <item x="239"/>
        <item x="266"/>
        <item x="202"/>
        <item x="176"/>
        <item x="656"/>
        <item x="45"/>
        <item x="631"/>
        <item x="394"/>
        <item x="671"/>
        <item x="190"/>
        <item x="270"/>
        <item x="95"/>
        <item x="503"/>
        <item x="594"/>
        <item x="895"/>
        <item x="849"/>
        <item x="11"/>
        <item x="981"/>
        <item x="897"/>
        <item x="294"/>
        <item x="902"/>
        <item x="562"/>
        <item x="789"/>
        <item x="661"/>
        <item x="853"/>
        <item x="148"/>
        <item x="735"/>
        <item x="314"/>
        <item x="414"/>
        <item x="404"/>
        <item x="58"/>
        <item x="31"/>
        <item x="269"/>
        <item x="12"/>
        <item x="113"/>
        <item x="670"/>
        <item x="799"/>
        <item x="982"/>
        <item x="221"/>
        <item x="0"/>
        <item x="53"/>
        <item x="930"/>
        <item x="345"/>
        <item x="794"/>
        <item x="482"/>
        <item x="693"/>
        <item x="585"/>
        <item x="153"/>
        <item x="187"/>
        <item x="76"/>
        <item x="93"/>
        <item x="660"/>
        <item x="674"/>
        <item x="166"/>
        <item x="232"/>
        <item x="156"/>
        <item x="159"/>
        <item x="658"/>
        <item x="570"/>
        <item x="546"/>
        <item x="936"/>
        <item x="819"/>
        <item x="299"/>
        <item x="969"/>
        <item x="894"/>
        <item x="167"/>
        <item x="708"/>
        <item x="6"/>
        <item x="652"/>
        <item x="44"/>
        <item x="88"/>
        <item x="395"/>
        <item x="920"/>
        <item x="339"/>
        <item x="224"/>
        <item x="528"/>
        <item x="783"/>
        <item x="711"/>
        <item x="388"/>
        <item x="940"/>
        <item x="237"/>
        <item x="957"/>
        <item x="824"/>
        <item x="763"/>
        <item x="768"/>
        <item x="886"/>
        <item x="678"/>
        <item x="340"/>
        <item x="621"/>
        <item x="375"/>
        <item x="75"/>
        <item x="787"/>
        <item x="247"/>
        <item x="330"/>
        <item x="478"/>
        <item x="121"/>
        <item x="112"/>
        <item x="139"/>
        <item x="448"/>
        <item x="128"/>
        <item x="747"/>
        <item x="822"/>
        <item x="951"/>
        <item x="607"/>
        <item x="452"/>
        <item x="630"/>
        <item x="417"/>
        <item x="98"/>
        <item x="217"/>
        <item x="896"/>
        <item x="538"/>
        <item x="577"/>
        <item x="694"/>
        <item x="771"/>
        <item x="297"/>
        <item x="291"/>
        <item x="411"/>
        <item x="975"/>
        <item x="67"/>
        <item x="393"/>
        <item x="279"/>
        <item x="142"/>
        <item x="150"/>
        <item x="210"/>
        <item x="346"/>
        <item x="219"/>
        <item x="426"/>
        <item x="893"/>
        <item x="457"/>
        <item x="253"/>
        <item x="960"/>
        <item x="586"/>
        <item x="967"/>
        <item x="903"/>
        <item x="655"/>
        <item x="409"/>
        <item x="516"/>
        <item x="500"/>
        <item x="555"/>
        <item x="628"/>
        <item x="775"/>
        <item x="816"/>
        <item x="120"/>
        <item x="368"/>
        <item x="449"/>
        <item x="554"/>
        <item x="207"/>
        <item x="324"/>
        <item x="60"/>
        <item x="786"/>
        <item x="70"/>
        <item x="918"/>
        <item x="650"/>
        <item x="731"/>
        <item x="521"/>
        <item x="386"/>
        <item x="713"/>
        <item x="579"/>
        <item x="827"/>
        <item x="558"/>
        <item x="979"/>
        <item x="403"/>
        <item x="226"/>
        <item x="732"/>
        <item x="874"/>
        <item x="529"/>
        <item x="916"/>
        <item x="334"/>
        <item x="27"/>
        <item x="973"/>
        <item x="844"/>
        <item x="309"/>
        <item x="543"/>
        <item x="850"/>
        <item x="218"/>
        <item x="608"/>
        <item x="537"/>
        <item x="535"/>
        <item x="258"/>
        <item x="860"/>
        <item x="170"/>
        <item x="92"/>
        <item x="315"/>
        <item x="145"/>
        <item x="313"/>
        <item x="861"/>
        <item x="16"/>
        <item x="722"/>
        <item x="262"/>
        <item x="625"/>
        <item x="974"/>
        <item x="946"/>
        <item x="796"/>
        <item x="681"/>
        <item x="914"/>
        <item x="380"/>
        <item x="717"/>
        <item x="74"/>
        <item x="524"/>
        <item x="587"/>
        <item x="433"/>
        <item x="453"/>
        <item x="602"/>
        <item x="863"/>
        <item x="550"/>
        <item x="493"/>
        <item x="30"/>
        <item x="216"/>
        <item x="680"/>
        <item x="730"/>
        <item x="238"/>
        <item x="541"/>
        <item x="512"/>
        <item x="839"/>
        <item x="857"/>
        <item x="890"/>
        <item x="295"/>
        <item x="805"/>
        <item x="312"/>
        <item x="551"/>
        <item x="953"/>
        <item x="81"/>
        <item x="556"/>
        <item x="977"/>
        <item x="634"/>
        <item x="641"/>
        <item x="695"/>
        <item x="379"/>
        <item x="38"/>
        <item x="564"/>
        <item x="987"/>
        <item x="726"/>
        <item x="875"/>
        <item x="728"/>
        <item x="40"/>
        <item x="712"/>
        <item x="576"/>
        <item x="152"/>
        <item x="845"/>
        <item x="268"/>
        <item x="817"/>
        <item x="744"/>
        <item x="228"/>
        <item x="1"/>
        <item x="846"/>
        <item x="919"/>
        <item x="937"/>
        <item x="704"/>
        <item x="473"/>
        <item x="461"/>
        <item x="223"/>
        <item x="54"/>
        <item x="390"/>
        <item x="397"/>
        <item x="131"/>
        <item x="878"/>
        <item x="43"/>
        <item x="965"/>
        <item x="206"/>
        <item x="583"/>
        <item x="851"/>
        <item x="63"/>
        <item x="249"/>
        <item x="754"/>
        <item x="610"/>
        <item x="183"/>
        <item x="336"/>
        <item x="90"/>
        <item x="136"/>
        <item x="169"/>
        <item x="350"/>
        <item x="71"/>
        <item x="636"/>
        <item x="549"/>
        <item x="944"/>
        <item x="57"/>
        <item x="952"/>
        <item x="692"/>
        <item x="471"/>
        <item x="948"/>
        <item x="509"/>
        <item x="598"/>
        <item x="654"/>
        <item x="921"/>
        <item x="668"/>
        <item x="740"/>
        <item x="175"/>
        <item x="236"/>
        <item x="623"/>
        <item x="612"/>
        <item x="439"/>
        <item x="392"/>
        <item x="335"/>
        <item x="677"/>
        <item x="281"/>
        <item x="286"/>
        <item x="858"/>
        <item x="923"/>
        <item x="806"/>
        <item x="720"/>
        <item x="762"/>
        <item x="980"/>
        <item x="244"/>
        <item x="633"/>
        <item x="172"/>
        <item x="856"/>
        <item x="444"/>
        <item x="469"/>
        <item x="679"/>
        <item x="917"/>
        <item x="454"/>
        <item x="186"/>
        <item x="881"/>
        <item x="305"/>
        <item x="517"/>
        <item x="510"/>
        <item x="351"/>
        <item x="791"/>
        <item x="432"/>
        <item x="540"/>
        <item x="723"/>
        <item x="545"/>
        <item x="337"/>
        <item x="80"/>
        <item x="852"/>
        <item x="988"/>
        <item x="566"/>
        <item x="195"/>
        <item x="826"/>
        <item x="352"/>
        <item x="472"/>
        <item x="250"/>
        <item x="108"/>
        <item x="267"/>
        <item x="591"/>
        <item x="201"/>
        <item x="359"/>
        <item x="188"/>
        <item x="574"/>
        <item x="774"/>
        <item x="901"/>
        <item x="904"/>
        <item x="649"/>
        <item x="700"/>
        <item x="553"/>
        <item x="620"/>
        <item x="955"/>
        <item x="601"/>
        <item x="968"/>
        <item x="416"/>
        <item x="750"/>
        <item x="415"/>
        <item x="481"/>
        <item x="111"/>
        <item x="141"/>
        <item x="290"/>
        <item x="369"/>
        <item x="274"/>
        <item x="193"/>
        <item x="949"/>
        <item x="149"/>
        <item x="55"/>
        <item x="370"/>
        <item x="213"/>
        <item x="311"/>
        <item x="584"/>
        <item x="362"/>
        <item x="780"/>
        <item x="870"/>
        <item x="964"/>
        <item x="302"/>
        <item x="814"/>
        <item x="441"/>
        <item x="970"/>
        <item x="252"/>
        <item x="934"/>
        <item x="114"/>
        <item x="255"/>
        <item x="109"/>
        <item x="943"/>
        <item x="402"/>
        <item x="419"/>
        <item x="924"/>
        <item x="737"/>
        <item x="308"/>
        <item x="342"/>
        <item x="966"/>
        <item x="513"/>
        <item x="833"/>
        <item x="590"/>
        <item x="840"/>
        <item x="46"/>
        <item x="164"/>
        <item x="702"/>
        <item x="910"/>
        <item x="191"/>
        <item x="398"/>
        <item x="588"/>
        <item x="189"/>
        <item x="400"/>
        <item x="168"/>
        <item x="37"/>
        <item x="143"/>
        <item x="254"/>
        <item x="282"/>
        <item x="284"/>
        <item x="626"/>
        <item x="571"/>
        <item x="234"/>
        <item x="425"/>
        <item x="533"/>
        <item x="589"/>
        <item x="945"/>
        <item x="325"/>
        <item x="94"/>
        <item x="596"/>
        <item x="365"/>
        <item x="363"/>
        <item x="66"/>
        <item x="867"/>
        <item x="746"/>
        <item x="429"/>
        <item x="488"/>
        <item x="115"/>
        <item x="907"/>
        <item x="779"/>
        <item x="421"/>
        <item x="922"/>
        <item x="889"/>
        <item x="619"/>
        <item x="501"/>
        <item x="367"/>
        <item x="485"/>
        <item x="332"/>
        <item x="17"/>
        <item x="622"/>
        <item x="807"/>
        <item x="50"/>
        <item x="938"/>
        <item x="871"/>
        <item x="8"/>
        <item x="864"/>
        <item x="898"/>
        <item x="741"/>
        <item x="155"/>
        <item x="909"/>
        <item x="303"/>
        <item x="709"/>
        <item x="91"/>
        <item x="134"/>
        <item x="107"/>
        <item x="13"/>
        <item x="614"/>
        <item x="387"/>
        <item x="868"/>
        <item x="151"/>
        <item x="777"/>
        <item x="475"/>
        <item x="178"/>
        <item x="240"/>
        <item x="480"/>
        <item x="280"/>
        <item x="892"/>
        <item x="287"/>
        <item x="872"/>
        <item x="815"/>
        <item x="836"/>
        <item x="880"/>
        <item x="557"/>
        <item x="165"/>
        <item x="399"/>
        <item x="615"/>
        <item x="198"/>
        <item x="7"/>
        <item x="484"/>
        <item x="371"/>
        <item x="613"/>
        <item x="659"/>
        <item x="135"/>
        <item x="490"/>
        <item x="65"/>
        <item x="384"/>
        <item x="778"/>
        <item x="278"/>
        <item x="828"/>
        <item x="808"/>
        <item x="376"/>
        <item x="518"/>
        <item x="2"/>
        <item x="259"/>
        <item x="230"/>
        <item x="818"/>
        <item x="855"/>
        <item x="459"/>
        <item x="242"/>
        <item x="272"/>
        <item x="310"/>
        <item x="931"/>
        <item x="534"/>
        <item x="773"/>
        <item x="83"/>
        <item x="753"/>
        <item x="405"/>
        <item x="891"/>
        <item x="618"/>
        <item x="26"/>
        <item x="959"/>
        <item x="487"/>
        <item x="925"/>
        <item x="986"/>
        <item x="662"/>
        <item x="235"/>
        <item x="127"/>
        <item x="719"/>
        <item x="769"/>
        <item x="573"/>
        <item x="781"/>
        <item x="498"/>
        <item x="105"/>
        <item x="578"/>
        <item x="568"/>
        <item x="606"/>
        <item x="632"/>
        <item x="785"/>
        <item x="182"/>
        <item x="231"/>
        <item x="624"/>
        <item x="508"/>
        <item x="445"/>
        <item x="47"/>
        <item x="506"/>
        <item x="273"/>
        <item x="941"/>
        <item x="939"/>
        <item x="764"/>
        <item x="381"/>
        <item x="520"/>
        <item x="163"/>
        <item x="194"/>
        <item x="117"/>
        <item x="809"/>
        <item x="413"/>
        <item x="666"/>
        <item x="879"/>
        <item x="372"/>
        <item x="776"/>
        <item x="657"/>
        <item x="14"/>
        <item x="757"/>
        <item x="364"/>
        <item x="812"/>
        <item x="52"/>
        <item x="87"/>
        <item x="859"/>
        <item x="609"/>
        <item x="126"/>
        <item x="32"/>
        <item x="69"/>
        <item x="830"/>
        <item x="431"/>
        <item x="285"/>
        <item x="698"/>
        <item x="802"/>
        <item x="408"/>
        <item x="251"/>
        <item x="101"/>
        <item x="911"/>
        <item x="62"/>
        <item x="724"/>
        <item x="929"/>
        <item x="837"/>
        <item x="813"/>
        <item x="749"/>
        <item x="603"/>
        <item x="214"/>
        <item x="451"/>
        <item x="338"/>
        <item x="289"/>
        <item x="5"/>
        <item x="261"/>
        <item x="675"/>
        <item x="616"/>
        <item x="306"/>
        <item x="742"/>
        <item x="39"/>
        <item x="689"/>
        <item x="437"/>
        <item x="205"/>
        <item x="685"/>
        <item x="686"/>
        <item x="212"/>
        <item x="222"/>
        <item x="19"/>
        <item x="899"/>
        <item x="721"/>
        <item x="972"/>
        <item x="18"/>
        <item x="933"/>
        <item x="505"/>
        <item x="348"/>
        <item x="697"/>
        <item x="78"/>
        <item x="462"/>
        <item x="264"/>
        <item x="465"/>
        <item x="463"/>
        <item x="672"/>
        <item x="422"/>
        <item x="137"/>
        <item x="36"/>
        <item x="179"/>
        <item x="300"/>
        <item x="926"/>
        <item x="646"/>
        <item x="873"/>
        <item x="327"/>
        <item x="196"/>
        <item x="378"/>
        <item x="467"/>
        <item x="745"/>
        <item x="515"/>
        <item x="377"/>
        <item x="180"/>
        <item x="876"/>
        <item x="956"/>
        <item x="68"/>
        <item x="124"/>
        <item x="73"/>
        <item x="20"/>
        <item x="991"/>
        <item x="984"/>
        <item x="99"/>
        <item x="801"/>
        <item x="869"/>
        <item x="908"/>
        <item x="22"/>
        <item x="106"/>
        <item x="442"/>
        <item x="321"/>
        <item x="502"/>
        <item x="51"/>
        <item x="97"/>
        <item x="307"/>
        <item x="227"/>
        <item x="296"/>
        <item x="288"/>
        <item x="140"/>
        <item x="504"/>
        <item x="423"/>
        <item x="293"/>
        <item x="629"/>
        <item x="705"/>
        <item x="382"/>
        <item x="531"/>
        <item x="49"/>
        <item x="834"/>
        <item x="185"/>
        <item x="495"/>
        <item x="154"/>
        <item x="756"/>
        <item x="497"/>
        <item x="23"/>
        <item x="366"/>
        <item x="792"/>
        <item x="29"/>
        <item x="59"/>
        <item x="759"/>
        <item x="125"/>
        <item x="823"/>
        <item x="604"/>
        <item x="256"/>
        <item x="162"/>
        <item x="215"/>
        <item x="42"/>
        <item x="548"/>
        <item x="963"/>
        <item x="476"/>
        <item x="651"/>
        <item x="373"/>
        <item x="701"/>
        <item x="160"/>
        <item x="412"/>
        <item x="436"/>
        <item x="962"/>
        <item x="33"/>
        <item x="526"/>
        <item x="854"/>
        <item x="797"/>
        <item x="958"/>
        <item x="489"/>
        <item x="798"/>
        <item x="755"/>
        <item x="739"/>
        <item x="241"/>
        <item x="77"/>
        <item x="64"/>
        <item x="298"/>
        <item x="643"/>
        <item x="653"/>
        <item x="28"/>
        <item x="208"/>
        <item x="434"/>
        <item x="748"/>
        <item x="804"/>
        <item x="760"/>
        <item x="161"/>
        <item x="389"/>
        <item x="123"/>
        <item x="788"/>
        <item x="989"/>
        <item x="770"/>
        <item x="638"/>
        <item x="456"/>
        <item x="932"/>
        <item x="406"/>
        <item x="699"/>
        <item x="581"/>
        <item x="158"/>
        <item x="122"/>
        <item x="420"/>
        <item x="157"/>
        <item x="523"/>
        <item x="831"/>
        <item x="21"/>
        <item x="100"/>
        <item x="682"/>
        <item x="640"/>
        <item x="147"/>
        <item x="275"/>
        <item x="582"/>
        <item x="410"/>
        <item x="593"/>
        <item x="483"/>
        <item x="82"/>
        <item x="716"/>
        <item x="637"/>
        <item x="687"/>
        <item x="361"/>
        <item x="357"/>
        <item t="default"/>
      </items>
    </pivotField>
    <pivotField dataField="1" showAll="0" insertBlankRow="1"/>
    <pivotField dataField="1" numFmtId="164" showAll="0" insertBlankRow="1"/>
    <pivotField numFmtId="164" showAll="0" insertBlankRow="1"/>
    <pivotField numFmtId="164" showAll="0" insertBlankRow="1"/>
    <pivotField numFmtId="164" showAll="0" insertBlankRow="1"/>
    <pivotField numFmtId="164" showAll="0" insertBlankRow="1"/>
    <pivotField numFmtId="167" showAll="0" insertBlankRow="1"/>
    <pivotField showAll="0" insertBlankRow="1"/>
    <pivotField numFmtId="164" showAll="0" insertBlankRow="1"/>
    <pivotField numFmtId="164" showAll="0" insertBlankRow="1"/>
    <pivotField numFmtId="164" showAll="0" insertBlankRow="1"/>
    <pivotField numFmtId="164" showAll="0" insertBlankRow="1"/>
    <pivotField numFmtId="164" showAll="0" insertBlankRow="1"/>
    <pivotField dataField="1" numFmtId="164" showAll="0" insertBlankRow="1">
      <items count="1001">
        <item x="92"/>
        <item x="756"/>
        <item x="537"/>
        <item x="465"/>
        <item x="447"/>
        <item x="890"/>
        <item x="118"/>
        <item x="657"/>
        <item x="247"/>
        <item x="597"/>
        <item x="542"/>
        <item x="958"/>
        <item x="375"/>
        <item x="391"/>
        <item x="925"/>
        <item x="589"/>
        <item x="897"/>
        <item x="45"/>
        <item x="328"/>
        <item x="903"/>
        <item x="790"/>
        <item x="75"/>
        <item x="711"/>
        <item x="27"/>
        <item x="260"/>
        <item x="531"/>
        <item x="819"/>
        <item x="845"/>
        <item x="669"/>
        <item x="599"/>
        <item x="61"/>
        <item x="111"/>
        <item x="387"/>
        <item x="317"/>
        <item x="798"/>
        <item x="528"/>
        <item x="202"/>
        <item x="103"/>
        <item x="649"/>
        <item x="501"/>
        <item x="551"/>
        <item x="806"/>
        <item x="717"/>
        <item x="690"/>
        <item x="872"/>
        <item x="249"/>
        <item x="854"/>
        <item x="646"/>
        <item x="177"/>
        <item x="767"/>
        <item x="86"/>
        <item x="287"/>
        <item x="173"/>
        <item x="243"/>
        <item x="245"/>
        <item x="53"/>
        <item x="594"/>
        <item x="48"/>
        <item x="93"/>
        <item x="556"/>
        <item x="394"/>
        <item x="85"/>
        <item x="263"/>
        <item x="459"/>
        <item x="853"/>
        <item x="652"/>
        <item x="110"/>
        <item x="572"/>
        <item x="592"/>
        <item x="710"/>
        <item x="326"/>
        <item x="508"/>
        <item x="88"/>
        <item x="181"/>
        <item x="712"/>
        <item x="471"/>
        <item x="965"/>
        <item x="483"/>
        <item x="688"/>
        <item x="943"/>
        <item x="969"/>
        <item x="347"/>
        <item x="567"/>
        <item x="733"/>
        <item x="410"/>
        <item x="383"/>
        <item x="309"/>
        <item x="453"/>
        <item x="953"/>
        <item x="661"/>
        <item x="924"/>
        <item x="859"/>
        <item x="95"/>
        <item x="610"/>
        <item x="374"/>
        <item x="89"/>
        <item x="601"/>
        <item x="70"/>
        <item x="35"/>
        <item x="293"/>
        <item x="942"/>
        <item x="686"/>
        <item x="80"/>
        <item x="576"/>
        <item x="738"/>
        <item x="113"/>
        <item x="12"/>
        <item x="364"/>
        <item x="608"/>
        <item x="928"/>
        <item x="722"/>
        <item x="337"/>
        <item x="201"/>
        <item x="494"/>
        <item x="996"/>
        <item x="360"/>
        <item x="682"/>
        <item x="715"/>
        <item x="429"/>
        <item x="972"/>
        <item x="314"/>
        <item x="344"/>
        <item x="292"/>
        <item x="142"/>
        <item x="411"/>
        <item x="934"/>
        <item x="908"/>
        <item x="680"/>
        <item x="857"/>
        <item x="369"/>
        <item x="229"/>
        <item x="524"/>
        <item x="358"/>
        <item x="203"/>
        <item x="951"/>
        <item x="735"/>
        <item x="259"/>
        <item x="520"/>
        <item x="893"/>
        <item x="239"/>
        <item x="84"/>
        <item x="755"/>
        <item x="626"/>
        <item x="112"/>
        <item x="956"/>
        <item x="500"/>
        <item x="545"/>
        <item x="548"/>
        <item x="225"/>
        <item x="22"/>
        <item x="198"/>
        <item x="630"/>
        <item x="174"/>
        <item x="439"/>
        <item x="517"/>
        <item x="407"/>
        <item x="322"/>
        <item x="224"/>
        <item x="312"/>
        <item x="519"/>
        <item x="184"/>
        <item x="536"/>
        <item x="310"/>
        <item x="620"/>
        <item x="849"/>
        <item x="992"/>
        <item x="265"/>
        <item x="316"/>
        <item x="349"/>
        <item x="869"/>
        <item x="842"/>
        <item x="533"/>
        <item x="58"/>
        <item x="497"/>
        <item x="675"/>
        <item x="169"/>
        <item x="879"/>
        <item x="402"/>
        <item x="470"/>
        <item x="170"/>
        <item x="931"/>
        <item x="352"/>
        <item x="603"/>
        <item x="488"/>
        <item x="818"/>
        <item x="624"/>
        <item x="966"/>
        <item x="74"/>
        <item x="30"/>
        <item x="585"/>
        <item x="244"/>
        <item x="880"/>
        <item x="731"/>
        <item x="327"/>
        <item x="145"/>
        <item x="539"/>
        <item x="69"/>
        <item x="81"/>
        <item x="255"/>
        <item x="602"/>
        <item x="564"/>
        <item x="102"/>
        <item x="955"/>
        <item x="130"/>
        <item x="104"/>
        <item x="670"/>
        <item x="396"/>
        <item x="24"/>
        <item x="714"/>
        <item x="140"/>
        <item x="8"/>
        <item x="912"/>
        <item x="667"/>
        <item x="555"/>
        <item x="334"/>
        <item x="441"/>
        <item x="655"/>
        <item x="108"/>
        <item x="15"/>
        <item x="144"/>
        <item x="851"/>
        <item x="159"/>
        <item x="561"/>
        <item x="995"/>
        <item x="436"/>
        <item x="744"/>
        <item x="557"/>
        <item x="124"/>
        <item x="136"/>
        <item x="271"/>
        <item x="799"/>
        <item x="671"/>
        <item x="9"/>
        <item x="976"/>
        <item x="233"/>
        <item x="276"/>
        <item x="38"/>
        <item x="329"/>
        <item x="959"/>
        <item x="518"/>
        <item x="820"/>
        <item x="277"/>
        <item x="723"/>
        <item x="698"/>
        <item x="779"/>
        <item x="498"/>
        <item x="227"/>
        <item x="835"/>
        <item x="354"/>
        <item x="770"/>
        <item x="582"/>
        <item x="107"/>
        <item x="324"/>
        <item x="654"/>
        <item x="565"/>
        <item x="968"/>
        <item x="34"/>
        <item x="200"/>
        <item x="795"/>
        <item x="214"/>
        <item x="211"/>
        <item x="55"/>
        <item x="679"/>
        <item x="579"/>
        <item x="677"/>
        <item x="59"/>
        <item x="523"/>
        <item x="848"/>
        <item x="811"/>
        <item x="541"/>
        <item x="151"/>
        <item x="480"/>
        <item x="199"/>
        <item x="257"/>
        <item x="676"/>
        <item x="917"/>
        <item x="469"/>
        <item x="320"/>
        <item x="131"/>
        <item x="148"/>
        <item x="666"/>
        <item x="116"/>
        <item x="502"/>
        <item x="435"/>
        <item x="33"/>
        <item x="218"/>
        <item x="515"/>
        <item x="262"/>
        <item x="213"/>
        <item x="283"/>
        <item x="54"/>
        <item x="991"/>
        <item x="475"/>
        <item x="837"/>
        <item x="7"/>
        <item x="158"/>
        <item x="979"/>
        <item x="632"/>
        <item x="983"/>
        <item x="339"/>
        <item x="739"/>
        <item x="730"/>
        <item x="21"/>
        <item x="207"/>
        <item x="284"/>
        <item x="11"/>
        <item x="474"/>
        <item x="604"/>
        <item x="272"/>
        <item x="832"/>
        <item x="119"/>
        <item x="727"/>
        <item x="302"/>
        <item x="204"/>
        <item x="253"/>
        <item x="129"/>
        <item x="627"/>
        <item x="644"/>
        <item x="128"/>
        <item x="640"/>
        <item x="882"/>
        <item x="816"/>
        <item x="855"/>
        <item x="894"/>
        <item x="742"/>
        <item x="957"/>
        <item x="486"/>
        <item x="433"/>
        <item x="313"/>
        <item x="141"/>
        <item x="977"/>
        <item x="415"/>
        <item x="413"/>
        <item x="786"/>
        <item x="399"/>
        <item x="332"/>
        <item x="87"/>
        <item x="303"/>
        <item x="10"/>
        <item x="422"/>
        <item x="91"/>
        <item x="504"/>
        <item x="442"/>
        <item x="721"/>
        <item x="544"/>
        <item x="775"/>
        <item x="706"/>
        <item x="970"/>
        <item x="788"/>
        <item x="221"/>
        <item x="44"/>
        <item x="993"/>
        <item x="40"/>
        <item x="590"/>
        <item x="294"/>
        <item x="26"/>
        <item x="458"/>
        <item x="758"/>
        <item x="878"/>
        <item x="625"/>
        <item x="571"/>
        <item x="454"/>
        <item x="492"/>
        <item x="147"/>
        <item x="743"/>
        <item x="408"/>
        <item x="760"/>
        <item x="838"/>
        <item x="707"/>
        <item x="866"/>
        <item x="98"/>
        <item x="489"/>
        <item x="762"/>
        <item x="940"/>
        <item x="67"/>
        <item x="821"/>
        <item x="645"/>
        <item x="25"/>
        <item x="216"/>
        <item x="197"/>
        <item x="342"/>
        <item x="477"/>
        <item x="641"/>
        <item x="986"/>
        <item x="4"/>
        <item x="267"/>
        <item x="920"/>
        <item x="510"/>
        <item x="133"/>
        <item x="703"/>
        <item x="771"/>
        <item x="831"/>
        <item x="487"/>
        <item x="863"/>
        <item x="609"/>
        <item x="493"/>
        <item x="858"/>
        <item x="534"/>
        <item x="830"/>
        <item x="215"/>
        <item x="94"/>
        <item x="451"/>
        <item x="132"/>
        <item x="634"/>
        <item x="791"/>
        <item x="935"/>
        <item x="385"/>
        <item x="356"/>
        <item x="180"/>
        <item x="41"/>
        <item x="419"/>
        <item x="315"/>
        <item x="607"/>
        <item x="952"/>
        <item x="936"/>
        <item x="495"/>
        <item x="357"/>
        <item x="568"/>
        <item x="543"/>
        <item x="562"/>
        <item x="967"/>
        <item x="479"/>
        <item x="800"/>
        <item x="757"/>
        <item x="409"/>
        <item x="674"/>
        <item x="586"/>
        <item x="397"/>
        <item x="623"/>
        <item x="596"/>
        <item x="981"/>
        <item x="552"/>
        <item x="765"/>
        <item x="689"/>
        <item x="323"/>
        <item x="553"/>
        <item x="395"/>
        <item x="299"/>
        <item x="852"/>
        <item x="713"/>
        <item x="705"/>
        <item x="416"/>
        <item x="580"/>
        <item x="540"/>
        <item x="47"/>
        <item x="65"/>
        <item x="37"/>
        <item x="318"/>
        <item x="171"/>
        <item x="258"/>
        <item x="149"/>
        <item x="593"/>
        <item x="808"/>
        <item x="900"/>
        <item x="226"/>
        <item x="915"/>
        <item x="121"/>
        <item x="822"/>
        <item x="547"/>
        <item x="614"/>
        <item x="769"/>
        <item x="193"/>
        <item x="325"/>
        <item x="665"/>
        <item x="574"/>
        <item x="99"/>
        <item x="773"/>
        <item x="386"/>
        <item x="581"/>
        <item x="222"/>
        <item x="824"/>
        <item x="628"/>
        <item x="127"/>
        <item x="846"/>
        <item x="694"/>
        <item x="724"/>
        <item x="777"/>
        <item x="728"/>
        <item x="749"/>
        <item x="114"/>
        <item x="904"/>
        <item x="51"/>
        <item x="949"/>
        <item x="648"/>
        <item x="643"/>
        <item x="484"/>
        <item x="377"/>
        <item x="736"/>
        <item x="333"/>
        <item x="240"/>
        <item x="538"/>
        <item x="746"/>
        <item x="829"/>
        <item x="621"/>
        <item x="985"/>
        <item x="60"/>
        <item x="192"/>
        <item x="888"/>
        <item x="834"/>
        <item x="660"/>
        <item x="175"/>
        <item x="430"/>
        <item x="351"/>
        <item x="922"/>
        <item x="598"/>
        <item x="297"/>
        <item x="403"/>
        <item x="368"/>
        <item x="850"/>
        <item x="481"/>
        <item x="401"/>
        <item x="223"/>
        <item x="861"/>
        <item x="720"/>
        <item x="125"/>
        <item x="20"/>
        <item x="285"/>
        <item x="463"/>
        <item x="414"/>
        <item x="673"/>
        <item x="664"/>
        <item x="954"/>
        <item x="178"/>
        <item x="246"/>
        <item x="307"/>
        <item x="29"/>
        <item x="438"/>
        <item x="252"/>
        <item x="780"/>
        <item x="212"/>
        <item x="217"/>
        <item x="759"/>
        <item x="650"/>
        <item x="472"/>
        <item x="697"/>
        <item x="631"/>
        <item x="752"/>
        <item x="960"/>
        <item x="404"/>
        <item x="678"/>
        <item x="305"/>
        <item x="266"/>
        <item x="605"/>
        <item x="899"/>
        <item x="826"/>
        <item x="726"/>
        <item x="636"/>
        <item x="909"/>
        <item x="63"/>
        <item x="618"/>
        <item x="152"/>
        <item x="887"/>
        <item x="719"/>
        <item x="424"/>
        <item x="166"/>
        <item x="778"/>
        <item x="101"/>
        <item x="17"/>
        <item x="236"/>
        <item x="105"/>
        <item x="460"/>
        <item x="182"/>
        <item x="569"/>
        <item x="525"/>
        <item x="423"/>
        <item x="526"/>
        <item x="841"/>
        <item x="482"/>
        <item x="532"/>
        <item x="78"/>
        <item x="384"/>
        <item x="248"/>
        <item x="0"/>
        <item x="839"/>
        <item x="708"/>
        <item x="876"/>
        <item x="896"/>
        <item x="418"/>
        <item x="269"/>
        <item x="629"/>
        <item x="529"/>
        <item x="473"/>
        <item x="139"/>
        <item x="814"/>
        <item x="143"/>
        <item x="452"/>
        <item x="550"/>
        <item x="134"/>
        <item x="156"/>
        <item x="856"/>
        <item x="448"/>
        <item x="895"/>
        <item x="185"/>
        <item x="261"/>
        <item x="616"/>
        <item x="982"/>
        <item x="921"/>
        <item x="425"/>
        <item x="160"/>
        <item x="380"/>
        <item x="123"/>
        <item x="455"/>
        <item x="290"/>
        <item x="90"/>
        <item x="19"/>
        <item x="797"/>
        <item x="43"/>
        <item x="535"/>
        <item x="681"/>
        <item x="126"/>
        <item x="250"/>
        <item x="729"/>
        <item x="264"/>
        <item x="902"/>
        <item x="794"/>
        <item x="725"/>
        <item x="619"/>
        <item x="331"/>
        <item x="785"/>
        <item x="997"/>
        <item x="938"/>
        <item x="449"/>
        <item x="805"/>
        <item x="443"/>
        <item x="573"/>
        <item x="242"/>
        <item x="190"/>
        <item x="165"/>
        <item x="52"/>
        <item x="918"/>
        <item x="36"/>
        <item x="813"/>
        <item x="428"/>
        <item x="622"/>
        <item x="122"/>
        <item x="873"/>
        <item x="803"/>
        <item x="865"/>
        <item x="885"/>
        <item x="741"/>
        <item x="379"/>
        <item x="916"/>
        <item x="72"/>
        <item x="319"/>
        <item x="840"/>
        <item x="14"/>
        <item x="466"/>
        <item x="6"/>
        <item x="286"/>
        <item x="975"/>
        <item x="999"/>
        <item x="512"/>
        <item x="28"/>
        <item x="700"/>
        <item x="868"/>
        <item x="946"/>
        <item x="188"/>
        <item x="754"/>
        <item x="31"/>
        <item x="330"/>
        <item x="507"/>
        <item x="172"/>
        <item x="179"/>
        <item x="672"/>
        <item x="753"/>
        <item x="444"/>
        <item x="251"/>
        <item x="527"/>
        <item x="944"/>
        <item x="345"/>
        <item x="456"/>
        <item x="907"/>
        <item x="761"/>
        <item x="843"/>
        <item x="196"/>
        <item x="787"/>
        <item x="923"/>
        <item x="877"/>
        <item x="696"/>
        <item x="210"/>
        <item x="446"/>
        <item x="16"/>
        <item x="281"/>
        <item x="656"/>
        <item x="809"/>
        <item x="412"/>
        <item x="693"/>
        <item x="554"/>
        <item x="699"/>
        <item x="183"/>
        <item x="825"/>
        <item x="505"/>
        <item x="989"/>
        <item x="998"/>
        <item x="766"/>
        <item x="155"/>
        <item x="490"/>
        <item x="161"/>
        <item x="961"/>
        <item x="398"/>
        <item x="701"/>
        <item x="964"/>
        <item x="633"/>
        <item x="745"/>
        <item x="783"/>
        <item x="801"/>
        <item x="208"/>
        <item x="933"/>
        <item x="406"/>
        <item x="772"/>
        <item x="335"/>
        <item x="939"/>
        <item x="511"/>
        <item x="206"/>
        <item x="82"/>
        <item x="5"/>
        <item x="990"/>
        <item x="167"/>
        <item x="440"/>
        <item x="50"/>
        <item x="950"/>
        <item x="513"/>
        <item x="910"/>
        <item x="847"/>
        <item x="18"/>
        <item x="635"/>
        <item x="748"/>
        <item x="220"/>
        <item x="341"/>
        <item x="73"/>
        <item x="914"/>
        <item x="392"/>
        <item x="109"/>
        <item x="370"/>
        <item x="367"/>
        <item x="583"/>
        <item x="930"/>
        <item x="685"/>
        <item x="431"/>
        <item x="546"/>
        <item x="371"/>
        <item x="591"/>
        <item x="496"/>
        <item x="570"/>
        <item x="228"/>
        <item x="509"/>
        <item x="913"/>
        <item x="64"/>
        <item x="499"/>
        <item x="230"/>
        <item x="836"/>
        <item x="282"/>
        <item x="273"/>
        <item x="776"/>
        <item x="750"/>
        <item x="692"/>
        <item x="68"/>
        <item x="789"/>
        <item x="485"/>
        <item x="932"/>
        <item x="867"/>
        <item x="321"/>
        <item x="651"/>
        <item x="734"/>
        <item x="153"/>
        <item x="176"/>
        <item x="668"/>
        <item x="308"/>
        <item x="120"/>
        <item x="860"/>
        <item x="100"/>
        <item x="709"/>
        <item x="62"/>
        <item x="611"/>
        <item x="617"/>
        <item x="186"/>
        <item x="168"/>
        <item x="973"/>
        <item x="187"/>
        <item x="578"/>
        <item x="862"/>
        <item x="205"/>
        <item x="388"/>
        <item x="875"/>
        <item x="362"/>
        <item x="984"/>
        <item x="77"/>
        <item x="612"/>
        <item x="295"/>
        <item x="871"/>
        <item x="691"/>
        <item x="150"/>
        <item x="298"/>
        <item x="83"/>
        <item x="301"/>
        <item x="530"/>
        <item x="353"/>
        <item x="584"/>
        <item x="884"/>
        <item x="892"/>
        <item x="815"/>
        <item x="695"/>
        <item x="889"/>
        <item x="658"/>
        <item x="558"/>
        <item x="684"/>
        <item x="164"/>
        <item x="49"/>
        <item x="747"/>
        <item x="491"/>
        <item x="994"/>
        <item x="417"/>
        <item x="288"/>
        <item x="764"/>
        <item x="844"/>
        <item x="154"/>
        <item x="343"/>
        <item x="478"/>
        <item x="137"/>
        <item x="46"/>
        <item x="653"/>
        <item x="278"/>
        <item x="881"/>
        <item x="971"/>
        <item x="163"/>
        <item x="901"/>
        <item x="162"/>
        <item x="796"/>
        <item x="279"/>
        <item x="268"/>
        <item x="919"/>
        <item x="2"/>
        <item x="462"/>
        <item x="346"/>
        <item x="306"/>
        <item x="157"/>
        <item x="662"/>
        <item x="3"/>
        <item x="827"/>
        <item x="427"/>
        <item x="467"/>
        <item x="941"/>
        <item x="450"/>
        <item x="238"/>
        <item x="905"/>
        <item x="638"/>
        <item x="274"/>
        <item x="66"/>
        <item x="241"/>
        <item x="615"/>
        <item x="390"/>
        <item x="350"/>
        <item x="864"/>
        <item x="937"/>
        <item x="804"/>
        <item x="781"/>
        <item x="115"/>
        <item x="135"/>
        <item x="189"/>
        <item x="740"/>
        <item x="642"/>
        <item x="891"/>
        <item x="613"/>
        <item x="963"/>
        <item x="782"/>
        <item x="522"/>
        <item x="792"/>
        <item x="1"/>
        <item x="595"/>
        <item x="793"/>
        <item x="810"/>
        <item x="348"/>
        <item x="237"/>
        <item x="106"/>
        <item x="948"/>
        <item x="980"/>
        <item x="382"/>
        <item x="42"/>
        <item x="898"/>
        <item x="987"/>
        <item x="718"/>
        <item x="503"/>
        <item x="516"/>
        <item x="254"/>
        <item x="833"/>
        <item x="219"/>
        <item x="457"/>
        <item x="56"/>
        <item x="445"/>
        <item x="437"/>
        <item x="663"/>
        <item x="359"/>
        <item x="432"/>
        <item x="304"/>
        <item x="373"/>
        <item x="146"/>
        <item x="639"/>
        <item x="828"/>
        <item x="566"/>
        <item x="702"/>
        <item x="195"/>
        <item x="577"/>
        <item x="807"/>
        <item x="926"/>
        <item x="280"/>
        <item x="209"/>
        <item x="13"/>
        <item x="234"/>
        <item x="560"/>
        <item x="365"/>
        <item x="802"/>
        <item x="575"/>
        <item x="476"/>
        <item x="784"/>
        <item x="232"/>
        <item x="23"/>
        <item x="812"/>
        <item x="945"/>
        <item x="79"/>
        <item x="929"/>
        <item x="340"/>
        <item x="637"/>
        <item x="97"/>
        <item x="687"/>
        <item x="737"/>
        <item x="372"/>
        <item x="400"/>
        <item x="974"/>
        <item x="683"/>
        <item x="962"/>
        <item x="361"/>
        <item x="521"/>
        <item x="763"/>
        <item x="886"/>
        <item x="405"/>
        <item x="774"/>
        <item x="461"/>
        <item x="366"/>
        <item x="716"/>
        <item x="506"/>
        <item x="389"/>
        <item x="355"/>
        <item x="704"/>
        <item x="906"/>
        <item x="256"/>
        <item x="817"/>
        <item x="194"/>
        <item x="751"/>
        <item x="378"/>
        <item x="559"/>
        <item x="138"/>
        <item x="468"/>
        <item x="464"/>
        <item x="39"/>
        <item x="57"/>
        <item x="191"/>
        <item x="291"/>
        <item x="823"/>
        <item x="376"/>
        <item x="588"/>
        <item x="514"/>
        <item x="420"/>
        <item x="289"/>
        <item x="434"/>
        <item x="231"/>
        <item x="927"/>
        <item x="732"/>
        <item x="76"/>
        <item x="336"/>
        <item x="270"/>
        <item x="393"/>
        <item x="883"/>
        <item x="71"/>
        <item x="600"/>
        <item x="96"/>
        <item x="117"/>
        <item x="235"/>
        <item x="978"/>
        <item x="563"/>
        <item x="421"/>
        <item x="870"/>
        <item x="381"/>
        <item x="32"/>
        <item x="275"/>
        <item x="300"/>
        <item x="947"/>
        <item x="426"/>
        <item x="659"/>
        <item x="587"/>
        <item x="363"/>
        <item x="768"/>
        <item x="911"/>
        <item x="338"/>
        <item x="606"/>
        <item x="296"/>
        <item x="647"/>
        <item x="311"/>
        <item x="549"/>
        <item x="988"/>
        <item x="874"/>
        <item t="default"/>
      </items>
    </pivotField>
    <pivotField dataField="1" numFmtId="164" showAll="0" insertBlankRow="1">
      <items count="1001">
        <item x="447"/>
        <item x="118"/>
        <item x="756"/>
        <item x="537"/>
        <item x="597"/>
        <item x="260"/>
        <item x="531"/>
        <item x="391"/>
        <item x="669"/>
        <item x="690"/>
        <item x="599"/>
        <item x="854"/>
        <item x="61"/>
        <item x="465"/>
        <item x="890"/>
        <item x="245"/>
        <item x="85"/>
        <item x="92"/>
        <item x="383"/>
        <item x="958"/>
        <item x="528"/>
        <item x="110"/>
        <item x="173"/>
        <item x="328"/>
        <item x="471"/>
        <item x="567"/>
        <item x="374"/>
        <item x="711"/>
        <item x="247"/>
        <item x="326"/>
        <item x="649"/>
        <item x="657"/>
        <item x="429"/>
        <item x="317"/>
        <item x="646"/>
        <item x="459"/>
        <item x="45"/>
        <item x="375"/>
        <item x="853"/>
        <item x="738"/>
        <item x="103"/>
        <item x="601"/>
        <item x="243"/>
        <item x="872"/>
        <item x="35"/>
        <item x="722"/>
        <item x="508"/>
        <item x="410"/>
        <item x="594"/>
        <item x="263"/>
        <item x="174"/>
        <item x="177"/>
        <item x="675"/>
        <item x="202"/>
        <item x="542"/>
        <item x="48"/>
        <item x="925"/>
        <item x="755"/>
        <item x="75"/>
        <item x="798"/>
        <item x="86"/>
        <item x="903"/>
        <item x="969"/>
        <item x="589"/>
        <item x="439"/>
        <item x="84"/>
        <item x="710"/>
        <item x="790"/>
        <item x="897"/>
        <item x="394"/>
        <item x="733"/>
        <item x="292"/>
        <item x="53"/>
        <item x="27"/>
        <item x="181"/>
        <item x="34"/>
        <item x="767"/>
        <item x="93"/>
        <item x="912"/>
        <item x="501"/>
        <item x="199"/>
        <item x="347"/>
        <item x="360"/>
        <item x="943"/>
        <item x="15"/>
        <item x="500"/>
        <item x="848"/>
        <item x="89"/>
        <item x="845"/>
        <item x="717"/>
        <item x="203"/>
        <item x="520"/>
        <item x="322"/>
        <item x="572"/>
        <item x="551"/>
        <item x="835"/>
        <item x="564"/>
        <item x="671"/>
        <item x="731"/>
        <item x="556"/>
        <item x="849"/>
        <item x="396"/>
        <item x="88"/>
        <item x="770"/>
        <item x="358"/>
        <item x="354"/>
        <item x="712"/>
        <item x="316"/>
        <item x="561"/>
        <item x="483"/>
        <item x="204"/>
        <item x="95"/>
        <item x="934"/>
        <item x="129"/>
        <item x="686"/>
        <item x="698"/>
        <item x="816"/>
        <item x="859"/>
        <item x="965"/>
        <item x="349"/>
        <item x="644"/>
        <item x="441"/>
        <item x="436"/>
        <item x="229"/>
        <item x="652"/>
        <item x="344"/>
        <item x="116"/>
        <item x="24"/>
        <item x="320"/>
        <item x="119"/>
        <item x="265"/>
        <item x="283"/>
        <item x="9"/>
        <item x="469"/>
        <item x="276"/>
        <item x="762"/>
        <item x="12"/>
        <item x="113"/>
        <item x="548"/>
        <item x="480"/>
        <item x="492"/>
        <item x="453"/>
        <item x="545"/>
        <item x="184"/>
        <item x="667"/>
        <item x="249"/>
        <item x="993"/>
        <item x="104"/>
        <item x="799"/>
        <item x="314"/>
        <item x="239"/>
        <item x="225"/>
        <item x="407"/>
        <item x="144"/>
        <item x="102"/>
        <item x="497"/>
        <item x="935"/>
        <item x="715"/>
        <item x="309"/>
        <item x="680"/>
        <item x="602"/>
        <item x="111"/>
        <item x="171"/>
        <item x="70"/>
        <item x="533"/>
        <item x="819"/>
        <item x="610"/>
        <item x="329"/>
        <item x="277"/>
        <item x="523"/>
        <item x="893"/>
        <item x="543"/>
        <item x="142"/>
        <item x="10"/>
        <item x="515"/>
        <item x="112"/>
        <item x="894"/>
        <item x="130"/>
        <item x="58"/>
        <item x="955"/>
        <item x="224"/>
        <item x="271"/>
        <item x="571"/>
        <item x="742"/>
        <item x="979"/>
        <item x="714"/>
        <item x="735"/>
        <item x="494"/>
        <item x="765"/>
        <item x="233"/>
        <item x="517"/>
        <item x="318"/>
        <item x="630"/>
        <item x="582"/>
        <item x="257"/>
        <item x="200"/>
        <item x="682"/>
        <item x="211"/>
        <item x="707"/>
        <item x="487"/>
        <item x="920"/>
        <item x="159"/>
        <item x="539"/>
        <item x="540"/>
        <item x="536"/>
        <item x="475"/>
        <item x="387"/>
        <item x="666"/>
        <item x="788"/>
        <item x="323"/>
        <item x="808"/>
        <item x="991"/>
        <item x="312"/>
        <item x="385"/>
        <item x="924"/>
        <item x="869"/>
        <item x="562"/>
        <item x="170"/>
        <item x="880"/>
        <item x="654"/>
        <item x="592"/>
        <item x="959"/>
        <item x="148"/>
        <item x="4"/>
        <item x="928"/>
        <item x="857"/>
        <item x="197"/>
        <item x="676"/>
        <item x="555"/>
        <item x="786"/>
        <item x="145"/>
        <item x="74"/>
        <item x="11"/>
        <item x="739"/>
        <item x="830"/>
        <item x="30"/>
        <item x="419"/>
        <item x="986"/>
        <item x="334"/>
        <item x="25"/>
        <item x="579"/>
        <item x="855"/>
        <item x="80"/>
        <item x="641"/>
        <item x="779"/>
        <item x="968"/>
        <item x="287"/>
        <item x="81"/>
        <item x="576"/>
        <item x="337"/>
        <item x="339"/>
        <item x="838"/>
        <item x="324"/>
        <item x="719"/>
        <item x="41"/>
        <item x="415"/>
        <item x="956"/>
        <item x="504"/>
        <item x="607"/>
        <item x="996"/>
        <item x="201"/>
        <item x="832"/>
        <item x="132"/>
        <item x="248"/>
        <item x="451"/>
        <item x="246"/>
        <item x="133"/>
        <item x="632"/>
        <item x="841"/>
        <item x="294"/>
        <item x="953"/>
        <item x="493"/>
        <item x="942"/>
        <item x="922"/>
        <item x="574"/>
        <item x="729"/>
        <item x="221"/>
        <item x="977"/>
        <item x="557"/>
        <item x="983"/>
        <item x="401"/>
        <item x="128"/>
        <item x="169"/>
        <item x="526"/>
        <item x="908"/>
        <item x="995"/>
        <item x="585"/>
        <item x="771"/>
        <item x="495"/>
        <item x="565"/>
        <item x="356"/>
        <item x="851"/>
        <item x="38"/>
        <item x="44"/>
        <item x="650"/>
        <item x="972"/>
        <item x="253"/>
        <item x="369"/>
        <item x="207"/>
        <item x="553"/>
        <item x="629"/>
        <item x="218"/>
        <item x="868"/>
        <item x="333"/>
        <item x="951"/>
        <item x="775"/>
        <item x="192"/>
        <item x="262"/>
        <item x="470"/>
        <item x="456"/>
        <item x="98"/>
        <item x="244"/>
        <item x="458"/>
        <item x="319"/>
        <item x="769"/>
        <item x="797"/>
        <item x="825"/>
        <item x="665"/>
        <item x="670"/>
        <item x="136"/>
        <item x="805"/>
        <item x="596"/>
        <item x="604"/>
        <item x="627"/>
        <item x="352"/>
        <item x="67"/>
        <item x="744"/>
        <item x="425"/>
        <item x="569"/>
        <item x="313"/>
        <item x="609"/>
        <item x="791"/>
        <item x="603"/>
        <item x="544"/>
        <item x="730"/>
        <item x="821"/>
        <item x="131"/>
        <item x="299"/>
        <item x="402"/>
        <item x="721"/>
        <item x="54"/>
        <item x="220"/>
        <item x="479"/>
        <item x="395"/>
        <item x="931"/>
        <item x="623"/>
        <item x="950"/>
        <item x="866"/>
        <item x="474"/>
        <item x="661"/>
        <item x="794"/>
        <item x="108"/>
        <item x="454"/>
        <item x="518"/>
        <item x="678"/>
        <item x="904"/>
        <item x="679"/>
        <item x="255"/>
        <item x="547"/>
        <item x="998"/>
        <item x="824"/>
        <item x="40"/>
        <item x="811"/>
        <item x="692"/>
        <item x="409"/>
        <item x="512"/>
        <item x="795"/>
        <item x="826"/>
        <item x="976"/>
        <item x="216"/>
        <item x="121"/>
        <item x="673"/>
        <item x="541"/>
        <item x="660"/>
        <item x="900"/>
        <item x="315"/>
        <item x="863"/>
        <item x="981"/>
        <item x="829"/>
        <item x="624"/>
        <item x="266"/>
        <item x="800"/>
        <item x="55"/>
        <item x="758"/>
        <item x="404"/>
        <item x="685"/>
        <item x="259"/>
        <item x="198"/>
        <item x="226"/>
        <item x="895"/>
        <item x="258"/>
        <item x="297"/>
        <item x="386"/>
        <item x="727"/>
        <item x="909"/>
        <item x="871"/>
        <item x="552"/>
        <item x="448"/>
        <item x="581"/>
        <item x="608"/>
        <item x="72"/>
        <item x="842"/>
        <item x="331"/>
        <item x="625"/>
        <item x="8"/>
        <item x="433"/>
        <item x="213"/>
        <item x="428"/>
        <item x="217"/>
        <item x="917"/>
        <item x="60"/>
        <item x="913"/>
        <item x="519"/>
        <item x="166"/>
        <item x="368"/>
        <item x="736"/>
        <item x="852"/>
        <item x="0"/>
        <item x="619"/>
        <item x="538"/>
        <item x="310"/>
        <item x="269"/>
        <item x="302"/>
        <item x="403"/>
        <item x="510"/>
        <item x="397"/>
        <item x="620"/>
        <item x="806"/>
        <item x="850"/>
        <item x="141"/>
        <item x="957"/>
        <item x="284"/>
        <item x="156"/>
        <item x="693"/>
        <item x="502"/>
        <item x="364"/>
        <item x="822"/>
        <item x="892"/>
        <item x="952"/>
        <item x="902"/>
        <item x="626"/>
        <item x="529"/>
        <item x="643"/>
        <item x="190"/>
        <item x="442"/>
        <item x="107"/>
        <item x="985"/>
        <item x="954"/>
        <item x="847"/>
        <item x="907"/>
        <item x="139"/>
        <item x="418"/>
        <item x="889"/>
        <item x="488"/>
        <item x="688"/>
        <item x="444"/>
        <item x="267"/>
        <item x="831"/>
        <item x="820"/>
        <item x="706"/>
        <item x="858"/>
        <item x="590"/>
        <item x="151"/>
        <item x="486"/>
        <item x="422"/>
        <item x="726"/>
        <item x="919"/>
        <item x="568"/>
        <item x="342"/>
        <item x="449"/>
        <item x="332"/>
        <item x="697"/>
        <item x="223"/>
        <item x="694"/>
        <item x="31"/>
        <item x="614"/>
        <item x="489"/>
        <item x="672"/>
        <item x="887"/>
        <item x="6"/>
        <item x="525"/>
        <item x="341"/>
        <item x="345"/>
        <item x="636"/>
        <item x="856"/>
        <item x="724"/>
        <item x="303"/>
        <item x="989"/>
        <item x="944"/>
        <item x="633"/>
        <item x="586"/>
        <item x="343"/>
        <item x="534"/>
        <item x="152"/>
        <item x="593"/>
        <item x="91"/>
        <item x="175"/>
        <item x="94"/>
        <item x="723"/>
        <item x="416"/>
        <item x="467"/>
        <item x="330"/>
        <item x="7"/>
        <item x="982"/>
        <item x="921"/>
        <item x="984"/>
        <item x="787"/>
        <item x="776"/>
        <item x="380"/>
        <item x="975"/>
        <item x="149"/>
        <item x="888"/>
        <item x="351"/>
        <item x="708"/>
        <item x="472"/>
        <item x="990"/>
        <item x="193"/>
        <item x="399"/>
        <item x="63"/>
        <item x="431"/>
        <item x="69"/>
        <item x="960"/>
        <item x="37"/>
        <item x="696"/>
        <item x="878"/>
        <item x="272"/>
        <item x="412"/>
        <item x="818"/>
        <item x="210"/>
        <item x="167"/>
        <item x="114"/>
        <item x="772"/>
        <item x="846"/>
        <item x="3"/>
        <item x="628"/>
        <item x="325"/>
        <item x="236"/>
        <item x="305"/>
        <item x="379"/>
        <item x="923"/>
        <item x="43"/>
        <item x="176"/>
        <item x="550"/>
        <item x="293"/>
        <item x="713"/>
        <item x="252"/>
        <item x="90"/>
        <item x="26"/>
        <item x="478"/>
        <item x="16"/>
        <item x="598"/>
        <item x="613"/>
        <item x="430"/>
        <item x="910"/>
        <item x="353"/>
        <item x="621"/>
        <item x="701"/>
        <item x="301"/>
        <item x="153"/>
        <item x="778"/>
        <item x="815"/>
        <item x="560"/>
        <item x="214"/>
        <item x="473"/>
        <item x="844"/>
        <item x="879"/>
        <item x="187"/>
        <item x="455"/>
        <item x="961"/>
        <item x="482"/>
        <item x="22"/>
        <item x="992"/>
        <item x="681"/>
        <item x="939"/>
        <item x="677"/>
        <item x="658"/>
        <item x="876"/>
        <item x="327"/>
        <item x="747"/>
        <item x="740"/>
        <item x="513"/>
        <item x="388"/>
        <item x="65"/>
        <item x="250"/>
        <item x="757"/>
        <item x="839"/>
        <item x="967"/>
        <item x="87"/>
        <item x="286"/>
        <item x="240"/>
        <item x="695"/>
        <item x="718"/>
        <item x="290"/>
        <item x="634"/>
        <item x="183"/>
        <item x="143"/>
        <item x="120"/>
        <item x="481"/>
        <item x="748"/>
        <item x="891"/>
        <item x="172"/>
        <item x="17"/>
        <item x="178"/>
        <item x="622"/>
        <item x="896"/>
        <item x="656"/>
        <item x="867"/>
        <item x="206"/>
        <item x="124"/>
        <item x="408"/>
        <item x="281"/>
        <item x="150"/>
        <item x="699"/>
        <item x="580"/>
        <item x="777"/>
        <item x="228"/>
        <item x="188"/>
        <item x="834"/>
        <item x="734"/>
        <item x="766"/>
        <item x="573"/>
        <item x="901"/>
        <item x="741"/>
        <item x="773"/>
        <item x="127"/>
        <item x="140"/>
        <item x="47"/>
        <item x="662"/>
        <item x="754"/>
        <item x="335"/>
        <item x="861"/>
        <item x="524"/>
        <item x="899"/>
        <item x="146"/>
        <item x="440"/>
        <item x="411"/>
        <item x="530"/>
        <item x="873"/>
        <item x="554"/>
        <item x="937"/>
        <item x="804"/>
        <item x="637"/>
        <item x="134"/>
        <item x="304"/>
        <item x="56"/>
        <item x="511"/>
        <item x="962"/>
        <item x="355"/>
        <item x="227"/>
        <item x="966"/>
        <item x="279"/>
        <item x="635"/>
        <item x="827"/>
        <item x="392"/>
        <item x="664"/>
        <item x="295"/>
        <item x="616"/>
        <item x="578"/>
        <item x="498"/>
        <item x="346"/>
        <item x="936"/>
        <item x="793"/>
        <item x="949"/>
        <item x="930"/>
        <item x="427"/>
        <item x="461"/>
        <item x="882"/>
        <item x="384"/>
        <item x="973"/>
        <item x="59"/>
        <item x="460"/>
        <item x="546"/>
        <item x="916"/>
        <item x="398"/>
        <item x="450"/>
        <item x="655"/>
        <item x="946"/>
        <item x="237"/>
        <item x="948"/>
        <item x="414"/>
        <item x="612"/>
        <item x="370"/>
        <item x="783"/>
        <item x="165"/>
        <item x="884"/>
        <item x="728"/>
        <item x="780"/>
        <item x="105"/>
        <item x="109"/>
        <item x="877"/>
        <item x="577"/>
        <item x="663"/>
        <item x="881"/>
        <item x="209"/>
        <item x="182"/>
        <item x="186"/>
        <item x="651"/>
        <item x="535"/>
        <item x="862"/>
        <item x="268"/>
        <item x="285"/>
        <item x="238"/>
        <item x="813"/>
        <item x="33"/>
        <item x="522"/>
        <item x="155"/>
        <item x="938"/>
        <item x="242"/>
        <item x="745"/>
        <item x="591"/>
        <item x="914"/>
        <item x="674"/>
        <item x="462"/>
        <item x="746"/>
        <item x="222"/>
        <item x="282"/>
        <item x="50"/>
        <item x="180"/>
        <item x="435"/>
        <item x="367"/>
        <item x="219"/>
        <item x="785"/>
        <item x="760"/>
        <item x="308"/>
        <item x="750"/>
        <item x="987"/>
        <item x="814"/>
        <item x="413"/>
        <item x="810"/>
        <item x="79"/>
        <item x="362"/>
        <item x="390"/>
        <item x="438"/>
        <item x="833"/>
        <item x="101"/>
        <item x="605"/>
        <item x="970"/>
        <item x="158"/>
        <item x="168"/>
        <item x="837"/>
        <item x="737"/>
        <item x="212"/>
        <item x="1"/>
        <item x="21"/>
        <item x="638"/>
        <item x="232"/>
        <item x="138"/>
        <item x="640"/>
        <item x="350"/>
        <item x="743"/>
        <item x="477"/>
        <item x="648"/>
        <item x="618"/>
        <item x="417"/>
        <item x="463"/>
        <item x="749"/>
        <item x="215"/>
        <item x="99"/>
        <item x="126"/>
        <item x="885"/>
        <item x="915"/>
        <item x="377"/>
        <item x="452"/>
        <item x="864"/>
        <item x="52"/>
        <item x="507"/>
        <item x="164"/>
        <item x="645"/>
        <item x="14"/>
        <item x="340"/>
        <item x="371"/>
        <item x="865"/>
        <item x="446"/>
        <item x="261"/>
        <item x="803"/>
        <item x="918"/>
        <item x="940"/>
        <item x="46"/>
        <item x="147"/>
        <item x="51"/>
        <item x="20"/>
        <item x="566"/>
        <item x="485"/>
        <item x="705"/>
        <item x="761"/>
        <item x="230"/>
        <item x="78"/>
        <item x="703"/>
        <item x="274"/>
        <item x="423"/>
        <item x="617"/>
        <item x="19"/>
        <item x="926"/>
        <item x="251"/>
        <item x="963"/>
        <item x="307"/>
        <item x="753"/>
        <item x="725"/>
        <item x="570"/>
        <item x="932"/>
        <item x="125"/>
        <item x="499"/>
        <item x="66"/>
        <item x="843"/>
        <item x="29"/>
        <item x="509"/>
        <item x="189"/>
        <item x="264"/>
        <item x="631"/>
        <item x="445"/>
        <item x="789"/>
        <item x="115"/>
        <item x="558"/>
        <item x="357"/>
        <item x="273"/>
        <item x="683"/>
        <item x="424"/>
        <item x="689"/>
        <item x="751"/>
        <item x="945"/>
        <item x="36"/>
        <item x="905"/>
        <item x="700"/>
        <item x="466"/>
        <item x="83"/>
        <item x="359"/>
        <item x="96"/>
        <item x="532"/>
        <item x="491"/>
        <item x="759"/>
        <item x="5"/>
        <item x="195"/>
        <item x="254"/>
        <item x="668"/>
        <item x="836"/>
        <item x="883"/>
        <item x="185"/>
        <item x="278"/>
        <item x="179"/>
        <item x="443"/>
        <item x="484"/>
        <item x="781"/>
        <item x="994"/>
        <item x="2"/>
        <item x="291"/>
        <item x="752"/>
        <item x="999"/>
        <item x="559"/>
        <item x="270"/>
        <item x="76"/>
        <item x="716"/>
        <item x="196"/>
        <item x="611"/>
        <item x="615"/>
        <item x="588"/>
        <item x="720"/>
        <item x="927"/>
        <item x="18"/>
        <item x="160"/>
        <item x="933"/>
        <item x="62"/>
        <item x="840"/>
        <item x="135"/>
        <item x="784"/>
        <item x="964"/>
        <item x="782"/>
        <item x="234"/>
        <item x="163"/>
        <item x="365"/>
        <item x="123"/>
        <item x="505"/>
        <item x="205"/>
        <item x="73"/>
        <item x="393"/>
        <item x="997"/>
        <item x="434"/>
        <item x="691"/>
        <item x="974"/>
        <item x="898"/>
        <item x="527"/>
        <item x="28"/>
        <item x="400"/>
        <item x="929"/>
        <item x="122"/>
        <item x="280"/>
        <item x="13"/>
        <item x="68"/>
        <item x="57"/>
        <item x="812"/>
        <item x="732"/>
        <item x="490"/>
        <item x="704"/>
        <item x="801"/>
        <item x="476"/>
        <item x="496"/>
        <item x="809"/>
        <item x="563"/>
        <item x="321"/>
        <item x="306"/>
        <item x="208"/>
        <item x="161"/>
        <item x="875"/>
        <item x="709"/>
        <item x="336"/>
        <item x="406"/>
        <item x="137"/>
        <item x="941"/>
        <item x="64"/>
        <item x="82"/>
        <item x="575"/>
        <item x="191"/>
        <item x="583"/>
        <item x="420"/>
        <item x="514"/>
        <item x="860"/>
        <item x="71"/>
        <item x="886"/>
        <item x="432"/>
        <item x="288"/>
        <item x="49"/>
        <item x="600"/>
        <item x="348"/>
        <item x="980"/>
        <item x="702"/>
        <item x="154"/>
        <item x="807"/>
        <item x="77"/>
        <item x="405"/>
        <item x="796"/>
        <item x="298"/>
        <item x="100"/>
        <item x="162"/>
        <item x="653"/>
        <item x="971"/>
        <item x="372"/>
        <item x="106"/>
        <item x="521"/>
        <item x="764"/>
        <item x="516"/>
        <item x="584"/>
        <item x="684"/>
        <item x="382"/>
        <item x="376"/>
        <item x="823"/>
        <item x="503"/>
        <item x="241"/>
        <item x="587"/>
        <item x="687"/>
        <item x="194"/>
        <item x="157"/>
        <item x="42"/>
        <item x="817"/>
        <item x="978"/>
        <item x="792"/>
        <item x="642"/>
        <item x="828"/>
        <item x="437"/>
        <item x="231"/>
        <item x="373"/>
        <item x="595"/>
        <item x="506"/>
        <item x="906"/>
        <item x="457"/>
        <item x="23"/>
        <item x="97"/>
        <item x="39"/>
        <item x="870"/>
        <item x="802"/>
        <item x="289"/>
        <item x="235"/>
        <item x="464"/>
        <item x="426"/>
        <item x="639"/>
        <item x="378"/>
        <item x="763"/>
        <item x="468"/>
        <item x="366"/>
        <item x="647"/>
        <item x="117"/>
        <item x="256"/>
        <item x="774"/>
        <item x="911"/>
        <item x="389"/>
        <item x="363"/>
        <item x="361"/>
        <item x="381"/>
        <item x="32"/>
        <item x="947"/>
        <item x="659"/>
        <item x="300"/>
        <item x="768"/>
        <item x="311"/>
        <item x="421"/>
        <item x="338"/>
        <item x="275"/>
        <item x="988"/>
        <item x="606"/>
        <item x="874"/>
        <item x="296"/>
        <item x="549"/>
        <item t="default"/>
      </items>
    </pivotField>
    <pivotField numFmtId="164" showAll="0" insertBlankRow="1"/>
    <pivotField numFmtId="164" showAll="0" insertBlankRow="1"/>
    <pivotField numFmtId="164" showAll="0" insertBlankRow="1"/>
    <pivotField numFmtId="164" showAll="0" insertBlankRow="1"/>
    <pivotField numFmtId="164" showAll="0" insertBlankRow="1"/>
    <pivotField numFmtId="164" showAll="0" insertBlankRow="1"/>
    <pivotField numFmtId="164" showAll="0" insertBlankRow="1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Items count="1">
    <i/>
  </colItems>
  <pageFields count="1">
    <pageField fld="4" hier="-1"/>
  </pageFields>
  <dataFields count="9">
    <dataField name="Average Base Salary" fld="5" subtotal="average" baseField="0" baseItem="0"/>
    <dataField name="Average Total Commission" fld="19" subtotal="average" baseField="0" baseItem="0"/>
    <dataField name="Average Total Pay" fld="20" subtotal="average" baseField="0" baseItem="0"/>
    <dataField name="Total Base Salary" fld="5" baseField="0" baseItem="0"/>
    <dataField name="Total Commission" fld="19" baseField="0" baseItem="0"/>
    <dataField name="Total Pay" fld="20" baseField="0" baseItem="0"/>
    <dataField name="Average Revenue" fld="7" baseField="0" baseItem="0"/>
    <dataField name="Average Number of Accounts" fld="6" subtotal="average" baseField="0" baseItem="0"/>
    <dataField name="Headcount" fld="3" subtotal="count" baseField="0" baseItem="0"/>
  </dataFields>
  <formats count="27">
    <format dxfId="26">
      <pivotArea outline="0" collapsedLevelsAreSubtotals="1" fieldPosition="0"/>
    </format>
    <format dxfId="25">
      <pivotArea dataOnly="0" labelOnly="1" outline="0" fieldPosition="0">
        <references count="1">
          <reference field="4" count="0"/>
        </references>
      </pivotArea>
    </format>
    <format dxfId="24">
      <pivotArea dataOnly="0" labelOnly="1" grandCol="1" outline="0" axis="axisCol" fieldPosition="0"/>
    </format>
    <format dxfId="23">
      <pivotArea field="-2" type="button" dataOnly="0" labelOnly="1" outline="0" axis="axisRow" fieldPosition="0"/>
    </format>
    <format dxfId="22">
      <pivotArea field="-2" type="button" dataOnly="0" labelOnly="1" outline="0" axis="axisRow" fieldPosition="0"/>
    </format>
    <format dxfId="21">
      <pivotArea dataOnly="0" labelOnly="1" grandCol="1" outline="0" axis="axisCol" fieldPosition="0"/>
    </format>
    <format dxfId="20">
      <pivotArea field="-2" type="button" dataOnly="0" labelOnly="1" outline="0" axis="axisRow" fieldPosition="0"/>
    </format>
    <format dxfId="19">
      <pivotArea dataOnly="0" labelOnly="1" grandCol="1" outline="0" axis="axisCol" fieldPosition="0"/>
    </format>
    <format dxfId="18">
      <pivotArea field="-2" type="button" dataOnly="0" labelOnly="1" outline="0" axis="axisRow" fieldPosition="0"/>
    </format>
    <format dxfId="17">
      <pivotArea dataOnly="0" labelOnly="1" grandCol="1" outline="0" axis="axisCol" fieldPosition="0"/>
    </format>
    <format dxfId="16">
      <pivotArea field="-2" type="button" dataOnly="0" labelOnly="1" outline="0" axis="axisRow" fieldPosition="0"/>
    </format>
    <format dxfId="15">
      <pivotArea dataOnly="0" labelOnly="1" grandCol="1" outline="0" axis="axisCol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-2" type="button" dataOnly="0" labelOnly="1" outline="0" axis="axisRow" fieldPosition="0"/>
    </format>
    <format dxfId="11">
      <pivotArea dataOnly="0" labelOnly="1" grandCol="1" outline="0" axis="axisCol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-2" type="button" dataOnly="0" labelOnly="1" outline="0" axis="axisRow" fieldPosition="0"/>
    </format>
    <format dxfId="7">
      <pivotArea dataOnly="0" labelOnly="1" outline="0" fieldPosition="0">
        <references count="1">
          <reference field="4294967294" count="4">
            <x v="0"/>
            <x v="1"/>
            <x v="2"/>
            <x v="6"/>
          </reference>
        </references>
      </pivotArea>
    </format>
    <format dxfId="6">
      <pivotArea dataOnly="0" labelOnly="1" grandCol="1" outline="0" axis="axisCol" fieldPosition="0"/>
    </format>
    <format dxfId="5">
      <pivotArea field="-2" type="button" dataOnly="0" labelOnly="1" outline="0" axis="axisRow" fieldPosition="0"/>
    </format>
    <format dxfId="4">
      <pivotArea dataOnly="0" labelOnly="1" grandCol="1" outline="0" axis="axisCol" fieldPosition="0"/>
    </format>
    <format dxfId="3">
      <pivotArea collapsedLevelsAreSubtotals="1" fieldPosition="0">
        <references count="1">
          <reference field="4294967294" count="1">
            <x v="2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baseColWidth="10" defaultColWidth="11.1640625" defaultRowHeight="16" x14ac:dyDescent="0.2"/>
  <sheetData>
    <row r="2" spans="1:2" x14ac:dyDescent="0.2">
      <c r="A2" t="s">
        <v>22323</v>
      </c>
      <c r="B2" t="s">
        <v>22324</v>
      </c>
    </row>
    <row r="3" spans="1:2" x14ac:dyDescent="0.2">
      <c r="A3" t="s">
        <v>22325</v>
      </c>
      <c r="B3" t="s">
        <v>22326</v>
      </c>
    </row>
    <row r="4" spans="1:2" x14ac:dyDescent="0.2">
      <c r="A4" t="s">
        <v>22327</v>
      </c>
      <c r="B4" t="s">
        <v>22328</v>
      </c>
    </row>
    <row r="5" spans="1:2" x14ac:dyDescent="0.2">
      <c r="A5" t="s">
        <v>22329</v>
      </c>
      <c r="B5" t="s">
        <v>22330</v>
      </c>
    </row>
    <row r="6" spans="1:2" x14ac:dyDescent="0.2">
      <c r="B6" t="s">
        <v>22334</v>
      </c>
    </row>
    <row r="7" spans="1:2" x14ac:dyDescent="0.2">
      <c r="A7" t="s">
        <v>22335</v>
      </c>
      <c r="B7" t="s">
        <v>22336</v>
      </c>
    </row>
    <row r="8" spans="1:2" x14ac:dyDescent="0.2">
      <c r="B8" t="s">
        <v>22337</v>
      </c>
    </row>
    <row r="9" spans="1:2" x14ac:dyDescent="0.2">
      <c r="A9" t="s">
        <v>22338</v>
      </c>
      <c r="B9" t="s">
        <v>22339</v>
      </c>
    </row>
    <row r="10" spans="1:2" x14ac:dyDescent="0.2">
      <c r="B10" t="s">
        <v>22340</v>
      </c>
    </row>
    <row r="11" spans="1:2" x14ac:dyDescent="0.2">
      <c r="A11" t="s">
        <v>22342</v>
      </c>
      <c r="B11" t="s">
        <v>22343</v>
      </c>
    </row>
    <row r="12" spans="1:2" x14ac:dyDescent="0.2">
      <c r="B12" t="s">
        <v>22344</v>
      </c>
    </row>
    <row r="13" spans="1:2" x14ac:dyDescent="0.2">
      <c r="A13" t="s">
        <v>22346</v>
      </c>
      <c r="B13" t="s">
        <v>22347</v>
      </c>
    </row>
    <row r="14" spans="1:2" x14ac:dyDescent="0.2">
      <c r="B14" t="s">
        <v>22348</v>
      </c>
    </row>
    <row r="15" spans="1:2" x14ac:dyDescent="0.2">
      <c r="A15" t="s">
        <v>22352</v>
      </c>
      <c r="B15" t="s">
        <v>22351</v>
      </c>
    </row>
    <row r="16" spans="1:2" x14ac:dyDescent="0.2">
      <c r="B16" t="s">
        <v>22350</v>
      </c>
    </row>
    <row r="17" spans="1:2" x14ac:dyDescent="0.2">
      <c r="B17" t="s">
        <v>22353</v>
      </c>
    </row>
    <row r="18" spans="1:2" x14ac:dyDescent="0.2">
      <c r="A18" t="s">
        <v>22355</v>
      </c>
      <c r="B18" t="s">
        <v>22357</v>
      </c>
    </row>
    <row r="19" spans="1:2" x14ac:dyDescent="0.2">
      <c r="B19" t="s">
        <v>22358</v>
      </c>
    </row>
    <row r="20" spans="1:2" x14ac:dyDescent="0.2">
      <c r="A20" t="s">
        <v>22360</v>
      </c>
      <c r="B20" t="s">
        <v>22361</v>
      </c>
    </row>
    <row r="21" spans="1:2" x14ac:dyDescent="0.2">
      <c r="B21" t="s">
        <v>22359</v>
      </c>
    </row>
    <row r="22" spans="1:2" x14ac:dyDescent="0.2">
      <c r="A22" t="s">
        <v>22362</v>
      </c>
      <c r="B22" t="s">
        <v>22363</v>
      </c>
    </row>
    <row r="23" spans="1:2" x14ac:dyDescent="0.2">
      <c r="B23" t="s">
        <v>22364</v>
      </c>
    </row>
    <row r="24" spans="1:2" x14ac:dyDescent="0.2">
      <c r="A24" t="s">
        <v>22365</v>
      </c>
      <c r="B24" t="s">
        <v>22366</v>
      </c>
    </row>
    <row r="25" spans="1:2" x14ac:dyDescent="0.2">
      <c r="B25" t="s">
        <v>22367</v>
      </c>
    </row>
    <row r="26" spans="1:2" x14ac:dyDescent="0.2">
      <c r="A26" t="s">
        <v>22370</v>
      </c>
      <c r="B26" t="s">
        <v>22371</v>
      </c>
    </row>
    <row r="27" spans="1:2" x14ac:dyDescent="0.2">
      <c r="B27" t="s">
        <v>22372</v>
      </c>
    </row>
    <row r="28" spans="1:2" x14ac:dyDescent="0.2">
      <c r="A28" t="s">
        <v>22373</v>
      </c>
      <c r="B28" t="s">
        <v>22374</v>
      </c>
    </row>
    <row r="29" spans="1:2" x14ac:dyDescent="0.2">
      <c r="B29" t="s">
        <v>22372</v>
      </c>
    </row>
    <row r="30" spans="1:2" x14ac:dyDescent="0.2">
      <c r="A30" t="s">
        <v>22375</v>
      </c>
      <c r="B30" t="s">
        <v>22376</v>
      </c>
    </row>
    <row r="31" spans="1:2" x14ac:dyDescent="0.2">
      <c r="B31" t="s">
        <v>22377</v>
      </c>
    </row>
    <row r="32" spans="1:2" x14ac:dyDescent="0.2">
      <c r="A32" t="s">
        <v>22378</v>
      </c>
      <c r="B32" t="s">
        <v>22379</v>
      </c>
    </row>
    <row r="33" spans="2:2" x14ac:dyDescent="0.2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baseColWidth="10" defaultColWidth="11.1640625" defaultRowHeight="16" x14ac:dyDescent="0.2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">
      <c r="L13" s="10" t="s">
        <v>22393</v>
      </c>
      <c r="M13" s="7">
        <f>COUNT(calcs!A2:A1001)</f>
        <v>1000</v>
      </c>
    </row>
    <row r="14" spans="1:13" x14ac:dyDescent="0.2">
      <c r="A14" s="10"/>
      <c r="L14" s="11" t="s">
        <v>22381</v>
      </c>
      <c r="M14" s="2">
        <f>SUM(calcs!G2:G1001)</f>
        <v>699144198</v>
      </c>
    </row>
    <row r="15" spans="1:13" x14ac:dyDescent="0.2">
      <c r="A15" s="10"/>
      <c r="L15" s="10" t="s">
        <v>22382</v>
      </c>
      <c r="M15" s="2">
        <f>SUM(calcs!H2:H1001)</f>
        <v>621050000</v>
      </c>
    </row>
    <row r="16" spans="1:13" x14ac:dyDescent="0.2">
      <c r="L16" s="10" t="s">
        <v>22383</v>
      </c>
      <c r="M16" s="12">
        <f>M14/M15</f>
        <v>1.1257454279043555</v>
      </c>
    </row>
    <row r="17" spans="12:13" x14ac:dyDescent="0.2">
      <c r="L17" s="10" t="s">
        <v>22384</v>
      </c>
      <c r="M17" s="7">
        <f>SUM(calcs!F2:F1001)</f>
        <v>20000</v>
      </c>
    </row>
    <row r="18" spans="12:13" x14ac:dyDescent="0.2">
      <c r="L18" s="10" t="s">
        <v>22385</v>
      </c>
      <c r="M18" s="2">
        <f>M14/M17</f>
        <v>34957.209900000002</v>
      </c>
    </row>
    <row r="19" spans="12:13" x14ac:dyDescent="0.2">
      <c r="L19" s="10" t="s">
        <v>22386</v>
      </c>
      <c r="M19" s="2">
        <f>M14/M13</f>
        <v>699144.19799999997</v>
      </c>
    </row>
    <row r="20" spans="12:13" x14ac:dyDescent="0.2">
      <c r="L20" s="10" t="s">
        <v>22387</v>
      </c>
      <c r="M20" s="2">
        <f>SUM(calcs!E2:E1001)</f>
        <v>72011493</v>
      </c>
    </row>
    <row r="21" spans="12:13" x14ac:dyDescent="0.2">
      <c r="L21" s="10" t="s">
        <v>22388</v>
      </c>
      <c r="M21" s="2">
        <f>SUM(calcs!S2:S1001)</f>
        <v>97382112.189999864</v>
      </c>
    </row>
    <row r="22" spans="12:13" x14ac:dyDescent="0.2">
      <c r="L22" s="10" t="s">
        <v>22389</v>
      </c>
      <c r="M22" s="2">
        <f>M21/M17</f>
        <v>4869.1056094999931</v>
      </c>
    </row>
    <row r="23" spans="12:13" x14ac:dyDescent="0.2">
      <c r="L23" s="10" t="s">
        <v>22390</v>
      </c>
      <c r="M23" s="6">
        <f>SUM(M20:M21)</f>
        <v>169393605.18999988</v>
      </c>
    </row>
    <row r="24" spans="12:13" x14ac:dyDescent="0.2">
      <c r="L24" s="11" t="s">
        <v>22391</v>
      </c>
      <c r="M24" s="6">
        <f>M14-M23</f>
        <v>529750592.81000012</v>
      </c>
    </row>
    <row r="25" spans="12:13" x14ac:dyDescent="0.2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baseColWidth="10" defaultColWidth="11.1640625" defaultRowHeight="16" x14ac:dyDescent="0.2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83203125" customWidth="1"/>
    <col min="15" max="15" width="12.6640625" customWidth="1"/>
    <col min="16" max="18" width="10.83203125" customWidth="1"/>
    <col min="19" max="19" width="11.5" customWidth="1"/>
    <col min="20" max="20" width="10.83203125" customWidth="1"/>
    <col min="21" max="21" width="12.5" bestFit="1" customWidth="1"/>
  </cols>
  <sheetData>
    <row r="1" spans="1:2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2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2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2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2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2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2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2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2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2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2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6" width="16" style="28" bestFit="1" customWidth="1"/>
    <col min="17" max="17" width="18.33203125" style="28" bestFit="1" customWidth="1"/>
    <col min="18" max="16384" width="10.83203125" style="28"/>
  </cols>
  <sheetData>
    <row r="1" spans="1:17" ht="21" x14ac:dyDescent="0.25">
      <c r="A1" s="41" t="s">
        <v>22408</v>
      </c>
    </row>
    <row r="3" spans="1:17" x14ac:dyDescent="0.2">
      <c r="A3" s="13" t="s">
        <v>22409</v>
      </c>
    </row>
    <row r="4" spans="1:17" x14ac:dyDescent="0.2">
      <c r="A4" s="43" t="s">
        <v>22410</v>
      </c>
    </row>
    <row r="5" spans="1:17" x14ac:dyDescent="0.2">
      <c r="A5" s="13" t="s">
        <v>22411</v>
      </c>
    </row>
    <row r="6" spans="1:17" x14ac:dyDescent="0.2">
      <c r="A6" s="39" t="s">
        <v>22412</v>
      </c>
    </row>
    <row r="7" spans="1:17" x14ac:dyDescent="0.2">
      <c r="A7" s="39" t="s">
        <v>22413</v>
      </c>
    </row>
    <row r="11" spans="1:17" x14ac:dyDescent="0.2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2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2">
      <c r="O13" s="33"/>
      <c r="P13" s="33"/>
      <c r="Q13" s="33"/>
    </row>
    <row r="14" spans="1:17" x14ac:dyDescent="0.2">
      <c r="A14" s="101" t="s">
        <v>22404</v>
      </c>
      <c r="B14" s="101"/>
      <c r="C14" s="101"/>
      <c r="D14" s="101"/>
      <c r="E14" s="101"/>
      <c r="F14" s="101"/>
      <c r="G14" s="101"/>
      <c r="H14" s="101"/>
      <c r="I14" s="101"/>
      <c r="J14" s="101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766529418.59042692</v>
      </c>
      <c r="P14" s="30">
        <f>P12*P19</f>
        <v>838973037.60000002</v>
      </c>
      <c r="Q14" s="35"/>
    </row>
    <row r="15" spans="1:17" x14ac:dyDescent="0.2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2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</v>
      </c>
      <c r="P16" s="31">
        <f>P14/P15</f>
        <v>1.1337473481081082</v>
      </c>
      <c r="Q16" s="48"/>
    </row>
    <row r="17" spans="1:18" x14ac:dyDescent="0.2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2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38326.470929521347</v>
      </c>
      <c r="P18" s="38">
        <f>M18</f>
        <v>34957.209900000002</v>
      </c>
      <c r="Q18" s="35"/>
    </row>
    <row r="19" spans="1:18" x14ac:dyDescent="0.2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766529.41859042691</v>
      </c>
      <c r="P19" s="38">
        <f>M19</f>
        <v>699144.19799999997</v>
      </c>
      <c r="Q19" s="35"/>
    </row>
    <row r="20" spans="1:18" x14ac:dyDescent="0.2">
      <c r="A20" s="101" t="s">
        <v>22403</v>
      </c>
      <c r="B20" s="101"/>
      <c r="C20" s="101"/>
      <c r="D20" s="101"/>
      <c r="E20" s="101"/>
      <c r="F20" s="101"/>
      <c r="G20" s="101"/>
      <c r="H20" s="101"/>
      <c r="I20" s="101"/>
      <c r="J20" s="42"/>
      <c r="O20" s="33"/>
      <c r="P20" s="33"/>
      <c r="Q20" s="33"/>
    </row>
    <row r="21" spans="1:18" x14ac:dyDescent="0.2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2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97382112.189999908</v>
      </c>
      <c r="N22" s="30">
        <f>N23*N17</f>
        <v>126596745.84699987</v>
      </c>
      <c r="O22" s="30">
        <f>SUM(Calculations!AA:AA)</f>
        <v>106768037.34</v>
      </c>
      <c r="P22" s="30">
        <f>P23*P17</f>
        <v>116858534.6279999</v>
      </c>
      <c r="Q22" s="35"/>
    </row>
    <row r="23" spans="1:18" x14ac:dyDescent="0.2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4869.1056094999958</v>
      </c>
      <c r="N23" s="38">
        <f>M23</f>
        <v>4869.1056094999958</v>
      </c>
      <c r="O23" s="30">
        <f>O22/O17</f>
        <v>5338.4018670000005</v>
      </c>
      <c r="P23" s="38">
        <f>M23</f>
        <v>4869.1056094999958</v>
      </c>
      <c r="Q23" s="35"/>
    </row>
    <row r="24" spans="1:18" x14ac:dyDescent="0.2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169393605.18999991</v>
      </c>
      <c r="N24" s="38">
        <f>SUM(N21:N22)</f>
        <v>198608238.84699988</v>
      </c>
      <c r="O24" s="38">
        <f>SUM(O21:O22)</f>
        <v>182380104.99000001</v>
      </c>
      <c r="P24" s="38">
        <f>SUM(P21:P22)</f>
        <v>203272326.22799993</v>
      </c>
      <c r="Q24" s="47"/>
    </row>
    <row r="25" spans="1:18" x14ac:dyDescent="0.2">
      <c r="O25" s="33"/>
      <c r="P25" s="33"/>
      <c r="Q25" s="33"/>
    </row>
    <row r="26" spans="1:18" x14ac:dyDescent="0.2">
      <c r="L26" s="27" t="s">
        <v>22391</v>
      </c>
      <c r="M26" s="21">
        <f>M14-M24</f>
        <v>529750592.81000006</v>
      </c>
      <c r="N26" s="38">
        <f>N14-N24</f>
        <v>710279218.55300009</v>
      </c>
      <c r="O26" s="38">
        <f>O14-O24</f>
        <v>584149313.60042691</v>
      </c>
      <c r="P26" s="38">
        <f>P14-P24</f>
        <v>635700711.3720001</v>
      </c>
      <c r="Q26" s="33"/>
    </row>
    <row r="27" spans="1:18" x14ac:dyDescent="0.2">
      <c r="L27" s="27" t="s">
        <v>22392</v>
      </c>
      <c r="M27" s="19">
        <f>M26/M12</f>
        <v>529750.59281000006</v>
      </c>
      <c r="N27" s="30">
        <f>N26/N12</f>
        <v>710279.21855300013</v>
      </c>
      <c r="O27" s="30">
        <f>O26/O12</f>
        <v>584149.31360042689</v>
      </c>
      <c r="P27" s="30">
        <f>P26/P12</f>
        <v>529750.59281000006</v>
      </c>
      <c r="Q27" s="33"/>
    </row>
    <row r="28" spans="1:18" x14ac:dyDescent="0.2">
      <c r="O28" s="33"/>
      <c r="P28" s="33"/>
      <c r="Q28" s="33"/>
    </row>
    <row r="29" spans="1:18" x14ac:dyDescent="0.2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baseColWidth="10" defaultColWidth="10.83203125" defaultRowHeight="16" x14ac:dyDescent="0.2"/>
  <cols>
    <col min="1" max="1" width="18" style="28" bestFit="1" customWidth="1"/>
    <col min="2" max="2" width="13.6640625" style="28" bestFit="1" customWidth="1"/>
    <col min="3" max="3" width="14" style="28" bestFit="1" customWidth="1"/>
    <col min="4" max="4" width="7.33203125" style="28" bestFit="1" customWidth="1"/>
    <col min="5" max="7" width="9.33203125" style="28" bestFit="1" customWidth="1"/>
    <col min="8" max="8" width="6.6640625" style="28" bestFit="1" customWidth="1"/>
    <col min="9" max="9" width="10" style="28" bestFit="1" customWidth="1"/>
    <col min="10" max="10" width="10" style="28" customWidth="1"/>
    <col min="11" max="11" width="10.83203125" style="28"/>
    <col min="12" max="12" width="29" style="28" bestFit="1" customWidth="1"/>
    <col min="13" max="13" width="16" style="28" bestFit="1" customWidth="1"/>
    <col min="14" max="16384" width="10.83203125" style="28"/>
  </cols>
  <sheetData>
    <row r="1" spans="1:13" x14ac:dyDescent="0.2">
      <c r="A1" s="27" t="s">
        <v>22405</v>
      </c>
      <c r="B1" s="23">
        <v>0.3</v>
      </c>
      <c r="M1" s="40">
        <v>2018</v>
      </c>
    </row>
    <row r="2" spans="1:13" x14ac:dyDescent="0.2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2">
      <c r="A4" s="102" t="s">
        <v>22404</v>
      </c>
      <c r="B4" s="103"/>
      <c r="C4" s="103"/>
      <c r="D4" s="103"/>
      <c r="E4" s="103"/>
      <c r="F4" s="103"/>
      <c r="G4" s="103"/>
      <c r="H4" s="103"/>
      <c r="I4" s="103"/>
      <c r="J4" s="104"/>
      <c r="L4" s="27" t="s">
        <v>22381</v>
      </c>
      <c r="M4" s="19">
        <f>SUM(Calculations!H2:H1001)</f>
        <v>699144198</v>
      </c>
    </row>
    <row r="5" spans="1:13" x14ac:dyDescent="0.2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2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2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2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2">
      <c r="L9" s="27" t="s">
        <v>22386</v>
      </c>
      <c r="M9" s="19">
        <f>M4/M2</f>
        <v>699144.19799999997</v>
      </c>
    </row>
    <row r="10" spans="1:13" x14ac:dyDescent="0.2">
      <c r="A10" s="102" t="s">
        <v>22403</v>
      </c>
      <c r="B10" s="103"/>
      <c r="C10" s="103"/>
      <c r="D10" s="103"/>
      <c r="E10" s="103"/>
      <c r="F10" s="103"/>
      <c r="G10" s="103"/>
      <c r="H10" s="103"/>
      <c r="I10" s="103"/>
      <c r="J10" s="104"/>
    </row>
    <row r="11" spans="1:13" x14ac:dyDescent="0.2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2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97382112.189999908</v>
      </c>
    </row>
    <row r="13" spans="1:13" x14ac:dyDescent="0.2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4869.1056094999958</v>
      </c>
    </row>
    <row r="14" spans="1:13" x14ac:dyDescent="0.2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169393605.18999991</v>
      </c>
    </row>
    <row r="16" spans="1:13" x14ac:dyDescent="0.2">
      <c r="L16" s="34" t="s">
        <v>22391</v>
      </c>
      <c r="M16" s="21">
        <f>M4-M14</f>
        <v>529750592.81000006</v>
      </c>
    </row>
    <row r="17" spans="1:13" x14ac:dyDescent="0.2">
      <c r="L17" s="27" t="s">
        <v>22392</v>
      </c>
      <c r="M17" s="19">
        <f>M16/M2</f>
        <v>529750.59281000006</v>
      </c>
    </row>
    <row r="19" spans="1:13" x14ac:dyDescent="0.2">
      <c r="A19" s="105"/>
      <c r="B19" s="105"/>
      <c r="C19" s="105"/>
      <c r="D19" s="105"/>
      <c r="E19" s="105"/>
      <c r="F19" s="105"/>
      <c r="G19" s="105"/>
      <c r="H19" s="105"/>
      <c r="I19" s="105"/>
      <c r="J19" s="32"/>
      <c r="K19" s="33"/>
    </row>
    <row r="20" spans="1:13" x14ac:dyDescent="0.2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2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2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2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2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2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baseColWidth="10" defaultColWidth="11.1640625" defaultRowHeight="16" x14ac:dyDescent="0.2"/>
  <cols>
    <col min="1" max="1" width="19.33203125" bestFit="1" customWidth="1"/>
    <col min="2" max="2" width="14.16406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">
      <c r="C5" s="14">
        <f>GETPIVOTDATA("Sum of revenue",$A$3)/GETPIVOTDATA("Count of employee_id",$A$3)</f>
        <v>699144.19799999997</v>
      </c>
    </row>
    <row r="6" spans="1:7" x14ac:dyDescent="0.2">
      <c r="F6">
        <f>GETPIVOTDATA("Sum of total_commission",$A$3)/GETPIVOTDATA("Sum of number_of_accounts",$A$3)</f>
        <v>4869.1056094999931</v>
      </c>
    </row>
    <row r="7" spans="1:7" x14ac:dyDescent="0.2">
      <c r="F7" s="2">
        <f>GETPIVOTDATA("Sum of revenue",$A$3)-GETPIVOTDATA("Sum of total_pay",$A$3)</f>
        <v>529750592.81000018</v>
      </c>
    </row>
    <row r="8" spans="1:7" x14ac:dyDescent="0.2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5757D-19E4-A448-974D-DF9C4D879485}">
  <dimension ref="B2:H10"/>
  <sheetViews>
    <sheetView showGridLines="0" tabSelected="1" zoomScale="150" zoomScaleNormal="150" workbookViewId="0"/>
  </sheetViews>
  <sheetFormatPr baseColWidth="10" defaultRowHeight="16" x14ac:dyDescent="0.2"/>
  <cols>
    <col min="1" max="1" width="10.83203125" style="91"/>
    <col min="2" max="2" width="21.6640625" style="91" bestFit="1" customWidth="1"/>
    <col min="3" max="7" width="15.83203125" style="91" customWidth="1"/>
    <col min="8" max="8" width="15.83203125" style="111" customWidth="1"/>
    <col min="9" max="16384" width="10.83203125" style="91"/>
  </cols>
  <sheetData>
    <row r="2" spans="2:8" s="117" customFormat="1" ht="21" x14ac:dyDescent="0.25">
      <c r="B2" s="116" t="s">
        <v>22428</v>
      </c>
      <c r="C2" s="120" t="s">
        <v>22418</v>
      </c>
      <c r="D2" s="115" t="s">
        <v>22445</v>
      </c>
      <c r="H2" s="118"/>
    </row>
    <row r="3" spans="2:8" s="117" customFormat="1" ht="19" x14ac:dyDescent="0.25">
      <c r="B3" s="116"/>
      <c r="C3" s="123" t="s">
        <v>22421</v>
      </c>
      <c r="D3" s="119" t="str">
        <f>VLOOKUP($D$2,Calculations!A:E,5,FALSE)</f>
        <v>Account Executive I</v>
      </c>
      <c r="H3" s="118"/>
    </row>
    <row r="5" spans="2:8" s="117" customFormat="1" ht="34" x14ac:dyDescent="0.2">
      <c r="B5" s="121"/>
      <c r="C5" s="121" t="s">
        <v>22438</v>
      </c>
      <c r="D5" s="121" t="s">
        <v>22388</v>
      </c>
      <c r="E5" s="121" t="s">
        <v>22437</v>
      </c>
      <c r="F5" s="121" t="s">
        <v>22440</v>
      </c>
      <c r="G5" s="121" t="s">
        <v>22318</v>
      </c>
      <c r="H5" s="122" t="s">
        <v>22441</v>
      </c>
    </row>
    <row r="6" spans="2:8" x14ac:dyDescent="0.2">
      <c r="B6" s="80" t="s">
        <v>22439</v>
      </c>
      <c r="C6" s="113">
        <f>VLOOKUP($D$2,Calculations!A:F,6,FALSE)</f>
        <v>40780</v>
      </c>
      <c r="D6" s="113">
        <f>VLOOKUP($D$2,Calculations!$A:$AX,20,FALSE)</f>
        <v>81040.399999999994</v>
      </c>
      <c r="E6" s="113">
        <f>VLOOKUP($D$2,Calculations!$A:$AX,21,FALSE)</f>
        <v>121820.4</v>
      </c>
      <c r="F6" s="113">
        <f>VLOOKUP($D$2,Calculations!$A:$AX,8,FALSE)</f>
        <v>693280</v>
      </c>
      <c r="G6" s="113">
        <f>VLOOKUP($D$2,Calculations!$A:$AX,9,FALSE)</f>
        <v>500000</v>
      </c>
      <c r="H6" s="112">
        <f>VLOOKUP($D$2,Calculations!$A:$AX,7,FALSE)</f>
        <v>16</v>
      </c>
    </row>
    <row r="7" spans="2:8" x14ac:dyDescent="0.2">
      <c r="B7" s="80" t="s">
        <v>22427</v>
      </c>
      <c r="C7" s="114">
        <f>VLOOKUP($D$3,benchmark_data!$A$1:$D$4,2,FALSE)</f>
        <v>50000</v>
      </c>
      <c r="D7" s="114">
        <f>VLOOKUP($D$3,benchmark_data!$A$1:$D$4,3,FALSE)</f>
        <v>75000</v>
      </c>
      <c r="E7" s="114">
        <f>VLOOKUP($D$3,benchmark_data!$A$1:$D$4,4,FALSE)</f>
        <v>125000</v>
      </c>
      <c r="F7" s="124"/>
      <c r="G7" s="125"/>
      <c r="H7" s="125"/>
    </row>
    <row r="8" spans="2:8" x14ac:dyDescent="0.2">
      <c r="B8" s="80" t="s">
        <v>22442</v>
      </c>
      <c r="C8" s="113">
        <f>AVERAGEIFS(Calculations!F:F, Calculations!$E:$E, 'Extended Employee Dashboard'!$D$3)</f>
        <v>47025.909677419353</v>
      </c>
      <c r="D8" s="113">
        <f>AVERAGEIFS(Calculations!T:T, Calculations!$E:$E, 'Extended Employee Dashboard'!$D$3)</f>
        <v>81426.744000000021</v>
      </c>
      <c r="E8" s="113">
        <f>AVERAGEIFS(Calculations!U:U, Calculations!$E:$E, 'Extended Employee Dashboard'!$D$3)</f>
        <v>128452.65367741934</v>
      </c>
      <c r="F8" s="113">
        <f>AVERAGEIFS(Calculations!H:H, Calculations!$E:$E, 'Extended Employee Dashboard'!$D$3)</f>
        <v>678000.3967741935</v>
      </c>
      <c r="G8" s="125"/>
      <c r="H8" s="112">
        <f>AVERAGEIFS(Calculations!G:G, Calculations!$E:$E, 'Extended Employee Dashboard'!$D$3)</f>
        <v>19.551612903225806</v>
      </c>
    </row>
    <row r="9" spans="2:8" x14ac:dyDescent="0.2">
      <c r="B9" s="80" t="s">
        <v>22443</v>
      </c>
      <c r="C9" s="113">
        <f t="array" ref="C9">MIN(IF(Calculations!$E$2:$E$1001=$D$3,Calculations!$F$2:$F$1001))</f>
        <v>30113</v>
      </c>
      <c r="D9" s="113">
        <f t="array" ref="D9">MIN(IF(Calculations!$E$2:$E$1001=$D$3,Calculations!$T$2:$T$1001))</f>
        <v>21986.9</v>
      </c>
      <c r="E9" s="113">
        <f t="array" ref="E9">MIN(IF(Calculations!$E$2:$E$1001=$D$3,Calculations!$U$2:$U$1001))</f>
        <v>62387.4</v>
      </c>
      <c r="F9" s="113">
        <f t="array" ref="F9">MIN(IF(Calculations!$E$2:$E$1001=$D$3,Calculations!$H$2:$H$1001))</f>
        <v>219869</v>
      </c>
      <c r="G9" s="125"/>
      <c r="H9" s="112">
        <f t="array" ref="H9">MIN(IF(Calculations!$E$2:$E$1001=$D$3,Calculations!$G$2:$G$1001))</f>
        <v>9</v>
      </c>
    </row>
    <row r="10" spans="2:8" x14ac:dyDescent="0.2">
      <c r="B10" s="80" t="s">
        <v>22444</v>
      </c>
      <c r="C10" s="113">
        <f t="array" ref="C10">MAX(IF(Calculations!$E$2:$E$1001=$D$3,Calculations!$F$2:$F$1001))</f>
        <v>64858</v>
      </c>
      <c r="D10" s="113">
        <f t="array" ref="D10">MAX(IF(Calculations!$E$2:$E$1001=$D$3,Calculations!$T$2:$T$1001))</f>
        <v>169270.2</v>
      </c>
      <c r="E10" s="113">
        <f t="array" ref="E10">MAX(IF(Calculations!$E$2:$E$1001=$D$3,Calculations!$U$2:$U$1001))</f>
        <v>225378.9</v>
      </c>
      <c r="F10" s="113">
        <f t="array" ref="F10">MAX(IF(Calculations!$E$2:$E$1001=$D$3,Calculations!$H$2:$H$1001))</f>
        <v>1230202</v>
      </c>
      <c r="G10" s="125"/>
      <c r="H10" s="112">
        <f t="array" ref="H10">MAX(IF(Calculations!$E$2:$E$1001=$D$3,Calculations!$G$2:$G$1001))</f>
        <v>35</v>
      </c>
    </row>
  </sheetData>
  <mergeCells count="1">
    <mergeCell ref="B2:B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DE3F2CD-53B4-BC4D-A48C-0D6A5467267A}">
          <x14:formula1>
            <xm:f>Calculations!$A$2:$A$1001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FB3A9-141E-1E47-80B9-7E435B3EF6B8}">
  <dimension ref="B2:KZ21"/>
  <sheetViews>
    <sheetView showGridLines="0" zoomScale="140" zoomScaleNormal="140" workbookViewId="0">
      <selection activeCell="C2" sqref="C2"/>
    </sheetView>
  </sheetViews>
  <sheetFormatPr baseColWidth="10" defaultRowHeight="16" x14ac:dyDescent="0.2"/>
  <cols>
    <col min="1" max="1" width="2.83203125" customWidth="1"/>
    <col min="2" max="2" width="27.5" bestFit="1" customWidth="1"/>
    <col min="3" max="3" width="20.83203125" style="2" bestFit="1" customWidth="1"/>
    <col min="4" max="5" width="10.33203125" bestFit="1" customWidth="1"/>
    <col min="6" max="6" width="10.33203125" style="2" bestFit="1" customWidth="1"/>
    <col min="7" max="34" width="10.33203125" bestFit="1" customWidth="1"/>
    <col min="35" max="35" width="11.83203125" bestFit="1" customWidth="1"/>
    <col min="36" max="66" width="10.33203125" bestFit="1" customWidth="1"/>
    <col min="67" max="67" width="11.83203125" bestFit="1" customWidth="1"/>
    <col min="68" max="68" width="10.33203125" bestFit="1" customWidth="1"/>
    <col min="69" max="69" width="11.83203125" bestFit="1" customWidth="1"/>
    <col min="70" max="85" width="10.33203125" bestFit="1" customWidth="1"/>
    <col min="86" max="86" width="11.83203125" bestFit="1" customWidth="1"/>
    <col min="87" max="132" width="10.33203125" bestFit="1" customWidth="1"/>
    <col min="133" max="133" width="11.83203125" bestFit="1" customWidth="1"/>
    <col min="134" max="135" width="10.33203125" bestFit="1" customWidth="1"/>
    <col min="136" max="136" width="11.83203125" bestFit="1" customWidth="1"/>
    <col min="137" max="210" width="10.33203125" bestFit="1" customWidth="1"/>
    <col min="211" max="211" width="11.83203125" bestFit="1" customWidth="1"/>
    <col min="212" max="270" width="10.33203125" bestFit="1" customWidth="1"/>
    <col min="271" max="271" width="11.83203125" bestFit="1" customWidth="1"/>
    <col min="272" max="298" width="10.33203125" bestFit="1" customWidth="1"/>
    <col min="299" max="299" width="11.83203125" bestFit="1" customWidth="1"/>
    <col min="300" max="311" width="10.33203125" bestFit="1" customWidth="1"/>
    <col min="312" max="312" width="13" bestFit="1" customWidth="1"/>
  </cols>
  <sheetData>
    <row r="2" spans="2:312" s="13" customFormat="1" x14ac:dyDescent="0.2">
      <c r="B2" s="85" t="s">
        <v>22421</v>
      </c>
      <c r="C2" s="86" t="s">
        <v>7</v>
      </c>
      <c r="E2" s="95"/>
      <c r="F2" s="96"/>
    </row>
    <row r="3" spans="2:312" s="91" customFormat="1" x14ac:dyDescent="0.2">
      <c r="C3" s="93"/>
      <c r="F3" s="94"/>
    </row>
    <row r="4" spans="2:312" s="100" customFormat="1" ht="16" customHeight="1" x14ac:dyDescent="0.2">
      <c r="B4" s="97" t="s">
        <v>22430</v>
      </c>
      <c r="C4" s="98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  <c r="DH4" s="99"/>
      <c r="DI4" s="99"/>
      <c r="DJ4" s="99"/>
      <c r="DK4" s="99"/>
      <c r="DL4" s="99"/>
      <c r="DM4" s="99"/>
      <c r="DN4" s="99"/>
      <c r="DO4" s="99"/>
      <c r="DP4" s="99"/>
      <c r="DQ4" s="99"/>
      <c r="DR4" s="99"/>
      <c r="DS4" s="99"/>
      <c r="DT4" s="99"/>
      <c r="DU4" s="99"/>
      <c r="DV4" s="99"/>
      <c r="DW4" s="99"/>
      <c r="DX4" s="99"/>
      <c r="DY4" s="99"/>
      <c r="DZ4" s="99"/>
      <c r="EA4" s="99"/>
      <c r="EB4" s="99"/>
      <c r="EC4" s="99"/>
      <c r="ED4" s="99"/>
      <c r="EE4" s="99"/>
      <c r="EF4" s="99"/>
      <c r="EG4" s="99"/>
      <c r="EH4" s="99"/>
      <c r="EI4" s="99"/>
      <c r="EJ4" s="99"/>
      <c r="EK4" s="99"/>
      <c r="EL4" s="99"/>
      <c r="EM4" s="99"/>
      <c r="EN4" s="99"/>
      <c r="EO4" s="99"/>
      <c r="EP4" s="99"/>
      <c r="EQ4" s="99"/>
      <c r="ER4" s="99"/>
      <c r="ES4" s="99"/>
      <c r="ET4" s="99"/>
      <c r="EU4" s="99"/>
      <c r="EV4" s="99"/>
      <c r="EW4" s="99"/>
      <c r="EX4" s="99"/>
      <c r="EY4" s="99"/>
      <c r="EZ4" s="99"/>
      <c r="FA4" s="99"/>
      <c r="FB4" s="99"/>
      <c r="FC4" s="99"/>
      <c r="FD4" s="99"/>
      <c r="FE4" s="99"/>
      <c r="FF4" s="99"/>
      <c r="FG4" s="99"/>
      <c r="FH4" s="99"/>
      <c r="FI4" s="99"/>
      <c r="FJ4" s="99"/>
      <c r="FK4" s="99"/>
      <c r="FL4" s="99"/>
      <c r="FM4" s="99"/>
      <c r="FN4" s="99"/>
      <c r="FO4" s="99"/>
      <c r="FP4" s="99"/>
      <c r="FQ4" s="99"/>
      <c r="FR4" s="99"/>
      <c r="FS4" s="99"/>
      <c r="FT4" s="99"/>
      <c r="FU4" s="99"/>
      <c r="FV4" s="99"/>
      <c r="FW4" s="99"/>
      <c r="FX4" s="99"/>
      <c r="FY4" s="99"/>
      <c r="FZ4" s="99"/>
      <c r="GA4" s="99"/>
      <c r="GB4" s="99"/>
      <c r="GC4" s="99"/>
      <c r="GD4" s="99"/>
      <c r="GE4" s="99"/>
      <c r="GF4" s="99"/>
      <c r="GG4" s="99"/>
      <c r="GH4" s="99"/>
      <c r="GI4" s="99"/>
      <c r="GJ4" s="99"/>
      <c r="GK4" s="99"/>
      <c r="GL4" s="99"/>
      <c r="GM4" s="99"/>
      <c r="GN4" s="99"/>
      <c r="GO4" s="99"/>
      <c r="GP4" s="99"/>
      <c r="GQ4" s="99"/>
      <c r="GR4" s="99"/>
      <c r="GS4" s="99"/>
      <c r="GT4" s="99"/>
      <c r="GU4" s="99"/>
      <c r="GV4" s="99"/>
      <c r="GW4" s="99"/>
      <c r="GX4" s="99"/>
      <c r="GY4" s="99"/>
      <c r="GZ4" s="99"/>
      <c r="HA4" s="99"/>
      <c r="HB4" s="99"/>
      <c r="HC4" s="99"/>
      <c r="HD4" s="99"/>
      <c r="HE4" s="99"/>
      <c r="HF4" s="99"/>
      <c r="HG4" s="99"/>
      <c r="HH4" s="99"/>
      <c r="HI4" s="99"/>
      <c r="HJ4" s="99"/>
      <c r="HK4" s="99"/>
      <c r="HL4" s="99"/>
      <c r="HM4" s="99"/>
      <c r="HN4" s="99"/>
      <c r="HO4" s="99"/>
      <c r="HP4" s="99"/>
      <c r="HQ4" s="99"/>
      <c r="HR4" s="99"/>
      <c r="HS4" s="99"/>
      <c r="HT4" s="99"/>
      <c r="HU4" s="99"/>
      <c r="HV4" s="99"/>
      <c r="HW4" s="99"/>
      <c r="HX4" s="99"/>
      <c r="HY4" s="99"/>
      <c r="HZ4" s="99"/>
      <c r="IA4" s="99"/>
      <c r="IB4" s="99"/>
      <c r="IC4" s="99"/>
      <c r="ID4" s="99"/>
      <c r="IE4" s="99"/>
      <c r="IF4" s="99"/>
      <c r="IG4" s="99"/>
      <c r="IH4" s="99"/>
      <c r="II4" s="99"/>
      <c r="IJ4" s="99"/>
      <c r="IK4" s="99"/>
      <c r="IL4" s="99"/>
      <c r="IM4" s="99"/>
      <c r="IN4" s="99"/>
      <c r="IO4" s="99"/>
      <c r="IP4" s="99"/>
      <c r="IQ4" s="99"/>
      <c r="IR4" s="99"/>
      <c r="IS4" s="99"/>
      <c r="IT4" s="99"/>
      <c r="IU4" s="99"/>
      <c r="IV4" s="99"/>
      <c r="IW4" s="99"/>
      <c r="IX4" s="99"/>
      <c r="IY4" s="99"/>
      <c r="IZ4" s="99"/>
      <c r="JA4" s="99"/>
      <c r="JB4" s="99"/>
      <c r="JC4" s="99"/>
      <c r="JD4" s="99"/>
      <c r="JE4" s="99"/>
      <c r="JF4" s="99"/>
      <c r="JG4" s="99"/>
      <c r="JH4" s="99"/>
      <c r="JI4" s="99"/>
      <c r="JJ4" s="99"/>
      <c r="JK4" s="99"/>
      <c r="JL4" s="99"/>
      <c r="JM4" s="99"/>
      <c r="JN4" s="99"/>
      <c r="JO4" s="99"/>
      <c r="JP4" s="99"/>
      <c r="JQ4" s="99"/>
      <c r="JR4" s="99"/>
      <c r="JS4" s="99"/>
      <c r="JT4" s="99"/>
      <c r="JU4" s="99"/>
      <c r="JV4" s="99"/>
      <c r="JW4" s="99"/>
      <c r="JX4" s="99"/>
      <c r="JY4" s="99"/>
      <c r="JZ4" s="99"/>
      <c r="KA4" s="99"/>
      <c r="KB4" s="99"/>
      <c r="KC4" s="99"/>
      <c r="KD4" s="99"/>
      <c r="KE4" s="99"/>
      <c r="KF4" s="99"/>
      <c r="KG4" s="99"/>
      <c r="KH4" s="99"/>
      <c r="KI4" s="99"/>
      <c r="KJ4" s="99"/>
      <c r="KK4" s="99"/>
      <c r="KL4" s="99"/>
      <c r="KM4" s="99"/>
      <c r="KN4" s="99"/>
      <c r="KO4" s="99"/>
      <c r="KP4" s="99"/>
      <c r="KQ4" s="99"/>
      <c r="KR4" s="99"/>
      <c r="KS4" s="99"/>
      <c r="KT4" s="99"/>
      <c r="KU4" s="99"/>
      <c r="KV4" s="99"/>
      <c r="KW4" s="99"/>
      <c r="KX4" s="99"/>
      <c r="KY4" s="99"/>
      <c r="KZ4" s="99"/>
    </row>
    <row r="5" spans="2:312" x14ac:dyDescent="0.2">
      <c r="B5" s="92" t="s">
        <v>22431</v>
      </c>
      <c r="C5" s="88">
        <v>47025.909677419353</v>
      </c>
      <c r="F5"/>
    </row>
    <row r="6" spans="2:312" x14ac:dyDescent="0.2">
      <c r="B6" s="82" t="s">
        <v>22432</v>
      </c>
      <c r="C6" s="89">
        <v>81426.743999999977</v>
      </c>
      <c r="F6"/>
    </row>
    <row r="7" spans="2:312" x14ac:dyDescent="0.2">
      <c r="B7" s="83" t="s">
        <v>22433</v>
      </c>
      <c r="C7" s="90">
        <v>128452.65367741924</v>
      </c>
      <c r="F7"/>
    </row>
    <row r="8" spans="2:312" x14ac:dyDescent="0.2">
      <c r="B8" s="82" t="s">
        <v>22436</v>
      </c>
      <c r="C8" s="89">
        <v>14578032</v>
      </c>
      <c r="F8"/>
    </row>
    <row r="9" spans="2:312" x14ac:dyDescent="0.2">
      <c r="B9" s="82" t="s">
        <v>22376</v>
      </c>
      <c r="C9" s="89">
        <v>25242290.639999993</v>
      </c>
      <c r="F9"/>
    </row>
    <row r="10" spans="2:312" x14ac:dyDescent="0.2">
      <c r="B10" s="82" t="s">
        <v>22437</v>
      </c>
      <c r="C10" s="89">
        <v>39820322.639999963</v>
      </c>
    </row>
    <row r="11" spans="2:312" x14ac:dyDescent="0.2">
      <c r="B11" s="92" t="s">
        <v>22434</v>
      </c>
      <c r="C11" s="88">
        <v>210180123</v>
      </c>
    </row>
    <row r="12" spans="2:312" x14ac:dyDescent="0.2">
      <c r="B12" s="82" t="s">
        <v>22435</v>
      </c>
      <c r="C12" s="89">
        <v>19.551612903225806</v>
      </c>
    </row>
    <row r="13" spans="2:312" x14ac:dyDescent="0.2">
      <c r="B13" s="83" t="s">
        <v>22407</v>
      </c>
      <c r="C13" s="90">
        <v>310</v>
      </c>
    </row>
    <row r="18" spans="2:3" x14ac:dyDescent="0.2">
      <c r="B18" s="84" t="s">
        <v>22427</v>
      </c>
      <c r="C18" s="87"/>
    </row>
    <row r="19" spans="2:3" x14ac:dyDescent="0.2">
      <c r="B19" s="80" t="s">
        <v>22425</v>
      </c>
      <c r="C19" s="81">
        <f>IF(ISERROR(VLOOKUP($C$2, benchmark_data!$A$1:$D$4, 2, FALSE)), "Please select a job title for benchmark comparison", VLOOKUP($C$2, benchmark_data!$A$1:$D$4, 2, FALSE))</f>
        <v>50000</v>
      </c>
    </row>
    <row r="20" spans="2:3" x14ac:dyDescent="0.2">
      <c r="B20" s="80" t="s">
        <v>22320</v>
      </c>
      <c r="C20" s="81">
        <f>IF(ISERROR(VLOOKUP($C$2, benchmark_data!$A$1:$D$4, 3, FALSE)), "Please select a job title for benchmark comparison", VLOOKUP($C$2, benchmark_data!$A$1:$D$4, 3, FALSE))</f>
        <v>75000</v>
      </c>
    </row>
    <row r="21" spans="2:3" x14ac:dyDescent="0.2">
      <c r="B21" s="80" t="s">
        <v>22321</v>
      </c>
      <c r="C21" s="81">
        <f>IF(ISERROR(VLOOKUP($C$2, benchmark_data!$A$1:$D$4, 4, FALSE)), "Please select a job title for benchmark comparison", VLOOKUP($C$2, benchmark_data!$A$1:$D$4, 4, FALSE))</f>
        <v>125000</v>
      </c>
    </row>
  </sheetData>
  <sortState ref="B4:C9">
    <sortCondition ref="C8"/>
  </sortState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workbookViewId="0"/>
  </sheetViews>
  <sheetFormatPr baseColWidth="10" defaultColWidth="11.1640625" defaultRowHeight="16" x14ac:dyDescent="0.2"/>
  <cols>
    <col min="1" max="1" width="22.5" bestFit="1" customWidth="1"/>
    <col min="5" max="5" width="18" bestFit="1" customWidth="1"/>
    <col min="8" max="8" width="14" bestFit="1" customWidth="1"/>
    <col min="9" max="9" width="13.6640625" bestFit="1" customWidth="1"/>
    <col min="10" max="10" width="12.5" bestFit="1" customWidth="1"/>
    <col min="11" max="12" width="14" bestFit="1" customWidth="1"/>
    <col min="16" max="17" width="12.5" bestFit="1" customWidth="1"/>
    <col min="18" max="18" width="11.5" bestFit="1" customWidth="1"/>
    <col min="19" max="19" width="14" bestFit="1" customWidth="1"/>
    <col min="22" max="22" width="12.5" bestFit="1" customWidth="1"/>
    <col min="23" max="23" width="13.5" bestFit="1" customWidth="1"/>
    <col min="24" max="26" width="11.5" bestFit="1" customWidth="1"/>
  </cols>
  <sheetData>
    <row r="1" spans="1:28" x14ac:dyDescent="0.2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2">
      <c r="A2" t="str">
        <f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2">
        <f>SUMIF(deals_closed!D:D,B2,deals_closed!C:C)</f>
        <v>792386</v>
      </c>
      <c r="I2" s="2">
        <f>VLOOKUP(E2,'2018_commission_structure-Start'!$A$22:$I$24,9,FALSE)</f>
        <v>500000</v>
      </c>
      <c r="J2" s="2">
        <f>I2*1.25</f>
        <v>625000</v>
      </c>
      <c r="K2" s="2">
        <f>I2*1.5</f>
        <v>750000</v>
      </c>
      <c r="L2" s="2">
        <f>I2*2</f>
        <v>1000000</v>
      </c>
      <c r="M2" s="12">
        <f>H2/I2</f>
        <v>1.5847720000000001</v>
      </c>
      <c r="N2" t="str">
        <f>IF(M2&lt;=1, "0-100%", IF(M2&lt;=1.25, "100-125%", IF(M2&lt;=1.5, "125-150%", IF(M2&lt;=2, "150-200%", "&gt;200%"))))</f>
        <v>150-200%</v>
      </c>
      <c r="O2" s="6">
        <f>MIN(H2,I2)*INDEX('2018_commission_structure-Start'!$A$21:$I$24,MATCH($E2,'2018_commission_structure-Start'!$A$21:$A$24,0),MATCH(O$1,'2018_commission_structure-Start'!$A$21:$I$21,0))</f>
        <v>50000</v>
      </c>
      <c r="P2" s="2">
        <f>IF(H2&gt;I2,MIN(H2-I2,J2-I2)*INDEX('2018_commission_structure-Start'!$A$21:$I$24,MATCH($E2,'2018_commission_structure-Start'!$A$21:$A$24,0), MATCH(P$1,'2018_commission_structure-Start'!$A$21:$I$21,0)),0)</f>
        <v>18750</v>
      </c>
      <c r="Q2" s="2">
        <f>IF($H2&gt;J2,MIN($H2-J2,K2-J2)*INDEX('2018_commission_structure-Start'!$A$21:$I$24,MATCH($E2,'2018_commission_structure-Start'!$A$21:$A$24,0), MATCH(Q$1,'2018_commission_structure-Start'!$A$21:$I$21,0)),0)</f>
        <v>22500</v>
      </c>
      <c r="R2" s="2">
        <f>IF($H2&gt;K2,MIN($H2-K2,L2-K2)*INDEX('2018_commission_structure-Start'!$A$21:$I$24,MATCH($E2,'2018_commission_structure-Start'!$A$21:$A$24,0), MATCH(R$1,'2018_commission_structure-Start'!$A$21:$I$21,0)),0)</f>
        <v>9324.92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>SUM(O2:S2)</f>
        <v>100574.92</v>
      </c>
      <c r="U2" s="6">
        <f>T2+F2</f>
        <v>156012.91999999998</v>
      </c>
      <c r="V2" s="6">
        <f>MIN(H2,I2)*INDEX('2018_commission_structure-Start'!$A$15:$J$18,MATCH($E2,'2018_commission_structure-Start'!$A$15:$A$18,0),MATCH(V$1,'2018_commission_structure-Start'!$A$15:$J$15,0))</f>
        <v>60000</v>
      </c>
      <c r="W2" s="2">
        <f>IF($H2&gt;I2,MIN($H2-I2,J2-I2)*INDEX('2018_commission_structure-Start'!$A$15:$J$18,MATCH($E2,'2018_commission_structure-Start'!$A$15:$A$18,0),MATCH(W$1,'2018_commission_structure-Start'!$A$15:$J$15,0)),0)</f>
        <v>21250</v>
      </c>
      <c r="X2" s="2">
        <f>IF($H2&gt;J2,MIN($H2-J2,K2-J2)*INDEX('2018_commission_structure-Start'!$A$15:$J$18,MATCH($E2,'2018_commission_structure-Start'!$A$15:$A$18,0),MATCH(X$1,'2018_commission_structure-Start'!$A$15:$J$15,0)),0)</f>
        <v>25000</v>
      </c>
      <c r="Y2" s="2">
        <f>IF($H2&gt;K2,MIN($H2-K2,L2-K2)*INDEX('2018_commission_structure-Start'!$A$15:$J$18,MATCH($E2,'2018_commission_structure-Start'!$A$15:$A$18,0),MATCH(Y$1,'2018_commission_structure-Start'!$A$15:$J$15,0)),0)</f>
        <v>9324.92</v>
      </c>
      <c r="Z2" s="2">
        <f>IF(H2&gt;L2,(H2-L2)*INDEX('2018_commission_structure-Start'!$A$21:$I$24,MATCH($E2,'2018_commission_structure-Start'!$A$21:$A$24,0),MATCH(Z$1,'2018_commission_structure-Start'!$A$21:$I$21,0)),0)</f>
        <v>0</v>
      </c>
      <c r="AA2" s="6">
        <f>SUM(V2:Z2)</f>
        <v>115574.92</v>
      </c>
      <c r="AB2" s="6">
        <f>AA2+F2</f>
        <v>171012.91999999998</v>
      </c>
    </row>
    <row r="3" spans="1:28" x14ac:dyDescent="0.2">
      <c r="A3" t="str">
        <f>C3&amp;" "&amp;D3</f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2">
        <f>SUMIF(deals_closed!D:D,B3,deals_closed!C:C)</f>
        <v>891412</v>
      </c>
      <c r="I3" s="2">
        <f>VLOOKUP(E3,'2018_commission_structure-Start'!$A$22:$I$24,9,FALSE)</f>
        <v>600000</v>
      </c>
      <c r="J3" s="2">
        <f>I3*1.25</f>
        <v>750000</v>
      </c>
      <c r="K3" s="2">
        <f>I3*1.5</f>
        <v>900000</v>
      </c>
      <c r="L3" s="2">
        <f>I3*2</f>
        <v>1200000</v>
      </c>
      <c r="M3" s="12">
        <f>H3/I3</f>
        <v>1.4856866666666666</v>
      </c>
      <c r="N3" t="str">
        <f>IF(M3&lt;=1, "0-100%", IF(M3&lt;=1.25, "100-125%", IF(M3&lt;=1.5, "125-150%", IF(M3&lt;=2, "150-200%", "&gt;200%"))))</f>
        <v>125-150%</v>
      </c>
      <c r="O3" s="6">
        <f>MIN(H3,I3)*INDEX('2018_commission_structure-Start'!$A$21:$I$24,MATCH($E3,'2018_commission_structure-Start'!$A$21:$A$24,0),MATCH(O$1,'2018_commission_structure-Start'!$A$21:$I$21,0))</f>
        <v>78000</v>
      </c>
      <c r="P3" s="2">
        <f>IF(H3&gt;I3,MIN(H3-I3,J3-I3)*INDEX('2018_commission_structure-Start'!$A$21:$I$24,MATCH($E3,'2018_commission_structure-Start'!$A$21:$A$24,0), MATCH(P$1,'2018_commission_structure-Start'!$A$21:$I$21,0)),0)</f>
        <v>25500.000000000004</v>
      </c>
      <c r="Q3" s="2">
        <f>IF($H3&gt;J3,MIN($H3-J3,K3-J3)*INDEX('2018_commission_structure-Start'!$A$21:$I$24,MATCH($E3,'2018_commission_structure-Start'!$A$21:$A$24,0), MATCH(Q$1,'2018_commission_structure-Start'!$A$21:$I$21,0)),0)</f>
        <v>29696.52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>SUM(O3:S3)</f>
        <v>133196.51999999999</v>
      </c>
      <c r="U3" s="6">
        <f>T3+F3</f>
        <v>200277.52</v>
      </c>
      <c r="V3" s="6">
        <f>MIN(H3,I3)*INDEX('2018_commission_structure-Start'!$A$15:$J$18,MATCH($E3,'2018_commission_structure-Start'!$A$15:$A$18,0),MATCH(V$1,'2018_commission_structure-Start'!$A$15:$J$15,0))</f>
        <v>90000</v>
      </c>
      <c r="W3" s="2">
        <f>IF($H3&gt;I3,MIN($H3-I3,J3-I3)*INDEX('2018_commission_structure-Start'!$A$15:$J$18,MATCH($E3,'2018_commission_structure-Start'!$A$15:$A$18,0),MATCH(W$1,'2018_commission_structure-Start'!$A$15:$J$15,0)),0)</f>
        <v>27000</v>
      </c>
      <c r="X3" s="2">
        <f>IF($H3&gt;J3,MIN($H3-J3,K3-J3)*INDEX('2018_commission_structure-Start'!$A$15:$J$18,MATCH($E3,'2018_commission_structure-Start'!$A$15:$A$18,0),MATCH(X$1,'2018_commission_structure-Start'!$A$15:$J$15,0)),0)</f>
        <v>35353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IF(H3&gt;L3,(H3-L3)*INDEX('2018_commission_structure-Start'!$A$21:$I$24,MATCH($E3,'2018_commission_structure-Start'!$A$21:$A$24,0),MATCH(Z$1,'2018_commission_structure-Start'!$A$21:$I$21,0)),0)</f>
        <v>0</v>
      </c>
      <c r="AA3" s="6">
        <f>SUM(V3:Z3)</f>
        <v>152353</v>
      </c>
      <c r="AB3" s="6">
        <f>AA3+F3</f>
        <v>219434</v>
      </c>
    </row>
    <row r="4" spans="1:28" x14ac:dyDescent="0.2">
      <c r="A4" t="str">
        <f>C4&amp;" "&amp;D4</f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2">
        <f>SUMIF(deals_closed!D:D,B4,deals_closed!C:C)</f>
        <v>831136</v>
      </c>
      <c r="I4" s="2">
        <f>VLOOKUP(E4,'2018_commission_structure-Start'!$A$22:$I$24,9,FALSE)</f>
        <v>750000</v>
      </c>
      <c r="J4" s="2">
        <f>I4*1.25</f>
        <v>937500</v>
      </c>
      <c r="K4" s="2">
        <f>I4*1.5</f>
        <v>1125000</v>
      </c>
      <c r="L4" s="2">
        <f>I4*2</f>
        <v>1500000</v>
      </c>
      <c r="M4" s="12">
        <f>H4/I4</f>
        <v>1.1081813333333332</v>
      </c>
      <c r="N4" t="str">
        <f>IF(M4&lt;=1, "0-100%", IF(M4&lt;=1.25, "100-125%", IF(M4&lt;=1.5, "125-150%", IF(M4&lt;=2, "150-200%", "&gt;200%"))))</f>
        <v>100-125%</v>
      </c>
      <c r="O4" s="6">
        <f>MIN(H4,I4)*INDEX('2018_commission_structure-Start'!$A$21:$I$24,MATCH($E4,'2018_commission_structure-Start'!$A$21:$A$24,0),MATCH(O$1,'2018_commission_structure-Start'!$A$21:$I$21,0))</f>
        <v>112500</v>
      </c>
      <c r="P4" s="2">
        <f>IF(H4&gt;I4,MIN(H4-I4,J4-I4)*INDEX('2018_commission_structure-Start'!$A$21:$I$24,MATCH($E4,'2018_commission_structure-Start'!$A$21:$A$24,0), MATCH(P$1,'2018_commission_structure-Start'!$A$21:$I$21,0)),0)</f>
        <v>15415.84</v>
      </c>
      <c r="Q4" s="2">
        <f>IF($H4&gt;J4,MIN($H4-J4,K4-J4)*INDEX('2018_commission_structure-Start'!$A$21:$I$24,MATCH($E4,'2018_commission_structure-Start'!$A$21:$A$24,0), MATCH(Q$1,'2018_commission_structure-Start'!$A$21:$I$21,0)),0)</f>
        <v>0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>SUM(O4:S4)</f>
        <v>127915.84</v>
      </c>
      <c r="U4" s="6">
        <f>T4+F4</f>
        <v>217555.84</v>
      </c>
      <c r="V4" s="6">
        <f>MIN(H4,I4)*INDEX('2018_commission_structure-Start'!$A$15:$J$18,MATCH($E4,'2018_commission_structure-Start'!$A$15:$A$18,0),MATCH(V$1,'2018_commission_structure-Start'!$A$15:$J$15,0))</f>
        <v>112500</v>
      </c>
      <c r="W4" s="2">
        <f>IF($H4&gt;I4,MIN($H4-I4,J4-I4)*INDEX('2018_commission_structure-Start'!$A$15:$J$18,MATCH($E4,'2018_commission_structure-Start'!$A$15:$A$18,0),MATCH(W$1,'2018_commission_structure-Start'!$A$15:$J$15,0)),0)</f>
        <v>17849.920000000002</v>
      </c>
      <c r="X4" s="2">
        <f>IF($H4&gt;J4,MIN($H4-J4,K4-J4)*INDEX('2018_commission_structure-Start'!$A$15:$J$18,MATCH($E4,'2018_commission_structure-Start'!$A$15:$A$18,0),MATCH(X$1,'2018_commission_structure-Start'!$A$15:$J$15,0)),0)</f>
        <v>0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IF(H4&gt;L4,(H4-L4)*INDEX('2018_commission_structure-Start'!$A$21:$I$24,MATCH($E4,'2018_commission_structure-Start'!$A$21:$A$24,0),MATCH(Z$1,'2018_commission_structure-Start'!$A$21:$I$21,0)),0)</f>
        <v>0</v>
      </c>
      <c r="AA4" s="6">
        <f>SUM(V4:Z4)</f>
        <v>130349.92</v>
      </c>
      <c r="AB4" s="6">
        <f>AA4+F4</f>
        <v>219989.91999999998</v>
      </c>
    </row>
    <row r="5" spans="1:28" x14ac:dyDescent="0.2">
      <c r="A5" t="str">
        <f>C5&amp;" "&amp;D5</f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2">
        <f>SUMIF(deals_closed!D:D,B5,deals_closed!C:C)</f>
        <v>919261</v>
      </c>
      <c r="I5" s="2">
        <f>VLOOKUP(E5,'2018_commission_structure-Start'!$A$22:$I$24,9,FALSE)</f>
        <v>500000</v>
      </c>
      <c r="J5" s="2">
        <f>I5*1.25</f>
        <v>625000</v>
      </c>
      <c r="K5" s="2">
        <f>I5*1.5</f>
        <v>750000</v>
      </c>
      <c r="L5" s="2">
        <f>I5*2</f>
        <v>1000000</v>
      </c>
      <c r="M5" s="12">
        <f>H5/I5</f>
        <v>1.838522</v>
      </c>
      <c r="N5" t="str">
        <f>IF(M5&lt;=1, "0-100%", IF(M5&lt;=1.25, "100-125%", IF(M5&lt;=1.5, "125-150%", IF(M5&lt;=2, "150-200%", "&gt;200%"))))</f>
        <v>150-200%</v>
      </c>
      <c r="O5" s="6">
        <f>MIN(H5,I5)*INDEX('2018_commission_structure-Start'!$A$21:$I$24,MATCH($E5,'2018_commission_structure-Start'!$A$21:$A$24,0),MATCH(O$1,'2018_commission_structure-Start'!$A$21:$I$21,0))</f>
        <v>50000</v>
      </c>
      <c r="P5" s="2">
        <f>IF(H5&gt;I5,MIN(H5-I5,J5-I5)*INDEX('2018_commission_structure-Start'!$A$21:$I$24,MATCH($E5,'2018_commission_structure-Start'!$A$21:$A$24,0), MATCH(P$1,'2018_commission_structure-Start'!$A$21:$I$21,0)),0)</f>
        <v>18750</v>
      </c>
      <c r="Q5" s="2">
        <f>IF($H5&gt;J5,MIN($H5-J5,K5-J5)*INDEX('2018_commission_structure-Start'!$A$21:$I$24,MATCH($E5,'2018_commission_structure-Start'!$A$21:$A$24,0), MATCH(Q$1,'2018_commission_structure-Start'!$A$21:$I$21,0)),0)</f>
        <v>22500</v>
      </c>
      <c r="R5" s="2">
        <f>IF($H5&gt;K5,MIN($H5-K5,L5-K5)*INDEX('2018_commission_structure-Start'!$A$21:$I$24,MATCH($E5,'2018_commission_structure-Start'!$A$21:$A$24,0), MATCH(R$1,'2018_commission_structure-Start'!$A$21:$I$21,0)),0)</f>
        <v>37237.42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>SUM(O5:S5)</f>
        <v>128487.42</v>
      </c>
      <c r="U5" s="6">
        <f>T5+F5</f>
        <v>170289.41999999998</v>
      </c>
      <c r="V5" s="6">
        <f>MIN(H5,I5)*INDEX('2018_commission_structure-Start'!$A$15:$J$18,MATCH($E5,'2018_commission_structure-Start'!$A$15:$A$18,0),MATCH(V$1,'2018_commission_structure-Start'!$A$15:$J$15,0))</f>
        <v>60000</v>
      </c>
      <c r="W5" s="2">
        <f>IF($H5&gt;I5,MIN($H5-I5,J5-I5)*INDEX('2018_commission_structure-Start'!$A$15:$J$18,MATCH($E5,'2018_commission_structure-Start'!$A$15:$A$18,0),MATCH(W$1,'2018_commission_structure-Start'!$A$15:$J$15,0)),0)</f>
        <v>21250</v>
      </c>
      <c r="X5" s="2">
        <f>IF($H5&gt;J5,MIN($H5-J5,K5-J5)*INDEX('2018_commission_structure-Start'!$A$15:$J$18,MATCH($E5,'2018_commission_structure-Start'!$A$15:$A$18,0),MATCH(X$1,'2018_commission_structure-Start'!$A$15:$J$15,0)),0)</f>
        <v>25000</v>
      </c>
      <c r="Y5" s="2">
        <f>IF($H5&gt;K5,MIN($H5-K5,L5-K5)*INDEX('2018_commission_structure-Start'!$A$15:$J$18,MATCH($E5,'2018_commission_structure-Start'!$A$15:$A$18,0),MATCH(Y$1,'2018_commission_structure-Start'!$A$15:$J$15,0)),0)</f>
        <v>37237.42</v>
      </c>
      <c r="Z5" s="2">
        <f>IF(H5&gt;L5,(H5-L5)*INDEX('2018_commission_structure-Start'!$A$21:$I$24,MATCH($E5,'2018_commission_structure-Start'!$A$21:$A$24,0),MATCH(Z$1,'2018_commission_structure-Start'!$A$21:$I$21,0)),0)</f>
        <v>0</v>
      </c>
      <c r="AA5" s="6">
        <f>SUM(V5:Z5)</f>
        <v>143487.41999999998</v>
      </c>
      <c r="AB5" s="6">
        <f>AA5+F5</f>
        <v>185289.41999999998</v>
      </c>
    </row>
    <row r="6" spans="1:28" x14ac:dyDescent="0.2">
      <c r="A6" t="str">
        <f>C6&amp;" "&amp;D6</f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2">
        <f>SUMIF(deals_closed!D:D,B6,deals_closed!C:C)</f>
        <v>714034</v>
      </c>
      <c r="I6" s="2">
        <f>VLOOKUP(E6,'2018_commission_structure-Start'!$A$22:$I$24,9,FALSE)</f>
        <v>500000</v>
      </c>
      <c r="J6" s="2">
        <f>I6*1.25</f>
        <v>625000</v>
      </c>
      <c r="K6" s="2">
        <f>I6*1.5</f>
        <v>750000</v>
      </c>
      <c r="L6" s="2">
        <f>I6*2</f>
        <v>1000000</v>
      </c>
      <c r="M6" s="12">
        <f>H6/I6</f>
        <v>1.4280679999999999</v>
      </c>
      <c r="N6" t="str">
        <f>IF(M6&lt;=1, "0-100%", IF(M6&lt;=1.25, "100-125%", IF(M6&lt;=1.5, "125-150%", IF(M6&lt;=2, "150-200%", "&gt;200%"))))</f>
        <v>125-150%</v>
      </c>
      <c r="O6" s="6">
        <f>MIN(H6,I6)*INDEX('2018_commission_structure-Start'!$A$21:$I$24,MATCH($E6,'2018_commission_structure-Start'!$A$21:$A$24,0),MATCH(O$1,'2018_commission_structure-Start'!$A$21:$I$21,0))</f>
        <v>50000</v>
      </c>
      <c r="P6" s="2">
        <f>IF(H6&gt;I6,MIN(H6-I6,J6-I6)*INDEX('2018_commission_structure-Start'!$A$21:$I$24,MATCH($E6,'2018_commission_structure-Start'!$A$21:$A$24,0), MATCH(P$1,'2018_commission_structure-Start'!$A$21:$I$21,0)),0)</f>
        <v>18750</v>
      </c>
      <c r="Q6" s="2">
        <f>IF($H6&gt;J6,MIN($H6-J6,K6-J6)*INDEX('2018_commission_structure-Start'!$A$21:$I$24,MATCH($E6,'2018_commission_structure-Start'!$A$21:$A$24,0), MATCH(Q$1,'2018_commission_structure-Start'!$A$21:$I$21,0)),0)</f>
        <v>16026.119999999999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>SUM(O6:S6)</f>
        <v>84776.12</v>
      </c>
      <c r="U6" s="6">
        <f>T6+F6</f>
        <v>131249.12</v>
      </c>
      <c r="V6" s="6">
        <f>MIN(H6,I6)*INDEX('2018_commission_structure-Start'!$A$15:$J$18,MATCH($E6,'2018_commission_structure-Start'!$A$15:$A$18,0),MATCH(V$1,'2018_commission_structure-Start'!$A$15:$J$15,0))</f>
        <v>60000</v>
      </c>
      <c r="W6" s="2">
        <f>IF($H6&gt;I6,MIN($H6-I6,J6-I6)*INDEX('2018_commission_structure-Start'!$A$15:$J$18,MATCH($E6,'2018_commission_structure-Start'!$A$15:$A$18,0),MATCH(W$1,'2018_commission_structure-Start'!$A$15:$J$15,0)),0)</f>
        <v>21250</v>
      </c>
      <c r="X6" s="2">
        <f>IF($H6&gt;J6,MIN($H6-J6,K6-J6)*INDEX('2018_commission_structure-Start'!$A$15:$J$18,MATCH($E6,'2018_commission_structure-Start'!$A$15:$A$18,0),MATCH(X$1,'2018_commission_structure-Start'!$A$15:$J$15,0)),0)</f>
        <v>17806.8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IF(H6&gt;L6,(H6-L6)*INDEX('2018_commission_structure-Start'!$A$21:$I$24,MATCH($E6,'2018_commission_structure-Start'!$A$21:$A$24,0),MATCH(Z$1,'2018_commission_structure-Start'!$A$21:$I$21,0)),0)</f>
        <v>0</v>
      </c>
      <c r="AA6" s="6">
        <f>SUM(V6:Z6)</f>
        <v>99056.8</v>
      </c>
      <c r="AB6" s="6">
        <f>AA6+F6</f>
        <v>145529.79999999999</v>
      </c>
    </row>
    <row r="7" spans="1:28" x14ac:dyDescent="0.2">
      <c r="A7" t="str">
        <f>C7&amp;" "&amp;D7</f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2">
        <f>SUMIF(deals_closed!D:D,B7,deals_closed!C:C)</f>
        <v>751367</v>
      </c>
      <c r="I7" s="2">
        <f>VLOOKUP(E7,'2018_commission_structure-Start'!$A$22:$I$24,9,FALSE)</f>
        <v>750000</v>
      </c>
      <c r="J7" s="2">
        <f>I7*1.25</f>
        <v>937500</v>
      </c>
      <c r="K7" s="2">
        <f>I7*1.5</f>
        <v>1125000</v>
      </c>
      <c r="L7" s="2">
        <f>I7*2</f>
        <v>1500000</v>
      </c>
      <c r="M7" s="12">
        <f>H7/I7</f>
        <v>1.0018226666666668</v>
      </c>
      <c r="N7" t="str">
        <f>IF(M7&lt;=1, "0-100%", IF(M7&lt;=1.25, "100-125%", IF(M7&lt;=1.5, "125-150%", IF(M7&lt;=2, "150-200%", "&gt;200%"))))</f>
        <v>100-125%</v>
      </c>
      <c r="O7" s="6">
        <f>MIN(H7,I7)*INDEX('2018_commission_structure-Start'!$A$21:$I$24,MATCH($E7,'2018_commission_structure-Start'!$A$21:$A$24,0),MATCH(O$1,'2018_commission_structure-Start'!$A$21:$I$21,0))</f>
        <v>112500</v>
      </c>
      <c r="P7" s="2">
        <f>IF(H7&gt;I7,MIN(H7-I7,J7-I7)*INDEX('2018_commission_structure-Start'!$A$21:$I$24,MATCH($E7,'2018_commission_structure-Start'!$A$21:$A$24,0), MATCH(P$1,'2018_commission_structure-Start'!$A$21:$I$21,0)),0)</f>
        <v>259.73</v>
      </c>
      <c r="Q7" s="2">
        <f>IF($H7&gt;J7,MIN($H7-J7,K7-J7)*INDEX('2018_commission_structure-Start'!$A$21:$I$24,MATCH($E7,'2018_commission_structure-Start'!$A$21:$A$24,0), MATCH(Q$1,'2018_commission_structure-Start'!$A$21:$I$21,0)),0)</f>
        <v>0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>SUM(O7:S7)</f>
        <v>112759.73</v>
      </c>
      <c r="U7" s="6">
        <f>T7+F7</f>
        <v>214937.72999999998</v>
      </c>
      <c r="V7" s="6">
        <f>MIN(H7,I7)*INDEX('2018_commission_structure-Start'!$A$15:$J$18,MATCH($E7,'2018_commission_structure-Start'!$A$15:$A$18,0),MATCH(V$1,'2018_commission_structure-Start'!$A$15:$J$15,0))</f>
        <v>112500</v>
      </c>
      <c r="W7" s="2">
        <f>IF($H7&gt;I7,MIN($H7-I7,J7-I7)*INDEX('2018_commission_structure-Start'!$A$15:$J$18,MATCH($E7,'2018_commission_structure-Start'!$A$15:$A$18,0),MATCH(W$1,'2018_commission_structure-Start'!$A$15:$J$15,0)),0)</f>
        <v>300.74</v>
      </c>
      <c r="X7" s="2">
        <f>IF($H7&gt;J7,MIN($H7-J7,K7-J7)*INDEX('2018_commission_structure-Start'!$A$15:$J$18,MATCH($E7,'2018_commission_structure-Start'!$A$15:$A$18,0),MATCH(X$1,'2018_commission_structure-Start'!$A$15:$J$15,0)),0)</f>
        <v>0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IF(H7&gt;L7,(H7-L7)*INDEX('2018_commission_structure-Start'!$A$21:$I$24,MATCH($E7,'2018_commission_structure-Start'!$A$21:$A$24,0),MATCH(Z$1,'2018_commission_structure-Start'!$A$21:$I$21,0)),0)</f>
        <v>0</v>
      </c>
      <c r="AA7" s="6">
        <f>SUM(V7:Z7)</f>
        <v>112800.74</v>
      </c>
      <c r="AB7" s="6">
        <f>AA7+F7</f>
        <v>214978.74</v>
      </c>
    </row>
    <row r="8" spans="1:28" x14ac:dyDescent="0.2">
      <c r="A8" t="str">
        <f>C8&amp;" "&amp;D8</f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2">
        <f>SUMIF(deals_closed!D:D,B8,deals_closed!C:C)</f>
        <v>820679</v>
      </c>
      <c r="I8" s="2">
        <f>VLOOKUP(E8,'2018_commission_structure-Start'!$A$22:$I$24,9,FALSE)</f>
        <v>500000</v>
      </c>
      <c r="J8" s="2">
        <f>I8*1.25</f>
        <v>625000</v>
      </c>
      <c r="K8" s="2">
        <f>I8*1.5</f>
        <v>750000</v>
      </c>
      <c r="L8" s="2">
        <f>I8*2</f>
        <v>1000000</v>
      </c>
      <c r="M8" s="12">
        <f>H8/I8</f>
        <v>1.6413580000000001</v>
      </c>
      <c r="N8" t="str">
        <f>IF(M8&lt;=1, "0-100%", IF(M8&lt;=1.25, "100-125%", IF(M8&lt;=1.5, "125-150%", IF(M8&lt;=2, "150-200%", "&gt;200%"))))</f>
        <v>150-200%</v>
      </c>
      <c r="O8" s="6">
        <f>MIN(H8,I8)*INDEX('2018_commission_structure-Start'!$A$21:$I$24,MATCH($E8,'2018_commission_structure-Start'!$A$21:$A$24,0),MATCH(O$1,'2018_commission_structure-Start'!$A$21:$I$21,0))</f>
        <v>50000</v>
      </c>
      <c r="P8" s="2">
        <f>IF(H8&gt;I8,MIN(H8-I8,J8-I8)*INDEX('2018_commission_structure-Start'!$A$21:$I$24,MATCH($E8,'2018_commission_structure-Start'!$A$21:$A$24,0), MATCH(P$1,'2018_commission_structure-Start'!$A$21:$I$21,0)),0)</f>
        <v>18750</v>
      </c>
      <c r="Q8" s="2">
        <f>IF($H8&gt;J8,MIN($H8-J8,K8-J8)*INDEX('2018_commission_structure-Start'!$A$21:$I$24,MATCH($E8,'2018_commission_structure-Start'!$A$21:$A$24,0), MATCH(Q$1,'2018_commission_structure-Start'!$A$21:$I$21,0)),0)</f>
        <v>22500</v>
      </c>
      <c r="R8" s="2">
        <f>IF($H8&gt;K8,MIN($H8-K8,L8-K8)*INDEX('2018_commission_structure-Start'!$A$21:$I$24,MATCH($E8,'2018_commission_structure-Start'!$A$21:$A$24,0), MATCH(R$1,'2018_commission_structure-Start'!$A$21:$I$21,0)),0)</f>
        <v>15549.38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>SUM(O8:S8)</f>
        <v>106799.38</v>
      </c>
      <c r="U8" s="6">
        <f>T8+F8</f>
        <v>163755.38</v>
      </c>
      <c r="V8" s="6">
        <f>MIN(H8,I8)*INDEX('2018_commission_structure-Start'!$A$15:$J$18,MATCH($E8,'2018_commission_structure-Start'!$A$15:$A$18,0),MATCH(V$1,'2018_commission_structure-Start'!$A$15:$J$15,0))</f>
        <v>60000</v>
      </c>
      <c r="W8" s="2">
        <f>IF($H8&gt;I8,MIN($H8-I8,J8-I8)*INDEX('2018_commission_structure-Start'!$A$15:$J$18,MATCH($E8,'2018_commission_structure-Start'!$A$15:$A$18,0),MATCH(W$1,'2018_commission_structure-Start'!$A$15:$J$15,0)),0)</f>
        <v>21250</v>
      </c>
      <c r="X8" s="2">
        <f>IF($H8&gt;J8,MIN($H8-J8,K8-J8)*INDEX('2018_commission_structure-Start'!$A$15:$J$18,MATCH($E8,'2018_commission_structure-Start'!$A$15:$A$18,0),MATCH(X$1,'2018_commission_structure-Start'!$A$15:$J$15,0)),0)</f>
        <v>25000</v>
      </c>
      <c r="Y8" s="2">
        <f>IF($H8&gt;K8,MIN($H8-K8,L8-K8)*INDEX('2018_commission_structure-Start'!$A$15:$J$18,MATCH($E8,'2018_commission_structure-Start'!$A$15:$A$18,0),MATCH(Y$1,'2018_commission_structure-Start'!$A$15:$J$15,0)),0)</f>
        <v>15549.38</v>
      </c>
      <c r="Z8" s="2">
        <f>IF(H8&gt;L8,(H8-L8)*INDEX('2018_commission_structure-Start'!$A$21:$I$24,MATCH($E8,'2018_commission_structure-Start'!$A$21:$A$24,0),MATCH(Z$1,'2018_commission_structure-Start'!$A$21:$I$21,0)),0)</f>
        <v>0</v>
      </c>
      <c r="AA8" s="6">
        <f>SUM(V8:Z8)</f>
        <v>121799.38</v>
      </c>
      <c r="AB8" s="6">
        <f>AA8+F8</f>
        <v>178755.38</v>
      </c>
    </row>
    <row r="9" spans="1:28" x14ac:dyDescent="0.2">
      <c r="A9" t="str">
        <f>C9&amp;" "&amp;D9</f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2">
        <f>SUMIF(deals_closed!D:D,B9,deals_closed!C:C)</f>
        <v>516813</v>
      </c>
      <c r="I9" s="2">
        <f>VLOOKUP(E9,'2018_commission_structure-Start'!$A$22:$I$24,9,FALSE)</f>
        <v>750000</v>
      </c>
      <c r="J9" s="2">
        <f>I9*1.25</f>
        <v>937500</v>
      </c>
      <c r="K9" s="2">
        <f>I9*1.5</f>
        <v>1125000</v>
      </c>
      <c r="L9" s="2">
        <f>I9*2</f>
        <v>1500000</v>
      </c>
      <c r="M9" s="12">
        <f>H9/I9</f>
        <v>0.68908400000000003</v>
      </c>
      <c r="N9" t="str">
        <f>IF(M9&lt;=1, "0-100%", IF(M9&lt;=1.25, "100-125%", IF(M9&lt;=1.5, "125-150%", IF(M9&lt;=2, "150-200%", "&gt;200%"))))</f>
        <v>0-100%</v>
      </c>
      <c r="O9" s="6">
        <f>MIN(H9,I9)*INDEX('2018_commission_structure-Start'!$A$21:$I$24,MATCH($E9,'2018_commission_structure-Start'!$A$21:$A$24,0),MATCH(O$1,'2018_commission_structure-Start'!$A$21:$I$21,0))</f>
        <v>77521.95</v>
      </c>
      <c r="P9" s="2">
        <f>IF(H9&gt;I9,MIN(H9-I9,J9-I9)*INDEX('2018_commission_structure-Start'!$A$21:$I$24,MATCH($E9,'2018_commission_structure-Start'!$A$21:$A$24,0), MATCH(P$1,'2018_commission_structure-Start'!$A$21:$I$21,0)),0)</f>
        <v>0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>SUM(O9:S9)</f>
        <v>77521.95</v>
      </c>
      <c r="U9" s="6">
        <f>T9+F9</f>
        <v>166044.95000000001</v>
      </c>
      <c r="V9" s="6">
        <f>MIN(H9,I9)*INDEX('2018_commission_structure-Start'!$A$15:$J$18,MATCH($E9,'2018_commission_structure-Start'!$A$15:$A$18,0),MATCH(V$1,'2018_commission_structure-Start'!$A$15:$J$15,0))</f>
        <v>77521.95</v>
      </c>
      <c r="W9" s="2">
        <f>IF($H9&gt;I9,MIN($H9-I9,J9-I9)*INDEX('2018_commission_structure-Start'!$A$15:$J$18,MATCH($E9,'2018_commission_structure-Start'!$A$15:$A$18,0),MATCH(W$1,'2018_commission_structure-Start'!$A$15:$J$15,0)),0)</f>
        <v>0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IF(H9&gt;L9,(H9-L9)*INDEX('2018_commission_structure-Start'!$A$21:$I$24,MATCH($E9,'2018_commission_structure-Start'!$A$21:$A$24,0),MATCH(Z$1,'2018_commission_structure-Start'!$A$21:$I$21,0)),0)</f>
        <v>0</v>
      </c>
      <c r="AA9" s="6">
        <f>SUM(V9:Z9)</f>
        <v>77521.95</v>
      </c>
      <c r="AB9" s="6">
        <f>AA9+F9</f>
        <v>166044.95000000001</v>
      </c>
    </row>
    <row r="10" spans="1:28" x14ac:dyDescent="0.2">
      <c r="A10" t="str">
        <f>C10&amp;" "&amp;D10</f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2">
        <f>SUMIF(deals_closed!D:D,B10,deals_closed!C:C)</f>
        <v>471986</v>
      </c>
      <c r="I10" s="2">
        <f>VLOOKUP(E10,'2018_commission_structure-Start'!$A$22:$I$24,9,FALSE)</f>
        <v>750000</v>
      </c>
      <c r="J10" s="2">
        <f>I10*1.25</f>
        <v>937500</v>
      </c>
      <c r="K10" s="2">
        <f>I10*1.5</f>
        <v>1125000</v>
      </c>
      <c r="L10" s="2">
        <f>I10*2</f>
        <v>1500000</v>
      </c>
      <c r="M10" s="12">
        <f>H10/I10</f>
        <v>0.62931466666666669</v>
      </c>
      <c r="N10" t="str">
        <f>IF(M10&lt;=1, "0-100%", IF(M10&lt;=1.25, "100-125%", IF(M10&lt;=1.5, "125-150%", IF(M10&lt;=2, "150-200%", "&gt;200%"))))</f>
        <v>0-100%</v>
      </c>
      <c r="O10" s="6">
        <f>MIN(H10,I10)*INDEX('2018_commission_structure-Start'!$A$21:$I$24,MATCH($E10,'2018_commission_structure-Start'!$A$21:$A$24,0),MATCH(O$1,'2018_commission_structure-Start'!$A$21:$I$21,0))</f>
        <v>70797.899999999994</v>
      </c>
      <c r="P10" s="2">
        <f>IF(H10&gt;I10,MIN(H10-I10,J10-I10)*INDEX('2018_commission_structure-Start'!$A$21:$I$24,MATCH($E10,'2018_commission_structure-Start'!$A$21:$A$24,0), MATCH(P$1,'2018_commission_structure-Start'!$A$21:$I$21,0)),0)</f>
        <v>0</v>
      </c>
      <c r="Q10" s="2">
        <f>IF($H10&gt;J10,MIN($H10-J10,K10-J10)*INDEX('2018_commission_structure-Start'!$A$21:$I$24,MATCH($E10,'2018_commission_structure-Start'!$A$21:$A$24,0),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>SUM(O10:S10)</f>
        <v>70797.899999999994</v>
      </c>
      <c r="U10" s="6">
        <f>T10+F10</f>
        <v>154263.9</v>
      </c>
      <c r="V10" s="6">
        <f>MIN(H10,I10)*INDEX('2018_commission_structure-Start'!$A$15:$J$18,MATCH($E10,'2018_commission_structure-Start'!$A$15:$A$18,0),MATCH(V$1,'2018_commission_structure-Start'!$A$15:$J$15,0))</f>
        <v>70797.899999999994</v>
      </c>
      <c r="W10" s="2">
        <f>IF($H10&gt;I10,MIN($H10-I10,J10-I10)*INDEX('2018_commission_structure-Start'!$A$15:$J$18,MATCH($E10,'2018_commission_structure-Start'!$A$15:$A$18,0),MATCH(W$1,'2018_commission_structure-Start'!$A$15:$J$15,0)),0)</f>
        <v>0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IF(H10&gt;L10,(H10-L10)*INDEX('2018_commission_structure-Start'!$A$21:$I$24,MATCH($E10,'2018_commission_structure-Start'!$A$21:$A$24,0),MATCH(Z$1,'2018_commission_structure-Start'!$A$21:$I$21,0)),0)</f>
        <v>0</v>
      </c>
      <c r="AA10" s="6">
        <f>SUM(V10:Z10)</f>
        <v>70797.899999999994</v>
      </c>
      <c r="AB10" s="6">
        <f>AA10+F10</f>
        <v>154263.9</v>
      </c>
    </row>
    <row r="11" spans="1:28" x14ac:dyDescent="0.2">
      <c r="A11" t="str">
        <f>C11&amp;" "&amp;D11</f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2">
        <f>SUMIF(deals_closed!D:D,B11,deals_closed!C:C)</f>
        <v>645183</v>
      </c>
      <c r="I11" s="2">
        <f>VLOOKUP(E11,'2018_commission_structure-Start'!$A$22:$I$24,9,FALSE)</f>
        <v>500000</v>
      </c>
      <c r="J11" s="2">
        <f>I11*1.25</f>
        <v>625000</v>
      </c>
      <c r="K11" s="2">
        <f>I11*1.5</f>
        <v>750000</v>
      </c>
      <c r="L11" s="2">
        <f>I11*2</f>
        <v>1000000</v>
      </c>
      <c r="M11" s="12">
        <f>H11/I11</f>
        <v>1.2903659999999999</v>
      </c>
      <c r="N11" t="str">
        <f>IF(M11&lt;=1, "0-100%", IF(M11&lt;=1.25, "100-125%", IF(M11&lt;=1.5, "125-150%", IF(M11&lt;=2, "150-200%", "&gt;200%"))))</f>
        <v>125-150%</v>
      </c>
      <c r="O11" s="6">
        <f>MIN(H11,I11)*INDEX('2018_commission_structure-Start'!$A$21:$I$24,MATCH($E11,'2018_commission_structure-Start'!$A$21:$A$24,0),MATCH(O$1,'2018_commission_structure-Start'!$A$21:$I$21,0))</f>
        <v>50000</v>
      </c>
      <c r="P11" s="2">
        <f>IF(H11&gt;I11,MIN(H11-I11,J11-I11)*INDEX('2018_commission_structure-Start'!$A$21:$I$24,MATCH($E11,'2018_commission_structure-Start'!$A$21:$A$24,0), MATCH(P$1,'2018_commission_structure-Start'!$A$21:$I$21,0)),0)</f>
        <v>18750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3632.94</v>
      </c>
      <c r="R11" s="2">
        <f>IF($H11&gt;K11,MIN($H11-K11,L11-K11)*INDEX('2018_commission_structure-Start'!$A$21:$I$24,MATCH($E11,'2018_commission_structure-Start'!$A$21:$A$24,0), MATCH(R$1,'2018_commission_structure-Start'!$A$21:$I$21,0)),0)</f>
        <v>0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>SUM(O11:S11)</f>
        <v>72382.94</v>
      </c>
      <c r="U11" s="6">
        <f>T11+F11</f>
        <v>114272.94</v>
      </c>
      <c r="V11" s="6">
        <f>MIN(H11,I11)*INDEX('2018_commission_structure-Start'!$A$15:$J$18,MATCH($E11,'2018_commission_structure-Start'!$A$15:$A$18,0),MATCH(V$1,'2018_commission_structure-Start'!$A$15:$J$15,0))</f>
        <v>60000</v>
      </c>
      <c r="W11" s="2">
        <f>IF($H11&gt;I11,MIN($H11-I11,J11-I11)*INDEX('2018_commission_structure-Start'!$A$15:$J$18,MATCH($E11,'2018_commission_structure-Start'!$A$15:$A$18,0),MATCH(W$1,'2018_commission_structure-Start'!$A$15:$J$15,0)),0)</f>
        <v>21250</v>
      </c>
      <c r="X11" s="2">
        <f>IF($H11&gt;J11,MIN($H11-J11,K11-J11)*INDEX('2018_commission_structure-Start'!$A$15:$J$18,MATCH($E11,'2018_commission_structure-Start'!$A$15:$A$18,0),MATCH(X$1,'2018_commission_structure-Start'!$A$15:$J$15,0)),0)</f>
        <v>4036.6000000000004</v>
      </c>
      <c r="Y11" s="2">
        <f>IF($H11&gt;K11,MIN($H11-K11,L11-K11)*INDEX('2018_commission_structure-Start'!$A$15:$J$18,MATCH($E11,'2018_commission_structure-Start'!$A$15:$A$18,0),MATCH(Y$1,'2018_commission_structure-Start'!$A$15:$J$15,0)),0)</f>
        <v>0</v>
      </c>
      <c r="Z11" s="2">
        <f>IF(H11&gt;L11,(H11-L11)*INDEX('2018_commission_structure-Start'!$A$21:$I$24,MATCH($E11,'2018_commission_structure-Start'!$A$21:$A$24,0),MATCH(Z$1,'2018_commission_structure-Start'!$A$21:$I$21,0)),0)</f>
        <v>0</v>
      </c>
      <c r="AA11" s="6">
        <f>SUM(V11:Z11)</f>
        <v>85286.6</v>
      </c>
      <c r="AB11" s="6">
        <f>AA11+F11</f>
        <v>127176.6</v>
      </c>
    </row>
    <row r="12" spans="1:28" x14ac:dyDescent="0.2">
      <c r="A12" t="str">
        <f>C12&amp;" "&amp;D12</f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2">
        <f>SUMIF(deals_closed!D:D,B12,deals_closed!C:C)</f>
        <v>693280</v>
      </c>
      <c r="I12" s="2">
        <f>VLOOKUP(E12,'2018_commission_structure-Start'!$A$22:$I$24,9,FALSE)</f>
        <v>500000</v>
      </c>
      <c r="J12" s="2">
        <f>I12*1.25</f>
        <v>625000</v>
      </c>
      <c r="K12" s="2">
        <f>I12*1.5</f>
        <v>750000</v>
      </c>
      <c r="L12" s="2">
        <f>I12*2</f>
        <v>1000000</v>
      </c>
      <c r="M12" s="12">
        <f>H12/I12</f>
        <v>1.38656</v>
      </c>
      <c r="N12" t="str">
        <f>IF(M12&lt;=1, "0-100%", IF(M12&lt;=1.25, "100-125%", IF(M12&lt;=1.5, "125-150%", IF(M12&lt;=2, "150-200%", "&gt;200%"))))</f>
        <v>125-150%</v>
      </c>
      <c r="O12" s="6">
        <f>MIN(H12,I12)*INDEX('2018_commission_structure-Start'!$A$21:$I$24,MATCH($E12,'2018_commission_structure-Start'!$A$21:$A$24,0),MATCH(O$1,'2018_commission_structure-Start'!$A$21:$I$21,0))</f>
        <v>50000</v>
      </c>
      <c r="P12" s="2">
        <f>IF(H12&gt;I12,MIN(H12-I12,J12-I12)*INDEX('2018_commission_structure-Start'!$A$21:$I$24,MATCH($E12,'2018_commission_structure-Start'!$A$21:$A$24,0), MATCH(P$1,'2018_commission_structure-Start'!$A$21:$I$21,0)),0)</f>
        <v>18750</v>
      </c>
      <c r="Q12" s="2">
        <f>IF($H12&gt;J12,MIN($H12-J12,K12-J12)*INDEX('2018_commission_structure-Start'!$A$21:$I$24,MATCH($E12,'2018_commission_structure-Start'!$A$21:$A$24,0), MATCH(Q$1,'2018_commission_structure-Start'!$A$21:$I$21,0)),0)</f>
        <v>12290.4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>SUM(O12:S12)</f>
        <v>81040.399999999994</v>
      </c>
      <c r="U12" s="6">
        <f>T12+F12</f>
        <v>121820.4</v>
      </c>
      <c r="V12" s="6">
        <f>MIN(H12,I12)*INDEX('2018_commission_structure-Start'!$A$15:$J$18,MATCH($E12,'2018_commission_structure-Start'!$A$15:$A$18,0),MATCH(V$1,'2018_commission_structure-Start'!$A$15:$J$15,0))</f>
        <v>60000</v>
      </c>
      <c r="W12" s="2">
        <f>IF($H12&gt;I12,MIN($H12-I12,J12-I12)*INDEX('2018_commission_structure-Start'!$A$15:$J$18,MATCH($E12,'2018_commission_structure-Start'!$A$15:$A$18,0),MATCH(W$1,'2018_commission_structure-Start'!$A$15:$J$15,0)),0)</f>
        <v>21250</v>
      </c>
      <c r="X12" s="2">
        <f>IF($H12&gt;J12,MIN($H12-J12,K12-J12)*INDEX('2018_commission_structure-Start'!$A$15:$J$18,MATCH($E12,'2018_commission_structure-Start'!$A$15:$A$18,0),MATCH(X$1,'2018_commission_structure-Start'!$A$15:$J$15,0)),0)</f>
        <v>13656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IF(H12&gt;L12,(H12-L12)*INDEX('2018_commission_structure-Start'!$A$21:$I$24,MATCH($E12,'2018_commission_structure-Start'!$A$21:$A$24,0),MATCH(Z$1,'2018_commission_structure-Start'!$A$21:$I$21,0)),0)</f>
        <v>0</v>
      </c>
      <c r="AA12" s="6">
        <f>SUM(V12:Z12)</f>
        <v>94906</v>
      </c>
      <c r="AB12" s="6">
        <f>AA12+F12</f>
        <v>135686</v>
      </c>
    </row>
    <row r="13" spans="1:28" x14ac:dyDescent="0.2">
      <c r="A13" t="str">
        <f>C13&amp;" "&amp;D13</f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2">
        <f>SUMIF(deals_closed!D:D,B13,deals_closed!C:C)</f>
        <v>601807</v>
      </c>
      <c r="I13" s="2">
        <f>VLOOKUP(E13,'2018_commission_structure-Start'!$A$22:$I$24,9,FALSE)</f>
        <v>600000</v>
      </c>
      <c r="J13" s="2">
        <f>I13*1.25</f>
        <v>750000</v>
      </c>
      <c r="K13" s="2">
        <f>I13*1.5</f>
        <v>900000</v>
      </c>
      <c r="L13" s="2">
        <f>I13*2</f>
        <v>1200000</v>
      </c>
      <c r="M13" s="12">
        <f>H13/I13</f>
        <v>1.0030116666666666</v>
      </c>
      <c r="N13" t="str">
        <f>IF(M13&lt;=1, "0-100%", IF(M13&lt;=1.25, "100-125%", IF(M13&lt;=1.5, "125-150%", IF(M13&lt;=2, "150-200%", "&gt;200%"))))</f>
        <v>100-125%</v>
      </c>
      <c r="O13" s="6">
        <f>MIN(H13,I13)*INDEX('2018_commission_structure-Start'!$A$21:$I$24,MATCH($E13,'2018_commission_structure-Start'!$A$21:$A$24,0),MATCH(O$1,'2018_commission_structure-Start'!$A$21:$I$21,0))</f>
        <v>78000</v>
      </c>
      <c r="P13" s="2">
        <f>IF(H13&gt;I13,MIN(H13-I13,J13-I13)*INDEX('2018_commission_structure-Start'!$A$21:$I$24,MATCH($E13,'2018_commission_structure-Start'!$A$21:$A$24,0), MATCH(P$1,'2018_commission_structure-Start'!$A$21:$I$21,0)),0)</f>
        <v>307.19</v>
      </c>
      <c r="Q13" s="2">
        <f>IF($H13&gt;J13,MIN($H13-J13,K13-J13)*INDEX('2018_commission_structure-Start'!$A$21:$I$24,MATCH($E13,'2018_commission_structure-Start'!$A$21:$A$24,0), MATCH(Q$1,'2018_commission_structure-Start'!$A$21:$I$21,0)),0)</f>
        <v>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>SUM(O13:S13)</f>
        <v>78307.19</v>
      </c>
      <c r="U13" s="6">
        <f>T13+F13</f>
        <v>132699.19</v>
      </c>
      <c r="V13" s="6">
        <f>MIN(H13,I13)*INDEX('2018_commission_structure-Start'!$A$15:$J$18,MATCH($E13,'2018_commission_structure-Start'!$A$15:$A$18,0),MATCH(V$1,'2018_commission_structure-Start'!$A$15:$J$15,0))</f>
        <v>90000</v>
      </c>
      <c r="W13" s="2">
        <f>IF($H13&gt;I13,MIN($H13-I13,J13-I13)*INDEX('2018_commission_structure-Start'!$A$15:$J$18,MATCH($E13,'2018_commission_structure-Start'!$A$15:$A$18,0),MATCH(W$1,'2018_commission_structure-Start'!$A$15:$J$15,0)),0)</f>
        <v>325.26</v>
      </c>
      <c r="X13" s="2">
        <f>IF($H13&gt;J13,MIN($H13-J13,K13-J13)*INDEX('2018_commission_structure-Start'!$A$15:$J$18,MATCH($E13,'2018_commission_structure-Start'!$A$15:$A$18,0),MATCH(X$1,'2018_commission_structure-Start'!$A$15:$J$15,0)),0)</f>
        <v>0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IF(H13&gt;L13,(H13-L13)*INDEX('2018_commission_structure-Start'!$A$21:$I$24,MATCH($E13,'2018_commission_structure-Start'!$A$21:$A$24,0),MATCH(Z$1,'2018_commission_structure-Start'!$A$21:$I$21,0)),0)</f>
        <v>0</v>
      </c>
      <c r="AA13" s="6">
        <f>SUM(V13:Z13)</f>
        <v>90325.26</v>
      </c>
      <c r="AB13" s="6">
        <f>AA13+F13</f>
        <v>144717.26</v>
      </c>
    </row>
    <row r="14" spans="1:28" x14ac:dyDescent="0.2">
      <c r="A14" t="str">
        <f>C14&amp;" "&amp;D14</f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2">
        <f>SUMIF(deals_closed!D:D,B14,deals_closed!C:C)</f>
        <v>563960</v>
      </c>
      <c r="I14" s="2">
        <f>VLOOKUP(E14,'2018_commission_structure-Start'!$A$22:$I$24,9,FALSE)</f>
        <v>500000</v>
      </c>
      <c r="J14" s="2">
        <f>I14*1.25</f>
        <v>625000</v>
      </c>
      <c r="K14" s="2">
        <f>I14*1.5</f>
        <v>750000</v>
      </c>
      <c r="L14" s="2">
        <f>I14*2</f>
        <v>1000000</v>
      </c>
      <c r="M14" s="12">
        <f>H14/I14</f>
        <v>1.12792</v>
      </c>
      <c r="N14" t="str">
        <f>IF(M14&lt;=1, "0-100%", IF(M14&lt;=1.25, "100-125%", IF(M14&lt;=1.5, "125-150%", IF(M14&lt;=2, "150-200%", "&gt;200%"))))</f>
        <v>100-125%</v>
      </c>
      <c r="O14" s="6">
        <f>MIN(H14,I14)*INDEX('2018_commission_structure-Start'!$A$21:$I$24,MATCH($E14,'2018_commission_structure-Start'!$A$21:$A$24,0),MATCH(O$1,'2018_commission_structure-Start'!$A$21:$I$21,0))</f>
        <v>50000</v>
      </c>
      <c r="P14" s="2">
        <f>IF(H14&gt;I14,MIN(H14-I14,J14-I14)*INDEX('2018_commission_structure-Start'!$A$21:$I$24,MATCH($E14,'2018_commission_structure-Start'!$A$21:$A$24,0), MATCH(P$1,'2018_commission_structure-Start'!$A$21:$I$21,0)),0)</f>
        <v>9594</v>
      </c>
      <c r="Q14" s="2">
        <f>IF($H14&gt;J14,MIN($H14-J14,K14-J14)*INDEX('2018_commission_structure-Start'!$A$21:$I$24,MATCH($E14,'2018_commission_structure-Start'!$A$21:$A$24,0), MATCH(Q$1,'2018_commission_structure-Start'!$A$21:$I$21,0)),0)</f>
        <v>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>SUM(O14:S14)</f>
        <v>59594</v>
      </c>
      <c r="U14" s="6">
        <f>T14+F14</f>
        <v>114914</v>
      </c>
      <c r="V14" s="6">
        <f>MIN(H14,I14)*INDEX('2018_commission_structure-Start'!$A$15:$J$18,MATCH($E14,'2018_commission_structure-Start'!$A$15:$A$18,0),MATCH(V$1,'2018_commission_structure-Start'!$A$15:$J$15,0))</f>
        <v>60000</v>
      </c>
      <c r="W14" s="2">
        <f>IF($H14&gt;I14,MIN($H14-I14,J14-I14)*INDEX('2018_commission_structure-Start'!$A$15:$J$18,MATCH($E14,'2018_commission_structure-Start'!$A$15:$A$18,0),MATCH(W$1,'2018_commission_structure-Start'!$A$15:$J$15,0)),0)</f>
        <v>10873.2</v>
      </c>
      <c r="X14" s="2">
        <f>IF($H14&gt;J14,MIN($H14-J14,K14-J14)*INDEX('2018_commission_structure-Start'!$A$15:$J$18,MATCH($E14,'2018_commission_structure-Start'!$A$15:$A$18,0),MATCH(X$1,'2018_commission_structure-Start'!$A$15:$J$15,0)),0)</f>
        <v>0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IF(H14&gt;L14,(H14-L14)*INDEX('2018_commission_structure-Start'!$A$21:$I$24,MATCH($E14,'2018_commission_structure-Start'!$A$21:$A$24,0),MATCH(Z$1,'2018_commission_structure-Start'!$A$21:$I$21,0)),0)</f>
        <v>0</v>
      </c>
      <c r="AA14" s="6">
        <f>SUM(V14:Z14)</f>
        <v>70873.2</v>
      </c>
      <c r="AB14" s="6">
        <f>AA14+F14</f>
        <v>126193.2</v>
      </c>
    </row>
    <row r="15" spans="1:28" x14ac:dyDescent="0.2">
      <c r="A15" t="str">
        <f>C15&amp;" "&amp;D15</f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2">
        <f>SUMIF(deals_closed!D:D,B15,deals_closed!C:C)</f>
        <v>909707</v>
      </c>
      <c r="I15" s="2">
        <f>VLOOKUP(E15,'2018_commission_structure-Start'!$A$22:$I$24,9,FALSE)</f>
        <v>750000</v>
      </c>
      <c r="J15" s="2">
        <f>I15*1.25</f>
        <v>937500</v>
      </c>
      <c r="K15" s="2">
        <f>I15*1.5</f>
        <v>1125000</v>
      </c>
      <c r="L15" s="2">
        <f>I15*2</f>
        <v>1500000</v>
      </c>
      <c r="M15" s="12">
        <f>H15/I15</f>
        <v>1.2129426666666667</v>
      </c>
      <c r="N15" t="str">
        <f>IF(M15&lt;=1, "0-100%", IF(M15&lt;=1.25, "100-125%", IF(M15&lt;=1.5, "125-150%", IF(M15&lt;=2, "150-200%", "&gt;200%"))))</f>
        <v>100-125%</v>
      </c>
      <c r="O15" s="6">
        <f>MIN(H15,I15)*INDEX('2018_commission_structure-Start'!$A$21:$I$24,MATCH($E15,'2018_commission_structure-Start'!$A$21:$A$24,0),MATCH(O$1,'2018_commission_structure-Start'!$A$21:$I$21,0))</f>
        <v>112500</v>
      </c>
      <c r="P15" s="2">
        <f>IF(H15&gt;I15,MIN(H15-I15,J15-I15)*INDEX('2018_commission_structure-Start'!$A$21:$I$24,MATCH($E15,'2018_commission_structure-Start'!$A$21:$A$24,0), MATCH(P$1,'2018_commission_structure-Start'!$A$21:$I$21,0)),0)</f>
        <v>30344.33</v>
      </c>
      <c r="Q15" s="2">
        <f>IF($H15&gt;J15,MIN($H15-J15,K15-J15)*INDEX('2018_commission_structure-Start'!$A$21:$I$24,MATCH($E15,'2018_commission_structure-Start'!$A$21:$A$24,0), MATCH(Q$1,'2018_commission_structure-Start'!$A$21:$I$21,0)),0)</f>
        <v>0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>SUM(O15:S15)</f>
        <v>142844.33000000002</v>
      </c>
      <c r="U15" s="6">
        <f>T15+F15</f>
        <v>228114.33000000002</v>
      </c>
      <c r="V15" s="6">
        <f>MIN(H15,I15)*INDEX('2018_commission_structure-Start'!$A$15:$J$18,MATCH($E15,'2018_commission_structure-Start'!$A$15:$A$18,0),MATCH(V$1,'2018_commission_structure-Start'!$A$15:$J$15,0))</f>
        <v>112500</v>
      </c>
      <c r="W15" s="2">
        <f>IF($H15&gt;I15,MIN($H15-I15,J15-I15)*INDEX('2018_commission_structure-Start'!$A$15:$J$18,MATCH($E15,'2018_commission_structure-Start'!$A$15:$A$18,0),MATCH(W$1,'2018_commission_structure-Start'!$A$15:$J$15,0)),0)</f>
        <v>35135.54</v>
      </c>
      <c r="X15" s="2">
        <f>IF($H15&gt;J15,MIN($H15-J15,K15-J15)*INDEX('2018_commission_structure-Start'!$A$15:$J$18,MATCH($E15,'2018_commission_structure-Start'!$A$15:$A$18,0),MATCH(X$1,'2018_commission_structure-Start'!$A$15:$J$15,0)),0)</f>
        <v>0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IF(H15&gt;L15,(H15-L15)*INDEX('2018_commission_structure-Start'!$A$21:$I$24,MATCH($E15,'2018_commission_structure-Start'!$A$21:$A$24,0),MATCH(Z$1,'2018_commission_structure-Start'!$A$21:$I$21,0)),0)</f>
        <v>0</v>
      </c>
      <c r="AA15" s="6">
        <f>SUM(V15:Z15)</f>
        <v>147635.54</v>
      </c>
      <c r="AB15" s="6">
        <f>AA15+F15</f>
        <v>232905.54</v>
      </c>
    </row>
    <row r="16" spans="1:28" x14ac:dyDescent="0.2">
      <c r="A16" t="str">
        <f>C16&amp;" "&amp;D16</f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2">
        <f>SUMIF(deals_closed!D:D,B16,deals_closed!C:C)</f>
        <v>710072</v>
      </c>
      <c r="I16" s="2">
        <f>VLOOKUP(E16,'2018_commission_structure-Start'!$A$22:$I$24,9,FALSE)</f>
        <v>750000</v>
      </c>
      <c r="J16" s="2">
        <f>I16*1.25</f>
        <v>937500</v>
      </c>
      <c r="K16" s="2">
        <f>I16*1.5</f>
        <v>1125000</v>
      </c>
      <c r="L16" s="2">
        <f>I16*2</f>
        <v>1500000</v>
      </c>
      <c r="M16" s="12">
        <f>H16/I16</f>
        <v>0.94676266666666664</v>
      </c>
      <c r="N16" t="str">
        <f>IF(M16&lt;=1, "0-100%", IF(M16&lt;=1.25, "100-125%", IF(M16&lt;=1.5, "125-150%", IF(M16&lt;=2, "150-200%", "&gt;200%"))))</f>
        <v>0-100%</v>
      </c>
      <c r="O16" s="6">
        <f>MIN(H16,I16)*INDEX('2018_commission_structure-Start'!$A$21:$I$24,MATCH($E16,'2018_commission_structure-Start'!$A$21:$A$24,0),MATCH(O$1,'2018_commission_structure-Start'!$A$21:$I$21,0))</f>
        <v>106510.8</v>
      </c>
      <c r="P16" s="2">
        <f>IF(H16&gt;I16,MIN(H16-I16,J16-I16)*INDEX('2018_commission_structure-Start'!$A$21:$I$24,MATCH($E16,'2018_commission_structure-Start'!$A$21:$A$24,0), MATCH(P$1,'2018_commission_structure-Start'!$A$21:$I$21,0)),0)</f>
        <v>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>SUM(O16:S16)</f>
        <v>106510.8</v>
      </c>
      <c r="U16" s="6">
        <f>T16+F16</f>
        <v>204047.8</v>
      </c>
      <c r="V16" s="6">
        <f>MIN(H16,I16)*INDEX('2018_commission_structure-Start'!$A$15:$J$18,MATCH($E16,'2018_commission_structure-Start'!$A$15:$A$18,0),MATCH(V$1,'2018_commission_structure-Start'!$A$15:$J$15,0))</f>
        <v>106510.8</v>
      </c>
      <c r="W16" s="2">
        <f>IF($H16&gt;I16,MIN($H16-I16,J16-I16)*INDEX('2018_commission_structure-Start'!$A$15:$J$18,MATCH($E16,'2018_commission_structure-Start'!$A$15:$A$18,0),MATCH(W$1,'2018_commission_structure-Start'!$A$15:$J$15,0)),0)</f>
        <v>0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IF(H16&gt;L16,(H16-L16)*INDEX('2018_commission_structure-Start'!$A$21:$I$24,MATCH($E16,'2018_commission_structure-Start'!$A$21:$A$24,0),MATCH(Z$1,'2018_commission_structure-Start'!$A$21:$I$21,0)),0)</f>
        <v>0</v>
      </c>
      <c r="AA16" s="6">
        <f>SUM(V16:Z16)</f>
        <v>106510.8</v>
      </c>
      <c r="AB16" s="6">
        <f>AA16+F16</f>
        <v>204047.8</v>
      </c>
    </row>
    <row r="17" spans="1:28" x14ac:dyDescent="0.2">
      <c r="A17" t="str">
        <f>C17&amp;" "&amp;D17</f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2">
        <f>SUMIF(deals_closed!D:D,B17,deals_closed!C:C)</f>
        <v>639491</v>
      </c>
      <c r="I17" s="2">
        <f>VLOOKUP(E17,'2018_commission_structure-Start'!$A$22:$I$24,9,FALSE)</f>
        <v>500000</v>
      </c>
      <c r="J17" s="2">
        <f>I17*1.25</f>
        <v>625000</v>
      </c>
      <c r="K17" s="2">
        <f>I17*1.5</f>
        <v>750000</v>
      </c>
      <c r="L17" s="2">
        <f>I17*2</f>
        <v>1000000</v>
      </c>
      <c r="M17" s="12">
        <f>H17/I17</f>
        <v>1.2789820000000001</v>
      </c>
      <c r="N17" t="str">
        <f>IF(M17&lt;=1, "0-100%", IF(M17&lt;=1.25, "100-125%", IF(M17&lt;=1.5, "125-150%", IF(M17&lt;=2, "150-200%", "&gt;200%"))))</f>
        <v>125-150%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2608.38</v>
      </c>
      <c r="R17" s="2">
        <f>IF($H17&gt;K17,MIN($H17-K17,L17-K17)*INDEX('2018_commission_structure-Start'!$A$21:$I$24,MATCH($E17,'2018_commission_structure-Start'!$A$21:$A$24,0), MATCH(R$1,'2018_commission_structure-Start'!$A$21:$I$21,0)),0)</f>
        <v>0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>SUM(O17:S17)</f>
        <v>71358.38</v>
      </c>
      <c r="U17" s="6">
        <f>T17+F17</f>
        <v>106637.38</v>
      </c>
      <c r="V17" s="6">
        <f>MIN(H17,I17)*INDEX('2018_commission_structure-Start'!$A$15:$J$18,MATCH($E17,'2018_commission_structure-Start'!$A$15:$A$18,0),MATCH(V$1,'2018_commission_structure-Start'!$A$15:$J$15,0))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2898.2000000000003</v>
      </c>
      <c r="Y17" s="2">
        <f>IF($H17&gt;K17,MIN($H17-K17,L17-K17)*INDEX('2018_commission_structure-Start'!$A$15:$J$18,MATCH($E17,'2018_commission_structure-Start'!$A$15:$A$18,0),MATCH(Y$1,'2018_commission_structure-Start'!$A$15:$J$15,0)),0)</f>
        <v>0</v>
      </c>
      <c r="Z17" s="2">
        <f>IF(H17&gt;L17,(H17-L17)*INDEX('2018_commission_structure-Start'!$A$21:$I$24,MATCH($E17,'2018_commission_structure-Start'!$A$21:$A$24,0),MATCH(Z$1,'2018_commission_structure-Start'!$A$21:$I$21,0)),0)</f>
        <v>0</v>
      </c>
      <c r="AA17" s="6">
        <f>SUM(V17:Z17)</f>
        <v>84148.2</v>
      </c>
      <c r="AB17" s="6">
        <f>AA17+F17</f>
        <v>119427.2</v>
      </c>
    </row>
    <row r="18" spans="1:28" x14ac:dyDescent="0.2">
      <c r="A18" t="str">
        <f>C18&amp;" "&amp;D18</f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2">
        <f>SUMIF(deals_closed!D:D,B18,deals_closed!C:C)</f>
        <v>780733</v>
      </c>
      <c r="I18" s="2">
        <f>VLOOKUP(E18,'2018_commission_structure-Start'!$A$22:$I$24,9,FALSE)</f>
        <v>600000</v>
      </c>
      <c r="J18" s="2">
        <f>I18*1.25</f>
        <v>750000</v>
      </c>
      <c r="K18" s="2">
        <f>I18*1.5</f>
        <v>900000</v>
      </c>
      <c r="L18" s="2">
        <f>I18*2</f>
        <v>1200000</v>
      </c>
      <c r="M18" s="12">
        <f>H18/I18</f>
        <v>1.3012216666666667</v>
      </c>
      <c r="N18" t="str">
        <f>IF(M18&lt;=1, "0-100%", IF(M18&lt;=1.25, "100-125%", IF(M18&lt;=1.5, "125-150%", IF(M18&lt;=2, "150-200%", "&gt;200%"))))</f>
        <v>125-150%</v>
      </c>
      <c r="O18" s="6">
        <f>MIN(H18,I18)*INDEX('2018_commission_structure-Start'!$A$21:$I$24,MATCH($E18,'2018_commission_structure-Start'!$A$21:$A$24,0),MATCH(O$1,'2018_commission_structure-Start'!$A$21:$I$21,0))</f>
        <v>78000</v>
      </c>
      <c r="P18" s="2">
        <f>IF(H18&gt;I18,MIN(H18-I18,J18-I18)*INDEX('2018_commission_structure-Start'!$A$21:$I$24,MATCH($E18,'2018_commission_structure-Start'!$A$21:$A$24,0), MATCH(P$1,'2018_commission_structure-Start'!$A$21:$I$21,0)),0)</f>
        <v>25500.000000000004</v>
      </c>
      <c r="Q18" s="2">
        <f>IF($H18&gt;J18,MIN($H18-J18,K18-J18)*INDEX('2018_commission_structure-Start'!$A$21:$I$24,MATCH($E18,'2018_commission_structure-Start'!$A$21:$A$24,0), MATCH(Q$1,'2018_commission_structure-Start'!$A$21:$I$21,0)),0)</f>
        <v>6453.9299999999994</v>
      </c>
      <c r="R18" s="2">
        <f>IF($H18&gt;K18,MIN($H18-K18,L18-K18)*INDEX('2018_commission_structure-Start'!$A$21:$I$24,MATCH($E18,'2018_commission_structure-Start'!$A$21:$A$24,0), MATCH(R$1,'2018_commission_structure-Start'!$A$21:$I$21,0)),0)</f>
        <v>0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>SUM(O18:S18)</f>
        <v>109953.93</v>
      </c>
      <c r="U18" s="6">
        <f>T18+F18</f>
        <v>173564.93</v>
      </c>
      <c r="V18" s="6">
        <f>MIN(H18,I18)*INDEX('2018_commission_structure-Start'!$A$15:$J$18,MATCH($E18,'2018_commission_structure-Start'!$A$15:$A$18,0),MATCH(V$1,'2018_commission_structure-Start'!$A$15:$J$15,0))</f>
        <v>90000</v>
      </c>
      <c r="W18" s="2">
        <f>IF($H18&gt;I18,MIN($H18-I18,J18-I18)*INDEX('2018_commission_structure-Start'!$A$15:$J$18,MATCH($E18,'2018_commission_structure-Start'!$A$15:$A$18,0),MATCH(W$1,'2018_commission_structure-Start'!$A$15:$J$15,0)),0)</f>
        <v>27000</v>
      </c>
      <c r="X18" s="2">
        <f>IF($H18&gt;J18,MIN($H18-J18,K18-J18)*INDEX('2018_commission_structure-Start'!$A$15:$J$18,MATCH($E18,'2018_commission_structure-Start'!$A$15:$A$18,0),MATCH(X$1,'2018_commission_structure-Start'!$A$15:$J$15,0)),0)</f>
        <v>7683.25</v>
      </c>
      <c r="Y18" s="2">
        <f>IF($H18&gt;K18,MIN($H18-K18,L18-K18)*INDEX('2018_commission_structure-Start'!$A$15:$J$18,MATCH($E18,'2018_commission_structure-Start'!$A$15:$A$18,0),MATCH(Y$1,'2018_commission_structure-Start'!$A$15:$J$15,0)),0)</f>
        <v>0</v>
      </c>
      <c r="Z18" s="2">
        <f>IF(H18&gt;L18,(H18-L18)*INDEX('2018_commission_structure-Start'!$A$21:$I$24,MATCH($E18,'2018_commission_structure-Start'!$A$21:$A$24,0),MATCH(Z$1,'2018_commission_structure-Start'!$A$21:$I$21,0)),0)</f>
        <v>0</v>
      </c>
      <c r="AA18" s="6">
        <f>SUM(V18:Z18)</f>
        <v>124683.25</v>
      </c>
      <c r="AB18" s="6">
        <f>AA18+F18</f>
        <v>188294.25</v>
      </c>
    </row>
    <row r="19" spans="1:28" x14ac:dyDescent="0.2">
      <c r="A19" t="str">
        <f>C19&amp;" "&amp;D19</f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2">
        <f>SUMIF(deals_closed!D:D,B19,deals_closed!C:C)</f>
        <v>662428</v>
      </c>
      <c r="I19" s="2">
        <f>VLOOKUP(E19,'2018_commission_structure-Start'!$A$22:$I$24,9,FALSE)</f>
        <v>750000</v>
      </c>
      <c r="J19" s="2">
        <f>I19*1.25</f>
        <v>937500</v>
      </c>
      <c r="K19" s="2">
        <f>I19*1.5</f>
        <v>1125000</v>
      </c>
      <c r="L19" s="2">
        <f>I19*2</f>
        <v>1500000</v>
      </c>
      <c r="M19" s="12">
        <f>H19/I19</f>
        <v>0.88323733333333332</v>
      </c>
      <c r="N19" t="str">
        <f>IF(M19&lt;=1, "0-100%", IF(M19&lt;=1.25, "100-125%", IF(M19&lt;=1.5, "125-150%", IF(M19&lt;=2, "150-200%", "&gt;200%"))))</f>
        <v>0-100%</v>
      </c>
      <c r="O19" s="6">
        <f>MIN(H19,I19)*INDEX('2018_commission_structure-Start'!$A$21:$I$24,MATCH($E19,'2018_commission_structure-Start'!$A$21:$A$24,0),MATCH(O$1,'2018_commission_structure-Start'!$A$21:$I$21,0))</f>
        <v>99364.2</v>
      </c>
      <c r="P19" s="2">
        <f>IF(H19&gt;I19,MIN(H19-I19,J19-I19)*INDEX('2018_commission_structure-Start'!$A$21:$I$24,MATCH($E19,'2018_commission_structure-Start'!$A$21:$A$24,0), MATCH(P$1,'2018_commission_structure-Start'!$A$21:$I$21,0)),0)</f>
        <v>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>SUM(O19:S19)</f>
        <v>99364.2</v>
      </c>
      <c r="U19" s="6">
        <f>T19+F19</f>
        <v>181517.2</v>
      </c>
      <c r="V19" s="6">
        <f>MIN(H19,I19)*INDEX('2018_commission_structure-Start'!$A$15:$J$18,MATCH($E19,'2018_commission_structure-Start'!$A$15:$A$18,0),MATCH(V$1,'2018_commission_structure-Start'!$A$15:$J$15,0))</f>
        <v>99364.2</v>
      </c>
      <c r="W19" s="2">
        <f>IF($H19&gt;I19,MIN($H19-I19,J19-I19)*INDEX('2018_commission_structure-Start'!$A$15:$J$18,MATCH($E19,'2018_commission_structure-Start'!$A$15:$A$18,0),MATCH(W$1,'2018_commission_structure-Start'!$A$15:$J$15,0)),0)</f>
        <v>0</v>
      </c>
      <c r="X19" s="2">
        <f>IF($H19&gt;J19,MIN($H19-J19,K19-J19)*INDEX('2018_commission_structure-Start'!$A$15:$J$18,MATCH($E19,'2018_commission_structure-Start'!$A$15:$A$18,0),MATCH(X$1,'2018_commission_structure-Start'!$A$15:$J$15,0)),0)</f>
        <v>0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IF(H19&gt;L19,(H19-L19)*INDEX('2018_commission_structure-Start'!$A$21:$I$24,MATCH($E19,'2018_commission_structure-Start'!$A$21:$A$24,0),MATCH(Z$1,'2018_commission_structure-Start'!$A$21:$I$21,0)),0)</f>
        <v>0</v>
      </c>
      <c r="AA19" s="6">
        <f>SUM(V19:Z19)</f>
        <v>99364.2</v>
      </c>
      <c r="AB19" s="6">
        <f>AA19+F19</f>
        <v>181517.2</v>
      </c>
    </row>
    <row r="20" spans="1:28" x14ac:dyDescent="0.2">
      <c r="A20" t="str">
        <f>C20&amp;" "&amp;D20</f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2">
        <f>SUMIF(deals_closed!D:D,B20,deals_closed!C:C)</f>
        <v>757866</v>
      </c>
      <c r="I20" s="2">
        <f>VLOOKUP(E20,'2018_commission_structure-Start'!$A$22:$I$24,9,FALSE)</f>
        <v>750000</v>
      </c>
      <c r="J20" s="2">
        <f>I20*1.25</f>
        <v>937500</v>
      </c>
      <c r="K20" s="2">
        <f>I20*1.5</f>
        <v>1125000</v>
      </c>
      <c r="L20" s="2">
        <f>I20*2</f>
        <v>1500000</v>
      </c>
      <c r="M20" s="12">
        <f>H20/I20</f>
        <v>1.0104880000000001</v>
      </c>
      <c r="N20" t="str">
        <f>IF(M20&lt;=1, "0-100%", IF(M20&lt;=1.25, "100-125%", IF(M20&lt;=1.5, "125-150%", IF(M20&lt;=2, "150-200%", "&gt;200%"))))</f>
        <v>100-125%</v>
      </c>
      <c r="O20" s="6">
        <f>MIN(H20,I20)*INDEX('2018_commission_structure-Start'!$A$21:$I$24,MATCH($E20,'2018_commission_structure-Start'!$A$21:$A$24,0),MATCH(O$1,'2018_commission_structure-Start'!$A$21:$I$21,0))</f>
        <v>112500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1494.54</v>
      </c>
      <c r="Q20" s="2">
        <f>IF($H20&gt;J20,MIN($H20-J20,K20-J20)*INDEX('2018_commission_structure-Start'!$A$21:$I$24,MATCH($E20,'2018_commission_structure-Start'!$A$21:$A$24,0), MATCH(Q$1,'2018_commission_structure-Start'!$A$21:$I$21,0)),0)</f>
        <v>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>SUM(O20:S20)</f>
        <v>113994.54</v>
      </c>
      <c r="U20" s="6">
        <f>T20+F20</f>
        <v>219615.53999999998</v>
      </c>
      <c r="V20" s="6">
        <f>MIN(H20,I20)*INDEX('2018_commission_structure-Start'!$A$15:$J$18,MATCH($E20,'2018_commission_structure-Start'!$A$15:$A$18,0),MATCH(V$1,'2018_commission_structure-Start'!$A$15:$J$15,0))</f>
        <v>112500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1730.52</v>
      </c>
      <c r="X20" s="2">
        <f>IF($H20&gt;J20,MIN($H20-J20,K20-J20)*INDEX('2018_commission_structure-Start'!$A$15:$J$18,MATCH($E20,'2018_commission_structure-Start'!$A$15:$A$18,0),MATCH(X$1,'2018_commission_structure-Start'!$A$15:$J$15,0)),0)</f>
        <v>0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IF(H20&gt;L20,(H20-L20)*INDEX('2018_commission_structure-Start'!$A$21:$I$24,MATCH($E20,'2018_commission_structure-Start'!$A$21:$A$24,0),MATCH(Z$1,'2018_commission_structure-Start'!$A$21:$I$21,0)),0)</f>
        <v>0</v>
      </c>
      <c r="AA20" s="6">
        <f>SUM(V20:Z20)</f>
        <v>114230.52</v>
      </c>
      <c r="AB20" s="6">
        <f>AA20+F20</f>
        <v>219851.52000000002</v>
      </c>
    </row>
    <row r="21" spans="1:28" x14ac:dyDescent="0.2">
      <c r="A21" t="str">
        <f>C21&amp;" "&amp;D21</f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2">
        <f>SUMIF(deals_closed!D:D,B21,deals_closed!C:C)</f>
        <v>688820</v>
      </c>
      <c r="I21" s="2">
        <f>VLOOKUP(E21,'2018_commission_structure-Start'!$A$22:$I$24,9,FALSE)</f>
        <v>750000</v>
      </c>
      <c r="J21" s="2">
        <f>I21*1.25</f>
        <v>937500</v>
      </c>
      <c r="K21" s="2">
        <f>I21*1.5</f>
        <v>1125000</v>
      </c>
      <c r="L21" s="2">
        <f>I21*2</f>
        <v>1500000</v>
      </c>
      <c r="M21" s="12">
        <f>H21/I21</f>
        <v>0.91842666666666661</v>
      </c>
      <c r="N21" t="str">
        <f>IF(M21&lt;=1, "0-100%", IF(M21&lt;=1.25, "100-125%", IF(M21&lt;=1.5, "125-150%", IF(M21&lt;=2, "150-200%", "&gt;200%"))))</f>
        <v>0-100%</v>
      </c>
      <c r="O21" s="6">
        <f>MIN(H21,I21)*INDEX('2018_commission_structure-Start'!$A$21:$I$24,MATCH($E21,'2018_commission_structure-Start'!$A$21:$A$24,0),MATCH(O$1,'2018_commission_structure-Start'!$A$21:$I$21,0))</f>
        <v>103323</v>
      </c>
      <c r="P21" s="2">
        <f>IF(H21&gt;I21,MIN(H21-I21,J21-I21)*INDEX('2018_commission_structure-Start'!$A$21:$I$24,MATCH($E21,'2018_commission_structure-Start'!$A$21:$A$24,0), MATCH(P$1,'2018_commission_structure-Start'!$A$21:$I$21,0)),0)</f>
        <v>0</v>
      </c>
      <c r="Q21" s="2">
        <f>IF($H21&gt;J21,MIN($H21-J21,K21-J21)*INDEX('2018_commission_structure-Start'!$A$21:$I$24,MATCH($E21,'2018_commission_structure-Start'!$A$21:$A$24,0), MATCH(Q$1,'2018_commission_structure-Start'!$A$21:$I$21,0)),0)</f>
        <v>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>SUM(O21:S21)</f>
        <v>103323</v>
      </c>
      <c r="U21" s="6">
        <f>T21+F21</f>
        <v>208225</v>
      </c>
      <c r="V21" s="6">
        <f>MIN(H21,I21)*INDEX('2018_commission_structure-Start'!$A$15:$J$18,MATCH($E21,'2018_commission_structure-Start'!$A$15:$A$18,0),MATCH(V$1,'2018_commission_structure-Start'!$A$15:$J$15,0))</f>
        <v>103323</v>
      </c>
      <c r="W21" s="2">
        <f>IF($H21&gt;I21,MIN($H21-I21,J21-I21)*INDEX('2018_commission_structure-Start'!$A$15:$J$18,MATCH($E21,'2018_commission_structure-Start'!$A$15:$A$18,0),MATCH(W$1,'2018_commission_structure-Start'!$A$15:$J$15,0)),0)</f>
        <v>0</v>
      </c>
      <c r="X21" s="2">
        <f>IF($H21&gt;J21,MIN($H21-J21,K21-J21)*INDEX('2018_commission_structure-Start'!$A$15:$J$18,MATCH($E21,'2018_commission_structure-Start'!$A$15:$A$18,0),MATCH(X$1,'2018_commission_structure-Start'!$A$15:$J$15,0)),0)</f>
        <v>0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IF(H21&gt;L21,(H21-L21)*INDEX('2018_commission_structure-Start'!$A$21:$I$24,MATCH($E21,'2018_commission_structure-Start'!$A$21:$A$24,0),MATCH(Z$1,'2018_commission_structure-Start'!$A$21:$I$21,0)),0)</f>
        <v>0</v>
      </c>
      <c r="AA21" s="6">
        <f>SUM(V21:Z21)</f>
        <v>103323</v>
      </c>
      <c r="AB21" s="6">
        <f>AA21+F21</f>
        <v>208225</v>
      </c>
    </row>
    <row r="22" spans="1:28" x14ac:dyDescent="0.2">
      <c r="A22" t="str">
        <f>C22&amp;" "&amp;D22</f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>VLOOKUP(E22,'2018_commission_structure-Start'!$A$22:$I$24,9,FALSE)</f>
        <v>750000</v>
      </c>
      <c r="J22" s="2">
        <f>I22*1.25</f>
        <v>937500</v>
      </c>
      <c r="K22" s="2">
        <f>I22*1.5</f>
        <v>1125000</v>
      </c>
      <c r="L22" s="2">
        <f>I22*2</f>
        <v>1500000</v>
      </c>
      <c r="M22" s="12">
        <f>H22/I22</f>
        <v>0.84498799999999996</v>
      </c>
      <c r="N22" t="str">
        <f>IF(M22&lt;=1, "0-100%", IF(M22&lt;=1.25, "100-125%", IF(M22&lt;=1.5, "125-150%", IF(M22&lt;=2, "150-200%", "&gt;200%"))))</f>
        <v>0-100%</v>
      </c>
      <c r="O22" s="6">
        <f>MIN(H22,I22)*INDEX('2018_commission_structure-Start'!$A$21:$I$24,MATCH($E22,'2018_commission_structure-Start'!$A$21:$A$24,0),MATCH(O$1,'2018_commission_structure-Start'!$A$21:$I$21,0))</f>
        <v>95061.15</v>
      </c>
      <c r="P22" s="2">
        <f>IF(H22&gt;I22,MIN(H22-I22,J22-I22)*INDEX('2018_commission_structure-Start'!$A$21:$I$24,MATCH($E22,'2018_commission_structure-Start'!$A$21:$A$24,0), MATCH(P$1,'2018_commission_structure-Start'!$A$21:$I$21,0)),0)</f>
        <v>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>SUM(O22:S22)</f>
        <v>95061.15</v>
      </c>
      <c r="U22" s="6">
        <f>T22+F22</f>
        <v>205792.15</v>
      </c>
      <c r="V22" s="6">
        <f>MIN(H22,I22)*INDEX('2018_commission_structure-Start'!$A$15:$J$18,MATCH($E22,'2018_commission_structure-Start'!$A$15:$A$18,0),MATCH(V$1,'2018_commission_structure-Start'!$A$15:$J$15,0))</f>
        <v>95061.15</v>
      </c>
      <c r="W22" s="2">
        <f>IF($H22&gt;I22,MIN($H22-I22,J22-I22)*INDEX('2018_commission_structure-Start'!$A$15:$J$18,MATCH($E22,'2018_commission_structure-Start'!$A$15:$A$18,0),MATCH(W$1,'2018_commission_structure-Start'!$A$15:$J$15,0)),0)</f>
        <v>0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IF(H22&gt;L22,(H22-L22)*INDEX('2018_commission_structure-Start'!$A$21:$I$24,MATCH($E22,'2018_commission_structure-Start'!$A$21:$A$24,0),MATCH(Z$1,'2018_commission_structure-Start'!$A$21:$I$21,0)),0)</f>
        <v>0</v>
      </c>
      <c r="AA22" s="6">
        <f>SUM(V22:Z22)</f>
        <v>95061.15</v>
      </c>
      <c r="AB22" s="6">
        <f>AA22+F22</f>
        <v>205792.15</v>
      </c>
    </row>
    <row r="23" spans="1:28" x14ac:dyDescent="0.2">
      <c r="A23" t="str">
        <f>C23&amp;" "&amp;D23</f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2">
        <f>SUMIF(deals_closed!D:D,B23,deals_closed!C:C)</f>
        <v>520983</v>
      </c>
      <c r="I23" s="2">
        <f>VLOOKUP(E23,'2018_commission_structure-Start'!$A$22:$I$24,9,FALSE)</f>
        <v>750000</v>
      </c>
      <c r="J23" s="2">
        <f>I23*1.25</f>
        <v>937500</v>
      </c>
      <c r="K23" s="2">
        <f>I23*1.5</f>
        <v>1125000</v>
      </c>
      <c r="L23" s="2">
        <f>I23*2</f>
        <v>1500000</v>
      </c>
      <c r="M23" s="12">
        <f>H23/I23</f>
        <v>0.69464400000000004</v>
      </c>
      <c r="N23" t="str">
        <f>IF(M23&lt;=1, "0-100%", IF(M23&lt;=1.25, "100-125%", IF(M23&lt;=1.5, "125-150%", IF(M23&lt;=2, "150-200%", "&gt;200%"))))</f>
        <v>0-100%</v>
      </c>
      <c r="O23" s="6">
        <f>MIN(H23,I23)*INDEX('2018_commission_structure-Start'!$A$21:$I$24,MATCH($E23,'2018_commission_structure-Start'!$A$21:$A$24,0),MATCH(O$1,'2018_commission_structure-Start'!$A$21:$I$21,0))</f>
        <v>78147.45</v>
      </c>
      <c r="P23" s="2">
        <f>IF(H23&gt;I23,MIN(H23-I23,J23-I23)*INDEX('2018_commission_structure-Start'!$A$21:$I$24,MATCH($E23,'2018_commission_structure-Start'!$A$21:$A$24,0), MATCH(P$1,'2018_commission_structure-Start'!$A$21:$I$21,0)),0)</f>
        <v>0</v>
      </c>
      <c r="Q23" s="2">
        <f>IF($H23&gt;J23,MIN($H23-J23,K23-J23)*INDEX('2018_commission_structure-Start'!$A$21:$I$24,MATCH($E23,'2018_commission_structure-Start'!$A$21:$A$24,0), MATCH(Q$1,'2018_commission_structure-Start'!$A$21:$I$21,0)),0)</f>
        <v>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0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>SUM(O23:S23)</f>
        <v>78147.45</v>
      </c>
      <c r="U23" s="6">
        <f>T23+F23</f>
        <v>200626.45</v>
      </c>
      <c r="V23" s="6">
        <f>MIN(H23,I23)*INDEX('2018_commission_structure-Start'!$A$15:$J$18,MATCH($E23,'2018_commission_structure-Start'!$A$15:$A$18,0),MATCH(V$1,'2018_commission_structure-Start'!$A$15:$J$15,0))</f>
        <v>78147.45</v>
      </c>
      <c r="W23" s="2">
        <f>IF($H23&gt;I23,MIN($H23-I23,J23-I23)*INDEX('2018_commission_structure-Start'!$A$15:$J$18,MATCH($E23,'2018_commission_structure-Start'!$A$15:$A$18,0),MATCH(W$1,'2018_commission_structure-Start'!$A$15:$J$15,0)),0)</f>
        <v>0</v>
      </c>
      <c r="X23" s="2">
        <f>IF($H23&gt;J23,MIN($H23-J23,K23-J23)*INDEX('2018_commission_structure-Start'!$A$15:$J$18,MATCH($E23,'2018_commission_structure-Start'!$A$15:$A$18,0),MATCH(X$1,'2018_commission_structure-Start'!$A$15:$J$15,0)),0)</f>
        <v>0</v>
      </c>
      <c r="Y23" s="2">
        <f>IF($H23&gt;K23,MIN($H23-K23,L23-K23)*INDEX('2018_commission_structure-Start'!$A$15:$J$18,MATCH($E23,'2018_commission_structure-Start'!$A$15:$A$18,0),MATCH(Y$1,'2018_commission_structure-Start'!$A$15:$J$15,0)),0)</f>
        <v>0</v>
      </c>
      <c r="Z23" s="2">
        <f>IF(H23&gt;L23,(H23-L23)*INDEX('2018_commission_structure-Start'!$A$21:$I$24,MATCH($E23,'2018_commission_structure-Start'!$A$21:$A$24,0),MATCH(Z$1,'2018_commission_structure-Start'!$A$21:$I$21,0)),0)</f>
        <v>0</v>
      </c>
      <c r="AA23" s="6">
        <f>SUM(V23:Z23)</f>
        <v>78147.45</v>
      </c>
      <c r="AB23" s="6">
        <f>AA23+F23</f>
        <v>200626.45</v>
      </c>
    </row>
    <row r="24" spans="1:28" x14ac:dyDescent="0.2">
      <c r="A24" t="str">
        <f>C24&amp;" "&amp;D24</f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2">
        <f>SUMIF(deals_closed!D:D,B24,deals_closed!C:C)</f>
        <v>430513</v>
      </c>
      <c r="I24" s="2">
        <f>VLOOKUP(E24,'2018_commission_structure-Start'!$A$22:$I$24,9,FALSE)</f>
        <v>750000</v>
      </c>
      <c r="J24" s="2">
        <f>I24*1.25</f>
        <v>937500</v>
      </c>
      <c r="K24" s="2">
        <f>I24*1.5</f>
        <v>1125000</v>
      </c>
      <c r="L24" s="2">
        <f>I24*2</f>
        <v>1500000</v>
      </c>
      <c r="M24" s="12">
        <f>H24/I24</f>
        <v>0.57401733333333338</v>
      </c>
      <c r="N24" t="str">
        <f>IF(M24&lt;=1, "0-100%", IF(M24&lt;=1.25, "100-125%", IF(M24&lt;=1.5, "125-150%", IF(M24&lt;=2, "150-200%", "&gt;200%"))))</f>
        <v>0-100%</v>
      </c>
      <c r="O24" s="6">
        <f>MIN(H24,I24)*INDEX('2018_commission_structure-Start'!$A$21:$I$24,MATCH($E24,'2018_commission_structure-Start'!$A$21:$A$24,0),MATCH(O$1,'2018_commission_structure-Start'!$A$21:$I$21,0))</f>
        <v>64576.95</v>
      </c>
      <c r="P24" s="2">
        <f>IF(H24&gt;I24,MIN(H24-I24,J24-I24)*INDEX('2018_commission_structure-Start'!$A$21:$I$24,MATCH($E24,'2018_commission_structure-Start'!$A$21:$A$24,0), MATCH(P$1,'2018_commission_structure-Start'!$A$21:$I$21,0)),0)</f>
        <v>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>SUM(O24:S24)</f>
        <v>64576.95</v>
      </c>
      <c r="U24" s="6">
        <f>T24+F24</f>
        <v>176674.95</v>
      </c>
      <c r="V24" s="6">
        <f>MIN(H24,I24)*INDEX('2018_commission_structure-Start'!$A$15:$J$18,MATCH($E24,'2018_commission_structure-Start'!$A$15:$A$18,0),MATCH(V$1,'2018_commission_structure-Start'!$A$15:$J$15,0))</f>
        <v>64576.95</v>
      </c>
      <c r="W24" s="2">
        <f>IF($H24&gt;I24,MIN($H24-I24,J24-I24)*INDEX('2018_commission_structure-Start'!$A$15:$J$18,MATCH($E24,'2018_commission_structure-Start'!$A$15:$A$18,0),MATCH(W$1,'2018_commission_structure-Start'!$A$15:$J$15,0)),0)</f>
        <v>0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IF(H24&gt;L24,(H24-L24)*INDEX('2018_commission_structure-Start'!$A$21:$I$24,MATCH($E24,'2018_commission_structure-Start'!$A$21:$A$24,0),MATCH(Z$1,'2018_commission_structure-Start'!$A$21:$I$21,0)),0)</f>
        <v>0</v>
      </c>
      <c r="AA24" s="6">
        <f>SUM(V24:Z24)</f>
        <v>64576.95</v>
      </c>
      <c r="AB24" s="6">
        <f>AA24+F24</f>
        <v>176674.95</v>
      </c>
    </row>
    <row r="25" spans="1:28" x14ac:dyDescent="0.2">
      <c r="A25" t="str">
        <f>C25&amp;" "&amp;D25</f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2">
        <f>SUMIF(deals_closed!D:D,B25,deals_closed!C:C)</f>
        <v>921122</v>
      </c>
      <c r="I25" s="2">
        <f>VLOOKUP(E25,'2018_commission_structure-Start'!$A$22:$I$24,9,FALSE)</f>
        <v>750000</v>
      </c>
      <c r="J25" s="2">
        <f>I25*1.25</f>
        <v>937500</v>
      </c>
      <c r="K25" s="2">
        <f>I25*1.5</f>
        <v>1125000</v>
      </c>
      <c r="L25" s="2">
        <f>I25*2</f>
        <v>1500000</v>
      </c>
      <c r="M25" s="12">
        <f>H25/I25</f>
        <v>1.2281626666666667</v>
      </c>
      <c r="N25" t="str">
        <f>IF(M25&lt;=1, "0-100%", IF(M25&lt;=1.25, "100-125%", IF(M25&lt;=1.5, "125-150%", IF(M25&lt;=2, "150-200%", "&gt;200%"))))</f>
        <v>100-125%</v>
      </c>
      <c r="O25" s="6">
        <f>MIN(H25,I25)*INDEX('2018_commission_structure-Start'!$A$21:$I$24,MATCH($E25,'2018_commission_structure-Start'!$A$21:$A$24,0),MATCH(O$1,'2018_commission_structure-Start'!$A$21:$I$21,0))</f>
        <v>112500</v>
      </c>
      <c r="P25" s="2">
        <f>IF(H25&gt;I25,MIN(H25-I25,J25-I25)*INDEX('2018_commission_structure-Start'!$A$21:$I$24,MATCH($E25,'2018_commission_structure-Start'!$A$21:$A$24,0), MATCH(P$1,'2018_commission_structure-Start'!$A$21:$I$21,0)),0)</f>
        <v>32513.18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>SUM(O25:S25)</f>
        <v>145013.18</v>
      </c>
      <c r="U25" s="6">
        <f>T25+F25</f>
        <v>259585.18</v>
      </c>
      <c r="V25" s="6">
        <f>MIN(H25,I25)*INDEX('2018_commission_structure-Start'!$A$15:$J$18,MATCH($E25,'2018_commission_structure-Start'!$A$15:$A$18,0),MATCH(V$1,'2018_commission_structure-Start'!$A$15:$J$15,0))</f>
        <v>112500</v>
      </c>
      <c r="W25" s="2">
        <f>IF($H25&gt;I25,MIN($H25-I25,J25-I25)*INDEX('2018_commission_structure-Start'!$A$15:$J$18,MATCH($E25,'2018_commission_structure-Start'!$A$15:$A$18,0),MATCH(W$1,'2018_commission_structure-Start'!$A$15:$J$15,0)),0)</f>
        <v>37646.840000000004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IF(H25&gt;L25,(H25-L25)*INDEX('2018_commission_structure-Start'!$A$21:$I$24,MATCH($E25,'2018_commission_structure-Start'!$A$21:$A$24,0),MATCH(Z$1,'2018_commission_structure-Start'!$A$21:$I$21,0)),0)</f>
        <v>0</v>
      </c>
      <c r="AA25" s="6">
        <f>SUM(V25:Z25)</f>
        <v>150146.84</v>
      </c>
      <c r="AB25" s="6">
        <f>AA25+F25</f>
        <v>264718.83999999997</v>
      </c>
    </row>
    <row r="26" spans="1:28" x14ac:dyDescent="0.2">
      <c r="A26" t="str">
        <f>C26&amp;" "&amp;D26</f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2">
        <f>SUMIF(deals_closed!D:D,B26,deals_closed!C:C)</f>
        <v>635587</v>
      </c>
      <c r="I26" s="2">
        <f>VLOOKUP(E26,'2018_commission_structure-Start'!$A$22:$I$24,9,FALSE)</f>
        <v>500000</v>
      </c>
      <c r="J26" s="2">
        <f>I26*1.25</f>
        <v>625000</v>
      </c>
      <c r="K26" s="2">
        <f>I26*1.5</f>
        <v>750000</v>
      </c>
      <c r="L26" s="2">
        <f>I26*2</f>
        <v>1000000</v>
      </c>
      <c r="M26" s="12">
        <f>H26/I26</f>
        <v>1.271174</v>
      </c>
      <c r="N26" t="str">
        <f>IF(M26&lt;=1, "0-100%", IF(M26&lt;=1.25, "100-125%", IF(M26&lt;=1.5, "125-150%", IF(M26&lt;=2, "150-200%", "&gt;200%"))))</f>
        <v>125-150%</v>
      </c>
      <c r="O26" s="6">
        <f>MIN(H26,I26)*INDEX('2018_commission_structure-Start'!$A$21:$I$24,MATCH($E26,'2018_commission_structure-Start'!$A$21:$A$24,0),MATCH(O$1,'2018_commission_structure-Start'!$A$21:$I$21,0))</f>
        <v>50000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18750</v>
      </c>
      <c r="Q26" s="2">
        <f>IF($H26&gt;J26,MIN($H26-J26,K26-J26)*INDEX('2018_commission_structure-Start'!$A$21:$I$24,MATCH($E26,'2018_commission_structure-Start'!$A$21:$A$24,0), MATCH(Q$1,'2018_commission_structure-Start'!$A$21:$I$21,0)),0)</f>
        <v>1905.6599999999999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>SUM(O26:S26)</f>
        <v>70655.66</v>
      </c>
      <c r="U26" s="6">
        <f>T26+F26</f>
        <v>114182.66</v>
      </c>
      <c r="V26" s="6">
        <f>MIN(H26,I26)*INDEX('2018_commission_structure-Start'!$A$15:$J$18,MATCH($E26,'2018_commission_structure-Start'!$A$15:$A$18,0),MATCH(V$1,'2018_commission_structure-Start'!$A$15:$J$15,0))</f>
        <v>60000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21250</v>
      </c>
      <c r="X26" s="2">
        <f>IF($H26&gt;J26,MIN($H26-J26,K26-J26)*INDEX('2018_commission_structure-Start'!$A$15:$J$18,MATCH($E26,'2018_commission_structure-Start'!$A$15:$A$18,0),MATCH(X$1,'2018_commission_structure-Start'!$A$15:$J$15,0)),0)</f>
        <v>2117.4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IF(H26&gt;L26,(H26-L26)*INDEX('2018_commission_structure-Start'!$A$21:$I$24,MATCH($E26,'2018_commission_structure-Start'!$A$21:$A$24,0),MATCH(Z$1,'2018_commission_structure-Start'!$A$21:$I$21,0)),0)</f>
        <v>0</v>
      </c>
      <c r="AA26" s="6">
        <f>SUM(V26:Z26)</f>
        <v>83367.399999999994</v>
      </c>
      <c r="AB26" s="6">
        <f>AA26+F26</f>
        <v>126894.39999999999</v>
      </c>
    </row>
    <row r="27" spans="1:28" x14ac:dyDescent="0.2">
      <c r="A27" t="str">
        <f>C27&amp;" "&amp;D27</f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2">
        <f>SUMIF(deals_closed!D:D,B27,deals_closed!C:C)</f>
        <v>711184</v>
      </c>
      <c r="I27" s="2">
        <f>VLOOKUP(E27,'2018_commission_structure-Start'!$A$22:$I$24,9,FALSE)</f>
        <v>500000</v>
      </c>
      <c r="J27" s="2">
        <f>I27*1.25</f>
        <v>625000</v>
      </c>
      <c r="K27" s="2">
        <f>I27*1.5</f>
        <v>750000</v>
      </c>
      <c r="L27" s="2">
        <f>I27*2</f>
        <v>1000000</v>
      </c>
      <c r="M27" s="12">
        <f>H27/I27</f>
        <v>1.4223680000000001</v>
      </c>
      <c r="N27" t="str">
        <f>IF(M27&lt;=1, "0-100%", IF(M27&lt;=1.25, "100-125%", IF(M27&lt;=1.5, "125-150%", IF(M27&lt;=2, "150-200%", "&gt;200%"))))</f>
        <v>125-150%</v>
      </c>
      <c r="O27" s="6">
        <f>MIN(H27,I27)*INDEX('2018_commission_structure-Start'!$A$21:$I$24,MATCH($E27,'2018_commission_structure-Start'!$A$21:$A$24,0),MATCH(O$1,'2018_commission_structure-Start'!$A$21:$I$21,0))</f>
        <v>50000</v>
      </c>
      <c r="P27" s="2">
        <f>IF(H27&gt;I27,MIN(H27-I27,J27-I27)*INDEX('2018_commission_structure-Start'!$A$21:$I$24,MATCH($E27,'2018_commission_structure-Start'!$A$21:$A$24,0), MATCH(P$1,'2018_commission_structure-Start'!$A$21:$I$21,0)),0)</f>
        <v>18750</v>
      </c>
      <c r="Q27" s="2">
        <f>IF($H27&gt;J27,MIN($H27-J27,K27-J27)*INDEX('2018_commission_structure-Start'!$A$21:$I$24,MATCH($E27,'2018_commission_structure-Start'!$A$21:$A$24,0), MATCH(Q$1,'2018_commission_structure-Start'!$A$21:$I$21,0)),0)</f>
        <v>15513.119999999999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>SUM(O27:S27)</f>
        <v>84263.12</v>
      </c>
      <c r="U27" s="6">
        <f>T27+F27</f>
        <v>133719.12</v>
      </c>
      <c r="V27" s="6">
        <f>MIN(H27,I27)*INDEX('2018_commission_structure-Start'!$A$15:$J$18,MATCH($E27,'2018_commission_structure-Start'!$A$15:$A$18,0),MATCH(V$1,'2018_commission_structure-Start'!$A$15:$J$15,0))</f>
        <v>60000</v>
      </c>
      <c r="W27" s="2">
        <f>IF($H27&gt;I27,MIN($H27-I27,J27-I27)*INDEX('2018_commission_structure-Start'!$A$15:$J$18,MATCH($E27,'2018_commission_structure-Start'!$A$15:$A$18,0),MATCH(W$1,'2018_commission_structure-Start'!$A$15:$J$15,0)),0)</f>
        <v>21250</v>
      </c>
      <c r="X27" s="2">
        <f>IF($H27&gt;J27,MIN($H27-J27,K27-J27)*INDEX('2018_commission_structure-Start'!$A$15:$J$18,MATCH($E27,'2018_commission_structure-Start'!$A$15:$A$18,0),MATCH(X$1,'2018_commission_structure-Start'!$A$15:$J$15,0)),0)</f>
        <v>17236.8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IF(H27&gt;L27,(H27-L27)*INDEX('2018_commission_structure-Start'!$A$21:$I$24,MATCH($E27,'2018_commission_structure-Start'!$A$21:$A$24,0),MATCH(Z$1,'2018_commission_structure-Start'!$A$21:$I$21,0)),0)</f>
        <v>0</v>
      </c>
      <c r="AA27" s="6">
        <f>SUM(V27:Z27)</f>
        <v>98486.8</v>
      </c>
      <c r="AB27" s="6">
        <f>AA27+F27</f>
        <v>147942.79999999999</v>
      </c>
    </row>
    <row r="28" spans="1:28" x14ac:dyDescent="0.2">
      <c r="A28" t="str">
        <f>C28&amp;" "&amp;D28</f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2">
        <f>SUMIF(deals_closed!D:D,B28,deals_closed!C:C)</f>
        <v>546387</v>
      </c>
      <c r="I28" s="2">
        <f>VLOOKUP(E28,'2018_commission_structure-Start'!$A$22:$I$24,9,FALSE)</f>
        <v>750000</v>
      </c>
      <c r="J28" s="2">
        <f>I28*1.25</f>
        <v>937500</v>
      </c>
      <c r="K28" s="2">
        <f>I28*1.5</f>
        <v>1125000</v>
      </c>
      <c r="L28" s="2">
        <f>I28*2</f>
        <v>1500000</v>
      </c>
      <c r="M28" s="12">
        <f>H28/I28</f>
        <v>0.72851600000000005</v>
      </c>
      <c r="N28" t="str">
        <f>IF(M28&lt;=1, "0-100%", IF(M28&lt;=1.25, "100-125%", IF(M28&lt;=1.5, "125-150%", IF(M28&lt;=2, "150-200%", "&gt;200%"))))</f>
        <v>0-100%</v>
      </c>
      <c r="O28" s="6">
        <f>MIN(H28,I28)*INDEX('2018_commission_structure-Start'!$A$21:$I$24,MATCH($E28,'2018_commission_structure-Start'!$A$21:$A$24,0),MATCH(O$1,'2018_commission_structure-Start'!$A$21:$I$21,0))</f>
        <v>81958.05</v>
      </c>
      <c r="P28" s="2">
        <f>IF(H28&gt;I28,MIN(H28-I28,J28-I28)*INDEX('2018_commission_structure-Start'!$A$21:$I$24,MATCH($E28,'2018_commission_structure-Start'!$A$21:$A$24,0), MATCH(P$1,'2018_commission_structure-Start'!$A$21:$I$21,0)),0)</f>
        <v>0</v>
      </c>
      <c r="Q28" s="2">
        <f>IF($H28&gt;J28,MIN($H28-J28,K28-J28)*INDEX('2018_commission_structure-Start'!$A$21:$I$24,MATCH($E28,'2018_commission_structure-Start'!$A$21:$A$24,0), MATCH(Q$1,'2018_commission_structure-Start'!$A$21:$I$21,0)),0)</f>
        <v>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>SUM(O28:S28)</f>
        <v>81958.05</v>
      </c>
      <c r="U28" s="6">
        <f>T28+F28</f>
        <v>173381.05</v>
      </c>
      <c r="V28" s="6">
        <f>MIN(H28,I28)*INDEX('2018_commission_structure-Start'!$A$15:$J$18,MATCH($E28,'2018_commission_structure-Start'!$A$15:$A$18,0),MATCH(V$1,'2018_commission_structure-Start'!$A$15:$J$15,0))</f>
        <v>81958.05</v>
      </c>
      <c r="W28" s="2">
        <f>IF($H28&gt;I28,MIN($H28-I28,J28-I28)*INDEX('2018_commission_structure-Start'!$A$15:$J$18,MATCH($E28,'2018_commission_structure-Start'!$A$15:$A$18,0),MATCH(W$1,'2018_commission_structure-Start'!$A$15:$J$15,0)),0)</f>
        <v>0</v>
      </c>
      <c r="X28" s="2">
        <f>IF($H28&gt;J28,MIN($H28-J28,K28-J28)*INDEX('2018_commission_structure-Start'!$A$15:$J$18,MATCH($E28,'2018_commission_structure-Start'!$A$15:$A$18,0),MATCH(X$1,'2018_commission_structure-Start'!$A$15:$J$15,0)),0)</f>
        <v>0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IF(H28&gt;L28,(H28-L28)*INDEX('2018_commission_structure-Start'!$A$21:$I$24,MATCH($E28,'2018_commission_structure-Start'!$A$21:$A$24,0),MATCH(Z$1,'2018_commission_structure-Start'!$A$21:$I$21,0)),0)</f>
        <v>0</v>
      </c>
      <c r="AA28" s="6">
        <f>SUM(V28:Z28)</f>
        <v>81958.05</v>
      </c>
      <c r="AB28" s="6">
        <f>AA28+F28</f>
        <v>173381.05</v>
      </c>
    </row>
    <row r="29" spans="1:28" x14ac:dyDescent="0.2">
      <c r="A29" t="str">
        <f>C29&amp;" "&amp;D29</f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2">
        <f>SUMIF(deals_closed!D:D,B29,deals_closed!C:C)</f>
        <v>416927</v>
      </c>
      <c r="I29" s="2">
        <f>VLOOKUP(E29,'2018_commission_structure-Start'!$A$22:$I$24,9,FALSE)</f>
        <v>500000</v>
      </c>
      <c r="J29" s="2">
        <f>I29*1.25</f>
        <v>625000</v>
      </c>
      <c r="K29" s="2">
        <f>I29*1.5</f>
        <v>750000</v>
      </c>
      <c r="L29" s="2">
        <f>I29*2</f>
        <v>1000000</v>
      </c>
      <c r="M29" s="12">
        <f>H29/I29</f>
        <v>0.83385399999999998</v>
      </c>
      <c r="N29" t="str">
        <f>IF(M29&lt;=1, "0-100%", IF(M29&lt;=1.25, "100-125%", IF(M29&lt;=1.5, "125-150%", IF(M29&lt;=2, "150-200%", "&gt;200%"))))</f>
        <v>0-100%</v>
      </c>
      <c r="O29" s="6">
        <f>MIN(H29,I29)*INDEX('2018_commission_structure-Start'!$A$21:$I$24,MATCH($E29,'2018_commission_structure-Start'!$A$21:$A$24,0),MATCH(O$1,'2018_commission_structure-Start'!$A$21:$I$21,0))</f>
        <v>41692.700000000004</v>
      </c>
      <c r="P29" s="2">
        <f>IF(H29&gt;I29,MIN(H29-I29,J29-I29)*INDEX('2018_commission_structure-Start'!$A$21:$I$24,MATCH($E29,'2018_commission_structure-Start'!$A$21:$A$24,0), MATCH(P$1,'2018_commission_structure-Start'!$A$21:$I$21,0)),0)</f>
        <v>0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>SUM(O29:S29)</f>
        <v>41692.700000000004</v>
      </c>
      <c r="U29" s="6">
        <f>T29+F29</f>
        <v>104266.70000000001</v>
      </c>
      <c r="V29" s="6">
        <f>MIN(H29,I29)*INDEX('2018_commission_structure-Start'!$A$15:$J$18,MATCH($E29,'2018_commission_structure-Start'!$A$15:$A$18,0),MATCH(V$1,'2018_commission_structure-Start'!$A$15:$J$15,0))</f>
        <v>50031.24</v>
      </c>
      <c r="W29" s="2">
        <f>IF($H29&gt;I29,MIN($H29-I29,J29-I29)*INDEX('2018_commission_structure-Start'!$A$15:$J$18,MATCH($E29,'2018_commission_structure-Start'!$A$15:$A$18,0),MATCH(W$1,'2018_commission_structure-Start'!$A$15:$J$15,0)),0)</f>
        <v>0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IF(H29&gt;L29,(H29-L29)*INDEX('2018_commission_structure-Start'!$A$21:$I$24,MATCH($E29,'2018_commission_structure-Start'!$A$21:$A$24,0),MATCH(Z$1,'2018_commission_structure-Start'!$A$21:$I$21,0)),0)</f>
        <v>0</v>
      </c>
      <c r="AA29" s="6">
        <f>SUM(V29:Z29)</f>
        <v>50031.24</v>
      </c>
      <c r="AB29" s="6">
        <f>AA29+F29</f>
        <v>112605.23999999999</v>
      </c>
    </row>
    <row r="30" spans="1:28" x14ac:dyDescent="0.2">
      <c r="A30" t="str">
        <f>C30&amp;" "&amp;D30</f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2">
        <f>SUMIF(deals_closed!D:D,B30,deals_closed!C:C)</f>
        <v>714914</v>
      </c>
      <c r="I30" s="2">
        <f>VLOOKUP(E30,'2018_commission_structure-Start'!$A$22:$I$24,9,FALSE)</f>
        <v>750000</v>
      </c>
      <c r="J30" s="2">
        <f>I30*1.25</f>
        <v>937500</v>
      </c>
      <c r="K30" s="2">
        <f>I30*1.5</f>
        <v>1125000</v>
      </c>
      <c r="L30" s="2">
        <f>I30*2</f>
        <v>1500000</v>
      </c>
      <c r="M30" s="12">
        <f>H30/I30</f>
        <v>0.95321866666666666</v>
      </c>
      <c r="N30" t="str">
        <f>IF(M30&lt;=1, "0-100%", IF(M30&lt;=1.25, "100-125%", IF(M30&lt;=1.5, "125-150%", IF(M30&lt;=2, "150-200%", "&gt;200%"))))</f>
        <v>0-100%</v>
      </c>
      <c r="O30" s="6">
        <f>MIN(H30,I30)*INDEX('2018_commission_structure-Start'!$A$21:$I$24,MATCH($E30,'2018_commission_structure-Start'!$A$21:$A$24,0),MATCH(O$1,'2018_commission_structure-Start'!$A$21:$I$21,0))</f>
        <v>107237.09999999999</v>
      </c>
      <c r="P30" s="2">
        <f>IF(H30&gt;I30,MIN(H30-I30,J30-I30)*INDEX('2018_commission_structure-Start'!$A$21:$I$24,MATCH($E30,'2018_commission_structure-Start'!$A$21:$A$24,0), MATCH(P$1,'2018_commission_structure-Start'!$A$21:$I$21,0)),0)</f>
        <v>0</v>
      </c>
      <c r="Q30" s="2">
        <f>IF($H30&gt;J30,MIN($H30-J30,K30-J30)*INDEX('2018_commission_structure-Start'!$A$21:$I$24,MATCH($E30,'2018_commission_structure-Start'!$A$21:$A$24,0), MATCH(Q$1,'2018_commission_structure-Start'!$A$21:$I$21,0)),0)</f>
        <v>0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>SUM(O30:S30)</f>
        <v>107237.09999999999</v>
      </c>
      <c r="U30" s="6">
        <f>T30+F30</f>
        <v>226965.09999999998</v>
      </c>
      <c r="V30" s="6">
        <f>MIN(H30,I30)*INDEX('2018_commission_structure-Start'!$A$15:$J$18,MATCH($E30,'2018_commission_structure-Start'!$A$15:$A$18,0),MATCH(V$1,'2018_commission_structure-Start'!$A$15:$J$15,0))</f>
        <v>107237.09999999999</v>
      </c>
      <c r="W30" s="2">
        <f>IF($H30&gt;I30,MIN($H30-I30,J30-I30)*INDEX('2018_commission_structure-Start'!$A$15:$J$18,MATCH($E30,'2018_commission_structure-Start'!$A$15:$A$18,0),MATCH(W$1,'2018_commission_structure-Start'!$A$15:$J$15,0)),0)</f>
        <v>0</v>
      </c>
      <c r="X30" s="2">
        <f>IF($H30&gt;J30,MIN($H30-J30,K30-J30)*INDEX('2018_commission_structure-Start'!$A$15:$J$18,MATCH($E30,'2018_commission_structure-Start'!$A$15:$A$18,0),MATCH(X$1,'2018_commission_structure-Start'!$A$15:$J$15,0)),0)</f>
        <v>0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IF(H30&gt;L30,(H30-L30)*INDEX('2018_commission_structure-Start'!$A$21:$I$24,MATCH($E30,'2018_commission_structure-Start'!$A$21:$A$24,0),MATCH(Z$1,'2018_commission_structure-Start'!$A$21:$I$21,0)),0)</f>
        <v>0</v>
      </c>
      <c r="AA30" s="6">
        <f>SUM(V30:Z30)</f>
        <v>107237.09999999999</v>
      </c>
      <c r="AB30" s="6">
        <f>AA30+F30</f>
        <v>226965.09999999998</v>
      </c>
    </row>
    <row r="31" spans="1:28" x14ac:dyDescent="0.2">
      <c r="A31" t="str">
        <f>C31&amp;" "&amp;D31</f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2">
        <f>SUMIF(deals_closed!D:D,B31,deals_closed!C:C)</f>
        <v>637396</v>
      </c>
      <c r="I31" s="2">
        <f>VLOOKUP(E31,'2018_commission_structure-Start'!$A$22:$I$24,9,FALSE)</f>
        <v>750000</v>
      </c>
      <c r="J31" s="2">
        <f>I31*1.25</f>
        <v>937500</v>
      </c>
      <c r="K31" s="2">
        <f>I31*1.5</f>
        <v>1125000</v>
      </c>
      <c r="L31" s="2">
        <f>I31*2</f>
        <v>1500000</v>
      </c>
      <c r="M31" s="12">
        <f>H31/I31</f>
        <v>0.84986133333333336</v>
      </c>
      <c r="N31" t="str">
        <f>IF(M31&lt;=1, "0-100%", IF(M31&lt;=1.25, "100-125%", IF(M31&lt;=1.5, "125-150%", IF(M31&lt;=2, "150-200%", "&gt;200%"))))</f>
        <v>0-100%</v>
      </c>
      <c r="O31" s="6">
        <f>MIN(H31,I31)*INDEX('2018_commission_structure-Start'!$A$21:$I$24,MATCH($E31,'2018_commission_structure-Start'!$A$21:$A$24,0),MATCH(O$1,'2018_commission_structure-Start'!$A$21:$I$21,0))</f>
        <v>95609.4</v>
      </c>
      <c r="P31" s="2">
        <f>IF(H31&gt;I31,MIN(H31-I31,J31-I31)*INDEX('2018_commission_structure-Start'!$A$21:$I$24,MATCH($E31,'2018_commission_structure-Start'!$A$21:$A$24,0), MATCH(P$1,'2018_commission_structure-Start'!$A$21:$I$21,0)),0)</f>
        <v>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0</v>
      </c>
      <c r="S31" s="2">
        <f>IF(H31&gt;L31,(H31-L31)*INDEX('2018_commission_structure-Start'!$A$21:$I$24,MATCH($E31,'2018_commission_structure-Start'!$A$21:$A$24,0),MATCH(S$1,'2018_commission_structure-Start'!$A$21:$I$21,0)),0)</f>
        <v>0</v>
      </c>
      <c r="T31" s="6">
        <f>SUM(O31:S31)</f>
        <v>95609.4</v>
      </c>
      <c r="U31" s="6">
        <f>T31+F31</f>
        <v>210332.4</v>
      </c>
      <c r="V31" s="6">
        <f>MIN(H31,I31)*INDEX('2018_commission_structure-Start'!$A$15:$J$18,MATCH($E31,'2018_commission_structure-Start'!$A$15:$A$18,0),MATCH(V$1,'2018_commission_structure-Start'!$A$15:$J$15,0))</f>
        <v>95609.4</v>
      </c>
      <c r="W31" s="2">
        <f>IF($H31&gt;I31,MIN($H31-I31,J31-I31)*INDEX('2018_commission_structure-Start'!$A$15:$J$18,MATCH($E31,'2018_commission_structure-Start'!$A$15:$A$18,0),MATCH(W$1,'2018_commission_structure-Start'!$A$15:$J$15,0)),0)</f>
        <v>0</v>
      </c>
      <c r="X31" s="2">
        <f>IF($H31&gt;J31,MIN($H31-J31,K31-J31)*INDEX('2018_commission_structure-Start'!$A$15:$J$18,MATCH($E31,'2018_commission_structure-Start'!$A$15:$A$18,0),MATCH(X$1,'2018_commission_structure-Start'!$A$15:$J$15,0)),0)</f>
        <v>0</v>
      </c>
      <c r="Y31" s="2">
        <f>IF($H31&gt;K31,MIN($H31-K31,L31-K31)*INDEX('2018_commission_structure-Start'!$A$15:$J$18,MATCH($E31,'2018_commission_structure-Start'!$A$15:$A$18,0),MATCH(Y$1,'2018_commission_structure-Start'!$A$15:$J$15,0)),0)</f>
        <v>0</v>
      </c>
      <c r="Z31" s="2">
        <f>IF(H31&gt;L31,(H31-L31)*INDEX('2018_commission_structure-Start'!$A$21:$I$24,MATCH($E31,'2018_commission_structure-Start'!$A$21:$A$24,0),MATCH(Z$1,'2018_commission_structure-Start'!$A$21:$I$21,0)),0)</f>
        <v>0</v>
      </c>
      <c r="AA31" s="6">
        <f>SUM(V31:Z31)</f>
        <v>95609.4</v>
      </c>
      <c r="AB31" s="6">
        <f>AA31+F31</f>
        <v>210332.4</v>
      </c>
    </row>
    <row r="32" spans="1:28" x14ac:dyDescent="0.2">
      <c r="A32" t="str">
        <f>C32&amp;" "&amp;D32</f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2">
        <f>SUMIF(deals_closed!D:D,B32,deals_closed!C:C)</f>
        <v>624821</v>
      </c>
      <c r="I32" s="2">
        <f>VLOOKUP(E32,'2018_commission_structure-Start'!$A$22:$I$24,9,FALSE)</f>
        <v>500000</v>
      </c>
      <c r="J32" s="2">
        <f>I32*1.25</f>
        <v>625000</v>
      </c>
      <c r="K32" s="2">
        <f>I32*1.5</f>
        <v>750000</v>
      </c>
      <c r="L32" s="2">
        <f>I32*2</f>
        <v>1000000</v>
      </c>
      <c r="M32" s="12">
        <f>H32/I32</f>
        <v>1.2496419999999999</v>
      </c>
      <c r="N32" t="str">
        <f>IF(M32&lt;=1, "0-100%", IF(M32&lt;=1.25, "100-125%", IF(M32&lt;=1.5, "125-150%", IF(M32&lt;=2, "150-200%", "&gt;200%"))))</f>
        <v>100-125%</v>
      </c>
      <c r="O32" s="6">
        <f>MIN(H32,I32)*INDEX('2018_commission_structure-Start'!$A$21:$I$24,MATCH($E32,'2018_commission_structure-Start'!$A$21:$A$24,0),MATCH(O$1,'2018_commission_structure-Start'!$A$21:$I$21,0))</f>
        <v>50000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18723.149999999998</v>
      </c>
      <c r="Q32" s="2">
        <f>IF($H32&gt;J32,MIN($H32-J32,K32-J32)*INDEX('2018_commission_structure-Start'!$A$21:$I$24,MATCH($E32,'2018_commission_structure-Start'!$A$21:$A$24,0), MATCH(Q$1,'2018_commission_structure-Start'!$A$21:$I$21,0)),0)</f>
        <v>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0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>SUM(O32:S32)</f>
        <v>68723.149999999994</v>
      </c>
      <c r="U32" s="6">
        <f>T32+F32</f>
        <v>133125.15</v>
      </c>
      <c r="V32" s="6">
        <f>MIN(H32,I32)*INDEX('2018_commission_structure-Start'!$A$15:$J$18,MATCH($E32,'2018_commission_structure-Start'!$A$15:$A$18,0),MATCH(V$1,'2018_commission_structure-Start'!$A$15:$J$15,0))</f>
        <v>60000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21219.57</v>
      </c>
      <c r="X32" s="2">
        <f>IF($H32&gt;J32,MIN($H32-J32,K32-J32)*INDEX('2018_commission_structure-Start'!$A$15:$J$18,MATCH($E32,'2018_commission_structure-Start'!$A$15:$A$18,0),MATCH(X$1,'2018_commission_structure-Start'!$A$15:$J$15,0)),0)</f>
        <v>0</v>
      </c>
      <c r="Y32" s="2">
        <f>IF($H32&gt;K32,MIN($H32-K32,L32-K32)*INDEX('2018_commission_structure-Start'!$A$15:$J$18,MATCH($E32,'2018_commission_structure-Start'!$A$15:$A$18,0),MATCH(Y$1,'2018_commission_structure-Start'!$A$15:$J$15,0)),0)</f>
        <v>0</v>
      </c>
      <c r="Z32" s="2">
        <f>IF(H32&gt;L32,(H32-L32)*INDEX('2018_commission_structure-Start'!$A$21:$I$24,MATCH($E32,'2018_commission_structure-Start'!$A$21:$A$24,0),MATCH(Z$1,'2018_commission_structure-Start'!$A$21:$I$21,0)),0)</f>
        <v>0</v>
      </c>
      <c r="AA32" s="6">
        <f>SUM(V32:Z32)</f>
        <v>81219.570000000007</v>
      </c>
      <c r="AB32" s="6">
        <f>AA32+F32</f>
        <v>145621.57</v>
      </c>
    </row>
    <row r="33" spans="1:28" x14ac:dyDescent="0.2">
      <c r="A33" t="str">
        <f>C33&amp;" "&amp;D33</f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2">
        <f>SUMIF(deals_closed!D:D,B33,deals_closed!C:C)</f>
        <v>771161</v>
      </c>
      <c r="I33" s="2">
        <f>VLOOKUP(E33,'2018_commission_structure-Start'!$A$22:$I$24,9,FALSE)</f>
        <v>600000</v>
      </c>
      <c r="J33" s="2">
        <f>I33*1.25</f>
        <v>750000</v>
      </c>
      <c r="K33" s="2">
        <f>I33*1.5</f>
        <v>900000</v>
      </c>
      <c r="L33" s="2">
        <f>I33*2</f>
        <v>1200000</v>
      </c>
      <c r="M33" s="12">
        <f>H33/I33</f>
        <v>1.2852683333333332</v>
      </c>
      <c r="N33" t="str">
        <f>IF(M33&lt;=1, "0-100%", IF(M33&lt;=1.25, "100-125%", IF(M33&lt;=1.5, "125-150%", IF(M33&lt;=2, "150-200%", "&gt;200%"))))</f>
        <v>125-150%</v>
      </c>
      <c r="O33" s="6">
        <f>MIN(H33,I33)*INDEX('2018_commission_structure-Start'!$A$21:$I$24,MATCH($E33,'2018_commission_structure-Start'!$A$21:$A$24,0),MATCH(O$1,'2018_commission_structure-Start'!$A$21:$I$21,0))</f>
        <v>78000</v>
      </c>
      <c r="P33" s="2">
        <f>IF(H33&gt;I33,MIN(H33-I33,J33-I33)*INDEX('2018_commission_structure-Start'!$A$21:$I$24,MATCH($E33,'2018_commission_structure-Start'!$A$21:$A$24,0), MATCH(P$1,'2018_commission_structure-Start'!$A$21:$I$21,0)),0)</f>
        <v>25500.000000000004</v>
      </c>
      <c r="Q33" s="2">
        <f>IF($H33&gt;J33,MIN($H33-J33,K33-J33)*INDEX('2018_commission_structure-Start'!$A$21:$I$24,MATCH($E33,'2018_commission_structure-Start'!$A$21:$A$24,0), MATCH(Q$1,'2018_commission_structure-Start'!$A$21:$I$21,0)),0)</f>
        <v>4443.8099999999995</v>
      </c>
      <c r="R33" s="2">
        <f>IF($H33&gt;K33,MIN($H33-K33,L33-K33)*INDEX('2018_commission_structure-Start'!$A$21:$I$24,MATCH($E33,'2018_commission_structure-Start'!$A$21:$A$24,0), MATCH(R$1,'2018_commission_structure-Start'!$A$21:$I$21,0)),0)</f>
        <v>0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>SUM(O33:S33)</f>
        <v>107943.81</v>
      </c>
      <c r="U33" s="6">
        <f>T33+F33</f>
        <v>163079.81</v>
      </c>
      <c r="V33" s="6">
        <f>MIN(H33,I33)*INDEX('2018_commission_structure-Start'!$A$15:$J$18,MATCH($E33,'2018_commission_structure-Start'!$A$15:$A$18,0),MATCH(V$1,'2018_commission_structure-Start'!$A$15:$J$15,0))</f>
        <v>90000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27000</v>
      </c>
      <c r="X33" s="2">
        <f>IF($H33&gt;J33,MIN($H33-J33,K33-J33)*INDEX('2018_commission_structure-Start'!$A$15:$J$18,MATCH($E33,'2018_commission_structure-Start'!$A$15:$A$18,0),MATCH(X$1,'2018_commission_structure-Start'!$A$15:$J$15,0)),0)</f>
        <v>5290.25</v>
      </c>
      <c r="Y33" s="2">
        <f>IF($H33&gt;K33,MIN($H33-K33,L33-K33)*INDEX('2018_commission_structure-Start'!$A$15:$J$18,MATCH($E33,'2018_commission_structure-Start'!$A$15:$A$18,0),MATCH(Y$1,'2018_commission_structure-Start'!$A$15:$J$15,0)),0)</f>
        <v>0</v>
      </c>
      <c r="Z33" s="2">
        <f>IF(H33&gt;L33,(H33-L33)*INDEX('2018_commission_structure-Start'!$A$21:$I$24,MATCH($E33,'2018_commission_structure-Start'!$A$21:$A$24,0),MATCH(Z$1,'2018_commission_structure-Start'!$A$21:$I$21,0)),0)</f>
        <v>0</v>
      </c>
      <c r="AA33" s="6">
        <f>SUM(V33:Z33)</f>
        <v>122290.25</v>
      </c>
      <c r="AB33" s="6">
        <f>AA33+F33</f>
        <v>177426.25</v>
      </c>
    </row>
    <row r="34" spans="1:28" x14ac:dyDescent="0.2">
      <c r="A34" t="str">
        <f>C34&amp;" "&amp;D34</f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2">
        <f>SUMIF(deals_closed!D:D,B34,deals_closed!C:C)</f>
        <v>1078035</v>
      </c>
      <c r="I34" s="2">
        <f>VLOOKUP(E34,'2018_commission_structure-Start'!$A$22:$I$24,9,FALSE)</f>
        <v>750000</v>
      </c>
      <c r="J34" s="2">
        <f>I34*1.25</f>
        <v>937500</v>
      </c>
      <c r="K34" s="2">
        <f>I34*1.5</f>
        <v>1125000</v>
      </c>
      <c r="L34" s="2">
        <f>I34*2</f>
        <v>1500000</v>
      </c>
      <c r="M34" s="12">
        <f>H34/I34</f>
        <v>1.4373800000000001</v>
      </c>
      <c r="N34" t="str">
        <f>IF(M34&lt;=1, "0-100%", IF(M34&lt;=1.25, "100-125%", IF(M34&lt;=1.5, "125-150%", IF(M34&lt;=2, "150-200%", "&gt;200%"))))</f>
        <v>125-150%</v>
      </c>
      <c r="O34" s="6">
        <f>MIN(H34,I34)*INDEX('2018_commission_structure-Start'!$A$21:$I$24,MATCH($E34,'2018_commission_structure-Start'!$A$21:$A$24,0),MATCH(O$1,'2018_commission_structure-Start'!$A$21:$I$21,0))</f>
        <v>112500</v>
      </c>
      <c r="P34" s="2">
        <f>IF(H34&gt;I34,MIN(H34-I34,J34-I34)*INDEX('2018_commission_structure-Start'!$A$21:$I$24,MATCH($E34,'2018_commission_structure-Start'!$A$21:$A$24,0), MATCH(P$1,'2018_commission_structure-Start'!$A$21:$I$21,0)),0)</f>
        <v>35625</v>
      </c>
      <c r="Q34" s="2">
        <f>IF($H34&gt;J34,MIN($H34-J34,K34-J34)*INDEX('2018_commission_structure-Start'!$A$21:$I$24,MATCH($E34,'2018_commission_structure-Start'!$A$21:$A$24,0), MATCH(Q$1,'2018_commission_structure-Start'!$A$21:$I$21,0)),0)</f>
        <v>32323.050000000003</v>
      </c>
      <c r="R34" s="2">
        <f>IF($H34&gt;K34,MIN($H34-K34,L34-K34)*INDEX('2018_commission_structure-Start'!$A$21:$I$24,MATCH($E34,'2018_commission_structure-Start'!$A$21:$A$24,0), MATCH(R$1,'2018_commission_structure-Start'!$A$21:$I$21,0)),0)</f>
        <v>0</v>
      </c>
      <c r="S34" s="2">
        <f>IF(H34&gt;L34,(H34-L34)*INDEX('2018_commission_structure-Start'!$A$21:$I$24,MATCH($E34,'2018_commission_structure-Start'!$A$21:$A$24,0),MATCH(S$1,'2018_commission_structure-Start'!$A$21:$I$21,0)),0)</f>
        <v>0</v>
      </c>
      <c r="T34" s="6">
        <f>SUM(O34:S34)</f>
        <v>180448.05</v>
      </c>
      <c r="U34" s="6">
        <f>T34+F34</f>
        <v>279368.05</v>
      </c>
      <c r="V34" s="6">
        <f>MIN(H34,I34)*INDEX('2018_commission_structure-Start'!$A$15:$J$18,MATCH($E34,'2018_commission_structure-Start'!$A$15:$A$18,0),MATCH(V$1,'2018_commission_structure-Start'!$A$15:$J$15,0))</f>
        <v>112500</v>
      </c>
      <c r="W34" s="2">
        <f>IF($H34&gt;I34,MIN($H34-I34,J34-I34)*INDEX('2018_commission_structure-Start'!$A$15:$J$18,MATCH($E34,'2018_commission_structure-Start'!$A$15:$A$18,0),MATCH(W$1,'2018_commission_structure-Start'!$A$15:$J$15,0)),0)</f>
        <v>41250</v>
      </c>
      <c r="X34" s="2">
        <f>IF($H34&gt;J34,MIN($H34-J34,K34-J34)*INDEX('2018_commission_structure-Start'!$A$15:$J$18,MATCH($E34,'2018_commission_structure-Start'!$A$15:$A$18,0),MATCH(X$1,'2018_commission_structure-Start'!$A$15:$J$15,0)),0)</f>
        <v>35133.75</v>
      </c>
      <c r="Y34" s="2">
        <f>IF($H34&gt;K34,MIN($H34-K34,L34-K34)*INDEX('2018_commission_structure-Start'!$A$15:$J$18,MATCH($E34,'2018_commission_structure-Start'!$A$15:$A$18,0),MATCH(Y$1,'2018_commission_structure-Start'!$A$15:$J$15,0)),0)</f>
        <v>0</v>
      </c>
      <c r="Z34" s="2">
        <f>IF(H34&gt;L34,(H34-L34)*INDEX('2018_commission_structure-Start'!$A$21:$I$24,MATCH($E34,'2018_commission_structure-Start'!$A$21:$A$24,0),MATCH(Z$1,'2018_commission_structure-Start'!$A$21:$I$21,0)),0)</f>
        <v>0</v>
      </c>
      <c r="AA34" s="6">
        <f>SUM(V34:Z34)</f>
        <v>188883.75</v>
      </c>
      <c r="AB34" s="6">
        <f>AA34+F34</f>
        <v>287803.75</v>
      </c>
    </row>
    <row r="35" spans="1:28" x14ac:dyDescent="0.2">
      <c r="A35" t="str">
        <f>C35&amp;" "&amp;D35</f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2">
        <f>SUMIF(deals_closed!D:D,B35,deals_closed!C:C)</f>
        <v>512176</v>
      </c>
      <c r="I35" s="2">
        <f>VLOOKUP(E35,'2018_commission_structure-Start'!$A$22:$I$24,9,FALSE)</f>
        <v>750000</v>
      </c>
      <c r="J35" s="2">
        <f>I35*1.25</f>
        <v>937500</v>
      </c>
      <c r="K35" s="2">
        <f>I35*1.5</f>
        <v>1125000</v>
      </c>
      <c r="L35" s="2">
        <f>I35*2</f>
        <v>1500000</v>
      </c>
      <c r="M35" s="12">
        <f>H35/I35</f>
        <v>0.68290133333333336</v>
      </c>
      <c r="N35" t="str">
        <f>IF(M35&lt;=1, "0-100%", IF(M35&lt;=1.25, "100-125%", IF(M35&lt;=1.5, "125-150%", IF(M35&lt;=2, "150-200%", "&gt;200%"))))</f>
        <v>0-100%</v>
      </c>
      <c r="O35" s="6">
        <f>MIN(H35,I35)*INDEX('2018_commission_structure-Start'!$A$21:$I$24,MATCH($E35,'2018_commission_structure-Start'!$A$21:$A$24,0),MATCH(O$1,'2018_commission_structure-Start'!$A$21:$I$21,0))</f>
        <v>76826.399999999994</v>
      </c>
      <c r="P35" s="2">
        <f>IF(H35&gt;I35,MIN(H35-I35,J35-I35)*INDEX('2018_commission_structure-Start'!$A$21:$I$24,MATCH($E35,'2018_commission_structure-Start'!$A$21:$A$24,0), MATCH(P$1,'2018_commission_structure-Start'!$A$21:$I$21,0)),0)</f>
        <v>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>SUM(O35:S35)</f>
        <v>76826.399999999994</v>
      </c>
      <c r="U35" s="6">
        <f>T35+F35</f>
        <v>194670.4</v>
      </c>
      <c r="V35" s="6">
        <f>MIN(H35,I35)*INDEX('2018_commission_structure-Start'!$A$15:$J$18,MATCH($E35,'2018_commission_structure-Start'!$A$15:$A$18,0),MATCH(V$1,'2018_commission_structure-Start'!$A$15:$J$15,0))</f>
        <v>76826.399999999994</v>
      </c>
      <c r="W35" s="2">
        <f>IF($H35&gt;I35,MIN($H35-I35,J35-I35)*INDEX('2018_commission_structure-Start'!$A$15:$J$18,MATCH($E35,'2018_commission_structure-Start'!$A$15:$A$18,0),MATCH(W$1,'2018_commission_structure-Start'!$A$15:$J$15,0)),0)</f>
        <v>0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IF(H35&gt;L35,(H35-L35)*INDEX('2018_commission_structure-Start'!$A$21:$I$24,MATCH($E35,'2018_commission_structure-Start'!$A$21:$A$24,0),MATCH(Z$1,'2018_commission_structure-Start'!$A$21:$I$21,0)),0)</f>
        <v>0</v>
      </c>
      <c r="AA35" s="6">
        <f>SUM(V35:Z35)</f>
        <v>76826.399999999994</v>
      </c>
      <c r="AB35" s="6">
        <f>AA35+F35</f>
        <v>194670.4</v>
      </c>
    </row>
    <row r="36" spans="1:28" x14ac:dyDescent="0.2">
      <c r="A36" t="str">
        <f>C36&amp;" "&amp;D36</f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2">
        <f>SUMIF(deals_closed!D:D,B36,deals_closed!C:C)</f>
        <v>656054</v>
      </c>
      <c r="I36" s="2">
        <f>VLOOKUP(E36,'2018_commission_structure-Start'!$A$22:$I$24,9,FALSE)</f>
        <v>500000</v>
      </c>
      <c r="J36" s="2">
        <f>I36*1.25</f>
        <v>625000</v>
      </c>
      <c r="K36" s="2">
        <f>I36*1.5</f>
        <v>750000</v>
      </c>
      <c r="L36" s="2">
        <f>I36*2</f>
        <v>1000000</v>
      </c>
      <c r="M36" s="12">
        <f>H36/I36</f>
        <v>1.3121080000000001</v>
      </c>
      <c r="N36" t="str">
        <f>IF(M36&lt;=1, "0-100%", IF(M36&lt;=1.25, "100-125%", IF(M36&lt;=1.5, "125-150%", IF(M36&lt;=2, "150-200%", "&gt;200%"))))</f>
        <v>125-150%</v>
      </c>
      <c r="O36" s="6">
        <f>MIN(H36,I36)*INDEX('2018_commission_structure-Start'!$A$21:$I$24,MATCH($E36,'2018_commission_structure-Start'!$A$21:$A$24,0),MATCH(O$1,'2018_commission_structure-Start'!$A$21:$I$21,0))</f>
        <v>50000</v>
      </c>
      <c r="P36" s="2">
        <f>IF(H36&gt;I36,MIN(H36-I36,J36-I36)*INDEX('2018_commission_structure-Start'!$A$21:$I$24,MATCH($E36,'2018_commission_structure-Start'!$A$21:$A$24,0), MATCH(P$1,'2018_commission_structure-Start'!$A$21:$I$21,0)),0)</f>
        <v>18750</v>
      </c>
      <c r="Q36" s="2">
        <f>IF($H36&gt;J36,MIN($H36-J36,K36-J36)*INDEX('2018_commission_structure-Start'!$A$21:$I$24,MATCH($E36,'2018_commission_structure-Start'!$A$21:$A$24,0), MATCH(Q$1,'2018_commission_structure-Start'!$A$21:$I$21,0)),0)</f>
        <v>5589.7199999999993</v>
      </c>
      <c r="R36" s="2">
        <f>IF($H36&gt;K36,MIN($H36-K36,L36-K36)*INDEX('2018_commission_structure-Start'!$A$21:$I$24,MATCH($E36,'2018_commission_structure-Start'!$A$21:$A$24,0), MATCH(R$1,'2018_commission_structure-Start'!$A$21:$I$21,0)),0)</f>
        <v>0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>SUM(O36:S36)</f>
        <v>74339.72</v>
      </c>
      <c r="U36" s="6">
        <f>T36+F36</f>
        <v>104650.72</v>
      </c>
      <c r="V36" s="6">
        <f>MIN(H36,I36)*INDEX('2018_commission_structure-Start'!$A$15:$J$18,MATCH($E36,'2018_commission_structure-Start'!$A$15:$A$18,0),MATCH(V$1,'2018_commission_structure-Start'!$A$15:$J$15,0))</f>
        <v>60000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21250</v>
      </c>
      <c r="X36" s="2">
        <f>IF($H36&gt;J36,MIN($H36-J36,K36-J36)*INDEX('2018_commission_structure-Start'!$A$15:$J$18,MATCH($E36,'2018_commission_structure-Start'!$A$15:$A$18,0),MATCH(X$1,'2018_commission_structure-Start'!$A$15:$J$15,0)),0)</f>
        <v>6210.8</v>
      </c>
      <c r="Y36" s="2">
        <f>IF($H36&gt;K36,MIN($H36-K36,L36-K36)*INDEX('2018_commission_structure-Start'!$A$15:$J$18,MATCH($E36,'2018_commission_structure-Start'!$A$15:$A$18,0),MATCH(Y$1,'2018_commission_structure-Start'!$A$15:$J$15,0)),0)</f>
        <v>0</v>
      </c>
      <c r="Z36" s="2">
        <f>IF(H36&gt;L36,(H36-L36)*INDEX('2018_commission_structure-Start'!$A$21:$I$24,MATCH($E36,'2018_commission_structure-Start'!$A$21:$A$24,0),MATCH(Z$1,'2018_commission_structure-Start'!$A$21:$I$21,0)),0)</f>
        <v>0</v>
      </c>
      <c r="AA36" s="6">
        <f>SUM(V36:Z36)</f>
        <v>87460.800000000003</v>
      </c>
      <c r="AB36" s="6">
        <f>AA36+F36</f>
        <v>117771.8</v>
      </c>
    </row>
    <row r="37" spans="1:28" x14ac:dyDescent="0.2">
      <c r="A37" t="str">
        <f>C37&amp;" "&amp;D37</f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2">
        <f>SUMIF(deals_closed!D:D,B37,deals_closed!C:C)</f>
        <v>559337</v>
      </c>
      <c r="I37" s="2">
        <f>VLOOKUP(E37,'2018_commission_structure-Start'!$A$22:$I$24,9,FALSE)</f>
        <v>500000</v>
      </c>
      <c r="J37" s="2">
        <f>I37*1.25</f>
        <v>625000</v>
      </c>
      <c r="K37" s="2">
        <f>I37*1.5</f>
        <v>750000</v>
      </c>
      <c r="L37" s="2">
        <f>I37*2</f>
        <v>1000000</v>
      </c>
      <c r="M37" s="12">
        <f>H37/I37</f>
        <v>1.1186739999999999</v>
      </c>
      <c r="N37" t="str">
        <f>IF(M37&lt;=1, "0-100%", IF(M37&lt;=1.25, "100-125%", IF(M37&lt;=1.5, "125-150%", IF(M37&lt;=2, "150-200%", "&gt;200%"))))</f>
        <v>100-125%</v>
      </c>
      <c r="O37" s="6">
        <f>MIN(H37,I37)*INDEX('2018_commission_structure-Start'!$A$21:$I$24,MATCH($E37,'2018_commission_structure-Start'!$A$21:$A$24,0),MATCH(O$1,'2018_commission_structure-Start'!$A$21:$I$21,0))</f>
        <v>50000</v>
      </c>
      <c r="P37" s="2">
        <f>IF(H37&gt;I37,MIN(H37-I37,J37-I37)*INDEX('2018_commission_structure-Start'!$A$21:$I$24,MATCH($E37,'2018_commission_structure-Start'!$A$21:$A$24,0), MATCH(P$1,'2018_commission_structure-Start'!$A$21:$I$21,0)),0)</f>
        <v>8900.5499999999993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>SUM(O37:S37)</f>
        <v>58900.55</v>
      </c>
      <c r="U37" s="6">
        <f>T37+F37</f>
        <v>95947.55</v>
      </c>
      <c r="V37" s="6">
        <f>MIN(H37,I37)*INDEX('2018_commission_structure-Start'!$A$15:$J$18,MATCH($E37,'2018_commission_structure-Start'!$A$15:$A$18,0),MATCH(V$1,'2018_commission_structure-Start'!$A$15:$J$15,0))</f>
        <v>60000</v>
      </c>
      <c r="W37" s="2">
        <f>IF($H37&gt;I37,MIN($H37-I37,J37-I37)*INDEX('2018_commission_structure-Start'!$A$15:$J$18,MATCH($E37,'2018_commission_structure-Start'!$A$15:$A$18,0),MATCH(W$1,'2018_commission_structure-Start'!$A$15:$J$15,0)),0)</f>
        <v>10087.290000000001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IF(H37&gt;L37,(H37-L37)*INDEX('2018_commission_structure-Start'!$A$21:$I$24,MATCH($E37,'2018_commission_structure-Start'!$A$21:$A$24,0),MATCH(Z$1,'2018_commission_structure-Start'!$A$21:$I$21,0)),0)</f>
        <v>0</v>
      </c>
      <c r="AA37" s="6">
        <f>SUM(V37:Z37)</f>
        <v>70087.290000000008</v>
      </c>
      <c r="AB37" s="6">
        <f>AA37+F37</f>
        <v>107134.29000000001</v>
      </c>
    </row>
    <row r="38" spans="1:28" x14ac:dyDescent="0.2">
      <c r="A38" t="str">
        <f>C38&amp;" "&amp;D38</f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2">
        <f>SUMIF(deals_closed!D:D,B38,deals_closed!C:C)</f>
        <v>700449</v>
      </c>
      <c r="I38" s="2">
        <f>VLOOKUP(E38,'2018_commission_structure-Start'!$A$22:$I$24,9,FALSE)</f>
        <v>750000</v>
      </c>
      <c r="J38" s="2">
        <f>I38*1.25</f>
        <v>937500</v>
      </c>
      <c r="K38" s="2">
        <f>I38*1.5</f>
        <v>1125000</v>
      </c>
      <c r="L38" s="2">
        <f>I38*2</f>
        <v>1500000</v>
      </c>
      <c r="M38" s="12">
        <f>H38/I38</f>
        <v>0.93393199999999998</v>
      </c>
      <c r="N38" t="str">
        <f>IF(M38&lt;=1, "0-100%", IF(M38&lt;=1.25, "100-125%", IF(M38&lt;=1.5, "125-150%", IF(M38&lt;=2, "150-200%", "&gt;200%"))))</f>
        <v>0-100%</v>
      </c>
      <c r="O38" s="6">
        <f>MIN(H38,I38)*INDEX('2018_commission_structure-Start'!$A$21:$I$24,MATCH($E38,'2018_commission_structure-Start'!$A$21:$A$24,0),MATCH(O$1,'2018_commission_structure-Start'!$A$21:$I$21,0))</f>
        <v>105067.34999999999</v>
      </c>
      <c r="P38" s="2">
        <f>IF(H38&gt;I38,MIN(H38-I38,J38-I38)*INDEX('2018_commission_structure-Start'!$A$21:$I$24,MATCH($E38,'2018_commission_structure-Start'!$A$21:$A$24,0), MATCH(P$1,'2018_commission_structure-Start'!$A$21:$I$21,0)),0)</f>
        <v>0</v>
      </c>
      <c r="Q38" s="2">
        <f>IF($H38&gt;J38,MIN($H38-J38,K38-J38)*INDEX('2018_commission_structure-Start'!$A$21:$I$24,MATCH($E38,'2018_commission_structure-Start'!$A$21:$A$24,0), MATCH(Q$1,'2018_commission_structure-Start'!$A$21:$I$21,0)),0)</f>
        <v>0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>SUM(O38:S38)</f>
        <v>105067.34999999999</v>
      </c>
      <c r="U38" s="6">
        <f>T38+F38</f>
        <v>213233.34999999998</v>
      </c>
      <c r="V38" s="6">
        <f>MIN(H38,I38)*INDEX('2018_commission_structure-Start'!$A$15:$J$18,MATCH($E38,'2018_commission_structure-Start'!$A$15:$A$18,0),MATCH(V$1,'2018_commission_structure-Start'!$A$15:$J$15,0))</f>
        <v>105067.34999999999</v>
      </c>
      <c r="W38" s="2">
        <f>IF($H38&gt;I38,MIN($H38-I38,J38-I38)*INDEX('2018_commission_structure-Start'!$A$15:$J$18,MATCH($E38,'2018_commission_structure-Start'!$A$15:$A$18,0),MATCH(W$1,'2018_commission_structure-Start'!$A$15:$J$15,0)),0)</f>
        <v>0</v>
      </c>
      <c r="X38" s="2">
        <f>IF($H38&gt;J38,MIN($H38-J38,K38-J38)*INDEX('2018_commission_structure-Start'!$A$15:$J$18,MATCH($E38,'2018_commission_structure-Start'!$A$15:$A$18,0),MATCH(X$1,'2018_commission_structure-Start'!$A$15:$J$15,0)),0)</f>
        <v>0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IF(H38&gt;L38,(H38-L38)*INDEX('2018_commission_structure-Start'!$A$21:$I$24,MATCH($E38,'2018_commission_structure-Start'!$A$21:$A$24,0),MATCH(Z$1,'2018_commission_structure-Start'!$A$21:$I$21,0)),0)</f>
        <v>0</v>
      </c>
      <c r="AA38" s="6">
        <f>SUM(V38:Z38)</f>
        <v>105067.34999999999</v>
      </c>
      <c r="AB38" s="6">
        <f>AA38+F38</f>
        <v>213233.34999999998</v>
      </c>
    </row>
    <row r="39" spans="1:28" x14ac:dyDescent="0.2">
      <c r="A39" t="str">
        <f>C39&amp;" "&amp;D39</f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2">
        <f>SUMIF(deals_closed!D:D,B39,deals_closed!C:C)</f>
        <v>597842</v>
      </c>
      <c r="I39" s="2">
        <f>VLOOKUP(E39,'2018_commission_structure-Start'!$A$22:$I$24,9,FALSE)</f>
        <v>750000</v>
      </c>
      <c r="J39" s="2">
        <f>I39*1.25</f>
        <v>937500</v>
      </c>
      <c r="K39" s="2">
        <f>I39*1.5</f>
        <v>1125000</v>
      </c>
      <c r="L39" s="2">
        <f>I39*2</f>
        <v>1500000</v>
      </c>
      <c r="M39" s="12">
        <f>H39/I39</f>
        <v>0.79712266666666665</v>
      </c>
      <c r="N39" t="str">
        <f>IF(M39&lt;=1, "0-100%", IF(M39&lt;=1.25, "100-125%", IF(M39&lt;=1.5, "125-150%", IF(M39&lt;=2, "150-200%", "&gt;200%"))))</f>
        <v>0-100%</v>
      </c>
      <c r="O39" s="6">
        <f>MIN(H39,I39)*INDEX('2018_commission_structure-Start'!$A$21:$I$24,MATCH($E39,'2018_commission_structure-Start'!$A$21:$A$24,0),MATCH(O$1,'2018_commission_structure-Start'!$A$21:$I$21,0))</f>
        <v>89676.3</v>
      </c>
      <c r="P39" s="2">
        <f>IF(H39&gt;I39,MIN(H39-I39,J39-I39)*INDEX('2018_commission_structure-Start'!$A$21:$I$24,MATCH($E39,'2018_commission_structure-Start'!$A$21:$A$24,0), MATCH(P$1,'2018_commission_structure-Start'!$A$21:$I$21,0)),0)</f>
        <v>0</v>
      </c>
      <c r="Q39" s="2">
        <f>IF($H39&gt;J39,MIN($H39-J39,K39-J39)*INDEX('2018_commission_structure-Start'!$A$21:$I$24,MATCH($E39,'2018_commission_structure-Start'!$A$21:$A$24,0), MATCH(Q$1,'2018_commission_structure-Start'!$A$21:$I$21,0)),0)</f>
        <v>0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>SUM(O39:S39)</f>
        <v>89676.3</v>
      </c>
      <c r="U39" s="6">
        <f>T39+F39</f>
        <v>168689.3</v>
      </c>
      <c r="V39" s="6">
        <f>MIN(H39,I39)*INDEX('2018_commission_structure-Start'!$A$15:$J$18,MATCH($E39,'2018_commission_structure-Start'!$A$15:$A$18,0),MATCH(V$1,'2018_commission_structure-Start'!$A$15:$J$15,0))</f>
        <v>89676.3</v>
      </c>
      <c r="W39" s="2">
        <f>IF($H39&gt;I39,MIN($H39-I39,J39-I39)*INDEX('2018_commission_structure-Start'!$A$15:$J$18,MATCH($E39,'2018_commission_structure-Start'!$A$15:$A$18,0),MATCH(W$1,'2018_commission_structure-Start'!$A$15:$J$15,0)),0)</f>
        <v>0</v>
      </c>
      <c r="X39" s="2">
        <f>IF($H39&gt;J39,MIN($H39-J39,K39-J39)*INDEX('2018_commission_structure-Start'!$A$15:$J$18,MATCH($E39,'2018_commission_structure-Start'!$A$15:$A$18,0),MATCH(X$1,'2018_commission_structure-Start'!$A$15:$J$15,0)),0)</f>
        <v>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IF(H39&gt;L39,(H39-L39)*INDEX('2018_commission_structure-Start'!$A$21:$I$24,MATCH($E39,'2018_commission_structure-Start'!$A$21:$A$24,0),MATCH(Z$1,'2018_commission_structure-Start'!$A$21:$I$21,0)),0)</f>
        <v>0</v>
      </c>
      <c r="AA39" s="6">
        <f>SUM(V39:Z39)</f>
        <v>89676.3</v>
      </c>
      <c r="AB39" s="6">
        <f>AA39+F39</f>
        <v>168689.3</v>
      </c>
    </row>
    <row r="40" spans="1:28" x14ac:dyDescent="0.2">
      <c r="A40" t="str">
        <f>C40&amp;" "&amp;D40</f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2">
        <f>SUMIF(deals_closed!D:D,B40,deals_closed!C:C)</f>
        <v>558872</v>
      </c>
      <c r="I40" s="2">
        <f>VLOOKUP(E40,'2018_commission_structure-Start'!$A$22:$I$24,9,FALSE)</f>
        <v>600000</v>
      </c>
      <c r="J40" s="2">
        <f>I40*1.25</f>
        <v>750000</v>
      </c>
      <c r="K40" s="2">
        <f>I40*1.5</f>
        <v>900000</v>
      </c>
      <c r="L40" s="2">
        <f>I40*2</f>
        <v>1200000</v>
      </c>
      <c r="M40" s="12">
        <f>H40/I40</f>
        <v>0.93145333333333336</v>
      </c>
      <c r="N40" t="str">
        <f>IF(M40&lt;=1, "0-100%", IF(M40&lt;=1.25, "100-125%", IF(M40&lt;=1.5, "125-150%", IF(M40&lt;=2, "150-200%", "&gt;200%"))))</f>
        <v>0-100%</v>
      </c>
      <c r="O40" s="6">
        <f>MIN(H40,I40)*INDEX('2018_commission_structure-Start'!$A$21:$I$24,MATCH($E40,'2018_commission_structure-Start'!$A$21:$A$24,0),MATCH(O$1,'2018_commission_structure-Start'!$A$21:$I$21,0))</f>
        <v>72653.36</v>
      </c>
      <c r="P40" s="2">
        <f>IF(H40&gt;I40,MIN(H40-I40,J40-I40)*INDEX('2018_commission_structure-Start'!$A$21:$I$24,MATCH($E40,'2018_commission_structure-Start'!$A$21:$A$24,0), MATCH(P$1,'2018_commission_structure-Start'!$A$21:$I$21,0)),0)</f>
        <v>0</v>
      </c>
      <c r="Q40" s="2">
        <f>IF($H40&gt;J40,MIN($H40-J40,K40-J40)*INDEX('2018_commission_structure-Start'!$A$21:$I$24,MATCH($E40,'2018_commission_structure-Start'!$A$21:$A$24,0),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>SUM(O40:S40)</f>
        <v>72653.36</v>
      </c>
      <c r="U40" s="6">
        <f>T40+F40</f>
        <v>138505.35999999999</v>
      </c>
      <c r="V40" s="6">
        <f>MIN(H40,I40)*INDEX('2018_commission_structure-Start'!$A$15:$J$18,MATCH($E40,'2018_commission_structure-Start'!$A$15:$A$18,0),MATCH(V$1,'2018_commission_structure-Start'!$A$15:$J$15,0))</f>
        <v>83830.8</v>
      </c>
      <c r="W40" s="2">
        <f>IF($H40&gt;I40,MIN($H40-I40,J40-I40)*INDEX('2018_commission_structure-Start'!$A$15:$J$18,MATCH($E40,'2018_commission_structure-Start'!$A$15:$A$18,0),MATCH(W$1,'2018_commission_structure-Start'!$A$15:$J$15,0)),0)</f>
        <v>0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IF(H40&gt;L40,(H40-L40)*INDEX('2018_commission_structure-Start'!$A$21:$I$24,MATCH($E40,'2018_commission_structure-Start'!$A$21:$A$24,0),MATCH(Z$1,'2018_commission_structure-Start'!$A$21:$I$21,0)),0)</f>
        <v>0</v>
      </c>
      <c r="AA40" s="6">
        <f>SUM(V40:Z40)</f>
        <v>83830.8</v>
      </c>
      <c r="AB40" s="6">
        <f>AA40+F40</f>
        <v>149682.79999999999</v>
      </c>
    </row>
    <row r="41" spans="1:28" x14ac:dyDescent="0.2">
      <c r="A41" t="str">
        <f>C41&amp;" "&amp;D41</f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2">
        <f>SUMIF(deals_closed!D:D,B41,deals_closed!C:C)</f>
        <v>976276</v>
      </c>
      <c r="I41" s="2">
        <f>VLOOKUP(E41,'2018_commission_structure-Start'!$A$22:$I$24,9,FALSE)</f>
        <v>750000</v>
      </c>
      <c r="J41" s="2">
        <f>I41*1.25</f>
        <v>937500</v>
      </c>
      <c r="K41" s="2">
        <f>I41*1.5</f>
        <v>1125000</v>
      </c>
      <c r="L41" s="2">
        <f>I41*2</f>
        <v>1500000</v>
      </c>
      <c r="M41" s="12">
        <f>H41/I41</f>
        <v>1.3017013333333334</v>
      </c>
      <c r="N41" t="str">
        <f>IF(M41&lt;=1, "0-100%", IF(M41&lt;=1.25, "100-125%", IF(M41&lt;=1.5, "125-150%", IF(M41&lt;=2, "150-200%", "&gt;200%"))))</f>
        <v>125-150%</v>
      </c>
      <c r="O41" s="6">
        <f>MIN(H41,I41)*INDEX('2018_commission_structure-Start'!$A$21:$I$24,MATCH($E41,'2018_commission_structure-Start'!$A$21:$A$24,0),MATCH(O$1,'2018_commission_structure-Start'!$A$21:$I$21,0))</f>
        <v>112500</v>
      </c>
      <c r="P41" s="2">
        <f>IF(H41&gt;I41,MIN(H41-I41,J41-I41)*INDEX('2018_commission_structure-Start'!$A$21:$I$24,MATCH($E41,'2018_commission_structure-Start'!$A$21:$A$24,0), MATCH(P$1,'2018_commission_structure-Start'!$A$21:$I$21,0)),0)</f>
        <v>35625</v>
      </c>
      <c r="Q41" s="2">
        <f>IF($H41&gt;J41,MIN($H41-J41,K41-J41)*INDEX('2018_commission_structure-Start'!$A$21:$I$24,MATCH($E41,'2018_commission_structure-Start'!$A$21:$A$24,0), MATCH(Q$1,'2018_commission_structure-Start'!$A$21:$I$21,0)),0)</f>
        <v>8918.48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>SUM(O41:S41)</f>
        <v>157043.48000000001</v>
      </c>
      <c r="U41" s="6">
        <f>T41+F41</f>
        <v>259905.48</v>
      </c>
      <c r="V41" s="6">
        <f>MIN(H41,I41)*INDEX('2018_commission_structure-Start'!$A$15:$J$18,MATCH($E41,'2018_commission_structure-Start'!$A$15:$A$18,0),MATCH(V$1,'2018_commission_structure-Start'!$A$15:$J$15,0))</f>
        <v>112500</v>
      </c>
      <c r="W41" s="2">
        <f>IF($H41&gt;I41,MIN($H41-I41,J41-I41)*INDEX('2018_commission_structure-Start'!$A$15:$J$18,MATCH($E41,'2018_commission_structure-Start'!$A$15:$A$18,0),MATCH(W$1,'2018_commission_structure-Start'!$A$15:$J$15,0)),0)</f>
        <v>41250</v>
      </c>
      <c r="X41" s="2">
        <f>IF($H41&gt;J41,MIN($H41-J41,K41-J41)*INDEX('2018_commission_structure-Start'!$A$15:$J$18,MATCH($E41,'2018_commission_structure-Start'!$A$15:$A$18,0),MATCH(X$1,'2018_commission_structure-Start'!$A$15:$J$15,0)),0)</f>
        <v>9694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IF(H41&gt;L41,(H41-L41)*INDEX('2018_commission_structure-Start'!$A$21:$I$24,MATCH($E41,'2018_commission_structure-Start'!$A$21:$A$24,0),MATCH(Z$1,'2018_commission_structure-Start'!$A$21:$I$21,0)),0)</f>
        <v>0</v>
      </c>
      <c r="AA41" s="6">
        <f>SUM(V41:Z41)</f>
        <v>163444</v>
      </c>
      <c r="AB41" s="6">
        <f>AA41+F41</f>
        <v>266306</v>
      </c>
    </row>
    <row r="42" spans="1:28" x14ac:dyDescent="0.2">
      <c r="A42" t="str">
        <f>C42&amp;" "&amp;D42</f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2">
        <f>SUMIF(deals_closed!D:D,B42,deals_closed!C:C)</f>
        <v>621994</v>
      </c>
      <c r="I42" s="2">
        <f>VLOOKUP(E42,'2018_commission_structure-Start'!$A$22:$I$24,9,FALSE)</f>
        <v>600000</v>
      </c>
      <c r="J42" s="2">
        <f>I42*1.25</f>
        <v>750000</v>
      </c>
      <c r="K42" s="2">
        <f>I42*1.5</f>
        <v>900000</v>
      </c>
      <c r="L42" s="2">
        <f>I42*2</f>
        <v>1200000</v>
      </c>
      <c r="M42" s="12">
        <f>H42/I42</f>
        <v>1.0366566666666666</v>
      </c>
      <c r="N42" t="str">
        <f>IF(M42&lt;=1, "0-100%", IF(M42&lt;=1.25, "100-125%", IF(M42&lt;=1.5, "125-150%", IF(M42&lt;=2, "150-200%", "&gt;200%"))))</f>
        <v>100-125%</v>
      </c>
      <c r="O42" s="6">
        <f>MIN(H42,I42)*INDEX('2018_commission_structure-Start'!$A$21:$I$24,MATCH($E42,'2018_commission_structure-Start'!$A$21:$A$24,0),MATCH(O$1,'2018_commission_structure-Start'!$A$21:$I$21,0))</f>
        <v>78000</v>
      </c>
      <c r="P42" s="2">
        <f>IF(H42&gt;I42,MIN(H42-I42,J42-I42)*INDEX('2018_commission_structure-Start'!$A$21:$I$24,MATCH($E42,'2018_commission_structure-Start'!$A$21:$A$24,0), MATCH(P$1,'2018_commission_structure-Start'!$A$21:$I$21,0)),0)</f>
        <v>3738.9800000000005</v>
      </c>
      <c r="Q42" s="2">
        <f>IF($H42&gt;J42,MIN($H42-J42,K42-J42)*INDEX('2018_commission_structure-Start'!$A$21:$I$24,MATCH($E42,'2018_commission_structure-Start'!$A$21:$A$24,0), MATCH(Q$1,'2018_commission_structure-Start'!$A$21:$I$21,0)),0)</f>
        <v>0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>SUM(O42:S42)</f>
        <v>81738.98</v>
      </c>
      <c r="U42" s="6">
        <f>T42+F42</f>
        <v>148125.97999999998</v>
      </c>
      <c r="V42" s="6">
        <f>MIN(H42,I42)*INDEX('2018_commission_structure-Start'!$A$15:$J$18,MATCH($E42,'2018_commission_structure-Start'!$A$15:$A$18,0),MATCH(V$1,'2018_commission_structure-Start'!$A$15:$J$15,0))</f>
        <v>90000</v>
      </c>
      <c r="W42" s="2">
        <f>IF($H42&gt;I42,MIN($H42-I42,J42-I42)*INDEX('2018_commission_structure-Start'!$A$15:$J$18,MATCH($E42,'2018_commission_structure-Start'!$A$15:$A$18,0),MATCH(W$1,'2018_commission_structure-Start'!$A$15:$J$15,0)),0)</f>
        <v>3958.92</v>
      </c>
      <c r="X42" s="2">
        <f>IF($H42&gt;J42,MIN($H42-J42,K42-J42)*INDEX('2018_commission_structure-Start'!$A$15:$J$18,MATCH($E42,'2018_commission_structure-Start'!$A$15:$A$18,0),MATCH(X$1,'2018_commission_structure-Start'!$A$15:$J$15,0)),0)</f>
        <v>0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IF(H42&gt;L42,(H42-L42)*INDEX('2018_commission_structure-Start'!$A$21:$I$24,MATCH($E42,'2018_commission_structure-Start'!$A$21:$A$24,0),MATCH(Z$1,'2018_commission_structure-Start'!$A$21:$I$21,0)),0)</f>
        <v>0</v>
      </c>
      <c r="AA42" s="6">
        <f>SUM(V42:Z42)</f>
        <v>93958.92</v>
      </c>
      <c r="AB42" s="6">
        <f>AA42+F42</f>
        <v>160345.91999999998</v>
      </c>
    </row>
    <row r="43" spans="1:28" x14ac:dyDescent="0.2">
      <c r="A43" t="str">
        <f>C43&amp;" "&amp;D43</f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2">
        <f>SUMIF(deals_closed!D:D,B43,deals_closed!C:C)</f>
        <v>724029</v>
      </c>
      <c r="I43" s="2">
        <f>VLOOKUP(E43,'2018_commission_structure-Start'!$A$22:$I$24,9,FALSE)</f>
        <v>500000</v>
      </c>
      <c r="J43" s="2">
        <f>I43*1.25</f>
        <v>625000</v>
      </c>
      <c r="K43" s="2">
        <f>I43*1.5</f>
        <v>750000</v>
      </c>
      <c r="L43" s="2">
        <f>I43*2</f>
        <v>1000000</v>
      </c>
      <c r="M43" s="12">
        <f>H43/I43</f>
        <v>1.4480580000000001</v>
      </c>
      <c r="N43" t="str">
        <f>IF(M43&lt;=1, "0-100%", IF(M43&lt;=1.25, "100-125%", IF(M43&lt;=1.5, "125-150%", IF(M43&lt;=2, "150-200%", "&gt;200%"))))</f>
        <v>125-150%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18750</v>
      </c>
      <c r="Q43" s="2">
        <f>IF($H43&gt;J43,MIN($H43-J43,K43-J43)*INDEX('2018_commission_structure-Start'!$A$21:$I$24,MATCH($E43,'2018_commission_structure-Start'!$A$21:$A$24,0), MATCH(Q$1,'2018_commission_structure-Start'!$A$21:$I$21,0)),0)</f>
        <v>17825.219999999998</v>
      </c>
      <c r="R43" s="2">
        <f>IF($H43&gt;K43,MIN($H43-K43,L43-K43)*INDEX('2018_commission_structure-Start'!$A$21:$I$24,MATCH($E43,'2018_commission_structure-Start'!$A$21:$A$24,0), MATCH(R$1,'2018_commission_structure-Start'!$A$21:$I$21,0)),0)</f>
        <v>0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>SUM(O43:S43)</f>
        <v>86575.22</v>
      </c>
      <c r="U43" s="6">
        <f>T43+F43</f>
        <v>135349.22</v>
      </c>
      <c r="V43" s="6">
        <f>MIN(H43,I43)*INDEX('2018_commission_structure-Start'!$A$15:$J$18,MATCH($E43,'2018_commission_structure-Start'!$A$15:$A$18,0),MATCH(V$1,'2018_commission_structure-Start'!$A$15:$J$15,0))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21250</v>
      </c>
      <c r="X43" s="2">
        <f>IF($H43&gt;J43,MIN($H43-J43,K43-J43)*INDEX('2018_commission_structure-Start'!$A$15:$J$18,MATCH($E43,'2018_commission_structure-Start'!$A$15:$A$18,0),MATCH(X$1,'2018_commission_structure-Start'!$A$15:$J$15,0)),0)</f>
        <v>19805.800000000003</v>
      </c>
      <c r="Y43" s="2">
        <f>IF($H43&gt;K43,MIN($H43-K43,L43-K43)*INDEX('2018_commission_structure-Start'!$A$15:$J$18,MATCH($E43,'2018_commission_structure-Start'!$A$15:$A$18,0),MATCH(Y$1,'2018_commission_structure-Start'!$A$15:$J$15,0)),0)</f>
        <v>0</v>
      </c>
      <c r="Z43" s="2">
        <f>IF(H43&gt;L43,(H43-L43)*INDEX('2018_commission_structure-Start'!$A$21:$I$24,MATCH($E43,'2018_commission_structure-Start'!$A$21:$A$24,0),MATCH(Z$1,'2018_commission_structure-Start'!$A$21:$I$21,0)),0)</f>
        <v>0</v>
      </c>
      <c r="AA43" s="6">
        <f>SUM(V43:Z43)</f>
        <v>101055.8</v>
      </c>
      <c r="AB43" s="6">
        <f>AA43+F43</f>
        <v>149829.79999999999</v>
      </c>
    </row>
    <row r="44" spans="1:28" x14ac:dyDescent="0.2">
      <c r="A44" t="str">
        <f>C44&amp;" "&amp;D44</f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2">
        <f>SUMIF(deals_closed!D:D,B44,deals_closed!C:C)</f>
        <v>869554</v>
      </c>
      <c r="I44" s="2">
        <f>VLOOKUP(E44,'2018_commission_structure-Start'!$A$22:$I$24,9,FALSE)</f>
        <v>750000</v>
      </c>
      <c r="J44" s="2">
        <f>I44*1.25</f>
        <v>937500</v>
      </c>
      <c r="K44" s="2">
        <f>I44*1.5</f>
        <v>1125000</v>
      </c>
      <c r="L44" s="2">
        <f>I44*2</f>
        <v>1500000</v>
      </c>
      <c r="M44" s="12">
        <f>H44/I44</f>
        <v>1.1594053333333334</v>
      </c>
      <c r="N44" t="str">
        <f>IF(M44&lt;=1, "0-100%", IF(M44&lt;=1.25, "100-125%", IF(M44&lt;=1.5, "125-150%", IF(M44&lt;=2, "150-200%", "&gt;200%"))))</f>
        <v>100-125%</v>
      </c>
      <c r="O44" s="6">
        <f>MIN(H44,I44)*INDEX('2018_commission_structure-Start'!$A$21:$I$24,MATCH($E44,'2018_commission_structure-Start'!$A$21:$A$24,0),MATCH(O$1,'2018_commission_structure-Start'!$A$21:$I$21,0))</f>
        <v>112500</v>
      </c>
      <c r="P44" s="2">
        <f>IF(H44&gt;I44,MIN(H44-I44,J44-I44)*INDEX('2018_commission_structure-Start'!$A$21:$I$24,MATCH($E44,'2018_commission_structure-Start'!$A$21:$A$24,0), MATCH(P$1,'2018_commission_structure-Start'!$A$21:$I$21,0)),0)</f>
        <v>22715.260000000002</v>
      </c>
      <c r="Q44" s="2">
        <f>IF($H44&gt;J44,MIN($H44-J44,K44-J44)*INDEX('2018_commission_structure-Start'!$A$21:$I$24,MATCH($E44,'2018_commission_structure-Start'!$A$21:$A$24,0), MATCH(Q$1,'2018_commission_structure-Start'!$A$21:$I$21,0)),0)</f>
        <v>0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>SUM(O44:S44)</f>
        <v>135215.26</v>
      </c>
      <c r="U44" s="6">
        <f>T44+F44</f>
        <v>251603.26</v>
      </c>
      <c r="V44" s="6">
        <f>MIN(H44,I44)*INDEX('2018_commission_structure-Start'!$A$15:$J$18,MATCH($E44,'2018_commission_structure-Start'!$A$15:$A$18,0),MATCH(V$1,'2018_commission_structure-Start'!$A$15:$J$15,0))</f>
        <v>112500</v>
      </c>
      <c r="W44" s="2">
        <f>IF($H44&gt;I44,MIN($H44-I44,J44-I44)*INDEX('2018_commission_structure-Start'!$A$15:$J$18,MATCH($E44,'2018_commission_structure-Start'!$A$15:$A$18,0),MATCH(W$1,'2018_commission_structure-Start'!$A$15:$J$15,0)),0)</f>
        <v>26301.88</v>
      </c>
      <c r="X44" s="2">
        <f>IF($H44&gt;J44,MIN($H44-J44,K44-J44)*INDEX('2018_commission_structure-Start'!$A$15:$J$18,MATCH($E44,'2018_commission_structure-Start'!$A$15:$A$18,0),MATCH(X$1,'2018_commission_structure-Start'!$A$15:$J$15,0)),0)</f>
        <v>0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IF(H44&gt;L44,(H44-L44)*INDEX('2018_commission_structure-Start'!$A$21:$I$24,MATCH($E44,'2018_commission_structure-Start'!$A$21:$A$24,0),MATCH(Z$1,'2018_commission_structure-Start'!$A$21:$I$21,0)),0)</f>
        <v>0</v>
      </c>
      <c r="AA44" s="6">
        <f>SUM(V44:Z44)</f>
        <v>138801.88</v>
      </c>
      <c r="AB44" s="6">
        <f>AA44+F44</f>
        <v>255189.88</v>
      </c>
    </row>
    <row r="45" spans="1:28" x14ac:dyDescent="0.2">
      <c r="A45" t="str">
        <f>C45&amp;" "&amp;D45</f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2">
        <f>SUMIF(deals_closed!D:D,B45,deals_closed!C:C)</f>
        <v>749434</v>
      </c>
      <c r="I45" s="2">
        <f>VLOOKUP(E45,'2018_commission_structure-Start'!$A$22:$I$24,9,FALSE)</f>
        <v>600000</v>
      </c>
      <c r="J45" s="2">
        <f>I45*1.25</f>
        <v>750000</v>
      </c>
      <c r="K45" s="2">
        <f>I45*1.5</f>
        <v>900000</v>
      </c>
      <c r="L45" s="2">
        <f>I45*2</f>
        <v>1200000</v>
      </c>
      <c r="M45" s="12">
        <f>H45/I45</f>
        <v>1.2490566666666667</v>
      </c>
      <c r="N45" t="str">
        <f>IF(M45&lt;=1, "0-100%", IF(M45&lt;=1.25, "100-125%", IF(M45&lt;=1.5, "125-150%", IF(M45&lt;=2, "150-200%", "&gt;200%"))))</f>
        <v>100-125%</v>
      </c>
      <c r="O45" s="6">
        <f>MIN(H45,I45)*INDEX('2018_commission_structure-Start'!$A$21:$I$24,MATCH($E45,'2018_commission_structure-Start'!$A$21:$A$24,0),MATCH(O$1,'2018_commission_structure-Start'!$A$21:$I$21,0))</f>
        <v>78000</v>
      </c>
      <c r="P45" s="2">
        <f>IF(H45&gt;I45,MIN(H45-I45,J45-I45)*INDEX('2018_commission_structure-Start'!$A$21:$I$24,MATCH($E45,'2018_commission_structure-Start'!$A$21:$A$24,0), MATCH(P$1,'2018_commission_structure-Start'!$A$21:$I$21,0)),0)</f>
        <v>25403.780000000002</v>
      </c>
      <c r="Q45" s="2">
        <f>IF($H45&gt;J45,MIN($H45-J45,K45-J45)*INDEX('2018_commission_structure-Start'!$A$21:$I$24,MATCH($E45,'2018_commission_structure-Start'!$A$21:$A$24,0), MATCH(Q$1,'2018_commission_structure-Start'!$A$21:$I$21,0)),0)</f>
        <v>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>SUM(O45:S45)</f>
        <v>103403.78</v>
      </c>
      <c r="U45" s="6">
        <f>T45+F45</f>
        <v>172454.78</v>
      </c>
      <c r="V45" s="6">
        <f>MIN(H45,I45)*INDEX('2018_commission_structure-Start'!$A$15:$J$18,MATCH($E45,'2018_commission_structure-Start'!$A$15:$A$18,0),MATCH(V$1,'2018_commission_structure-Start'!$A$15:$J$15,0))</f>
        <v>90000</v>
      </c>
      <c r="W45" s="2">
        <f>IF($H45&gt;I45,MIN($H45-I45,J45-I45)*INDEX('2018_commission_structure-Start'!$A$15:$J$18,MATCH($E45,'2018_commission_structure-Start'!$A$15:$A$18,0),MATCH(W$1,'2018_commission_structure-Start'!$A$15:$J$15,0)),0)</f>
        <v>26898.12</v>
      </c>
      <c r="X45" s="2">
        <f>IF($H45&gt;J45,MIN($H45-J45,K45-J45)*INDEX('2018_commission_structure-Start'!$A$15:$J$18,MATCH($E45,'2018_commission_structure-Start'!$A$15:$A$18,0),MATCH(X$1,'2018_commission_structure-Start'!$A$15:$J$15,0)),0)</f>
        <v>0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IF(H45&gt;L45,(H45-L45)*INDEX('2018_commission_structure-Start'!$A$21:$I$24,MATCH($E45,'2018_commission_structure-Start'!$A$21:$A$24,0),MATCH(Z$1,'2018_commission_structure-Start'!$A$21:$I$21,0)),0)</f>
        <v>0</v>
      </c>
      <c r="AA45" s="6">
        <f>SUM(V45:Z45)</f>
        <v>116898.12</v>
      </c>
      <c r="AB45" s="6">
        <f>AA45+F45</f>
        <v>185949.12</v>
      </c>
    </row>
    <row r="46" spans="1:28" x14ac:dyDescent="0.2">
      <c r="A46" t="str">
        <f>C46&amp;" "&amp;D46</f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2">
        <f>SUMIF(deals_closed!D:D,B46,deals_closed!C:C)</f>
        <v>621858</v>
      </c>
      <c r="I46" s="2">
        <f>VLOOKUP(E46,'2018_commission_structure-Start'!$A$22:$I$24,9,FALSE)</f>
        <v>600000</v>
      </c>
      <c r="J46" s="2">
        <f>I46*1.25</f>
        <v>750000</v>
      </c>
      <c r="K46" s="2">
        <f>I46*1.5</f>
        <v>900000</v>
      </c>
      <c r="L46" s="2">
        <f>I46*2</f>
        <v>1200000</v>
      </c>
      <c r="M46" s="12">
        <f>H46/I46</f>
        <v>1.03643</v>
      </c>
      <c r="N46" t="str">
        <f>IF(M46&lt;=1, "0-100%", IF(M46&lt;=1.25, "100-125%", IF(M46&lt;=1.5, "125-150%", IF(M46&lt;=2, "150-200%", "&gt;200%"))))</f>
        <v>100-125%</v>
      </c>
      <c r="O46" s="6">
        <f>MIN(H46,I46)*INDEX('2018_commission_structure-Start'!$A$21:$I$24,MATCH($E46,'2018_commission_structure-Start'!$A$21:$A$24,0),MATCH(O$1,'2018_commission_structure-Start'!$A$21:$I$21,0))</f>
        <v>78000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3715.86</v>
      </c>
      <c r="Q46" s="2">
        <f>IF($H46&gt;J46,MIN($H46-J46,K46-J46)*INDEX('2018_commission_structure-Start'!$A$21:$I$24,MATCH($E46,'2018_commission_structure-Start'!$A$21:$A$24,0), MATCH(Q$1,'2018_commission_structure-Start'!$A$21:$I$21,0)),0)</f>
        <v>0</v>
      </c>
      <c r="R46" s="2">
        <f>IF($H46&gt;K46,MIN($H46-K46,L46-K46)*INDEX('2018_commission_structure-Start'!$A$21:$I$24,MATCH($E46,'2018_commission_structure-Start'!$A$21:$A$24,0), MATCH(R$1,'2018_commission_structure-Start'!$A$21:$I$21,0)),0)</f>
        <v>0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>SUM(O46:S46)</f>
        <v>81715.86</v>
      </c>
      <c r="U46" s="6">
        <f>T46+F46</f>
        <v>138748.85999999999</v>
      </c>
      <c r="V46" s="6">
        <f>MIN(H46,I46)*INDEX('2018_commission_structure-Start'!$A$15:$J$18,MATCH($E46,'2018_commission_structure-Start'!$A$15:$A$18,0),MATCH(V$1,'2018_commission_structure-Start'!$A$15:$J$15,0))</f>
        <v>90000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3934.44</v>
      </c>
      <c r="X46" s="2">
        <f>IF($H46&gt;J46,MIN($H46-J46,K46-J46)*INDEX('2018_commission_structure-Start'!$A$15:$J$18,MATCH($E46,'2018_commission_structure-Start'!$A$15:$A$18,0),MATCH(X$1,'2018_commission_structure-Start'!$A$15:$J$15,0)),0)</f>
        <v>0</v>
      </c>
      <c r="Y46" s="2">
        <f>IF($H46&gt;K46,MIN($H46-K46,L46-K46)*INDEX('2018_commission_structure-Start'!$A$15:$J$18,MATCH($E46,'2018_commission_structure-Start'!$A$15:$A$18,0),MATCH(Y$1,'2018_commission_structure-Start'!$A$15:$J$15,0)),0)</f>
        <v>0</v>
      </c>
      <c r="Z46" s="2">
        <f>IF(H46&gt;L46,(H46-L46)*INDEX('2018_commission_structure-Start'!$A$21:$I$24,MATCH($E46,'2018_commission_structure-Start'!$A$21:$A$24,0),MATCH(Z$1,'2018_commission_structure-Start'!$A$21:$I$21,0)),0)</f>
        <v>0</v>
      </c>
      <c r="AA46" s="6">
        <f>SUM(V46:Z46)</f>
        <v>93934.44</v>
      </c>
      <c r="AB46" s="6">
        <f>AA46+F46</f>
        <v>150967.44</v>
      </c>
    </row>
    <row r="47" spans="1:28" x14ac:dyDescent="0.2">
      <c r="A47" t="str">
        <f>C47&amp;" "&amp;D47</f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2">
        <f>SUMIF(deals_closed!D:D,B47,deals_closed!C:C)</f>
        <v>397145</v>
      </c>
      <c r="I47" s="2">
        <f>VLOOKUP(E47,'2018_commission_structure-Start'!$A$22:$I$24,9,FALSE)</f>
        <v>500000</v>
      </c>
      <c r="J47" s="2">
        <f>I47*1.25</f>
        <v>625000</v>
      </c>
      <c r="K47" s="2">
        <f>I47*1.5</f>
        <v>750000</v>
      </c>
      <c r="L47" s="2">
        <f>I47*2</f>
        <v>1000000</v>
      </c>
      <c r="M47" s="12">
        <f>H47/I47</f>
        <v>0.79429000000000005</v>
      </c>
      <c r="N47" t="str">
        <f>IF(M47&lt;=1, "0-100%", IF(M47&lt;=1.25, "100-125%", IF(M47&lt;=1.5, "125-150%", IF(M47&lt;=2, "150-200%", "&gt;200%"))))</f>
        <v>0-100%</v>
      </c>
      <c r="O47" s="6">
        <f>MIN(H47,I47)*INDEX('2018_commission_structure-Start'!$A$21:$I$24,MATCH($E47,'2018_commission_structure-Start'!$A$21:$A$24,0),MATCH(O$1,'2018_commission_structure-Start'!$A$21:$I$21,0))</f>
        <v>39714.5</v>
      </c>
      <c r="P47" s="2">
        <f>IF(H47&gt;I47,MIN(H47-I47,J47-I47)*INDEX('2018_commission_structure-Start'!$A$21:$I$24,MATCH($E47,'2018_commission_structure-Start'!$A$21:$A$24,0), MATCH(P$1,'2018_commission_structure-Start'!$A$21:$I$21,0)),0)</f>
        <v>0</v>
      </c>
      <c r="Q47" s="2">
        <f>IF($H47&gt;J47,MIN($H47-J47,K47-J47)*INDEX('2018_commission_structure-Start'!$A$21:$I$24,MATCH($E47,'2018_commission_structure-Start'!$A$21:$A$24,0),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>SUM(O47:S47)</f>
        <v>39714.5</v>
      </c>
      <c r="U47" s="6">
        <f>T47+F47</f>
        <v>93312.5</v>
      </c>
      <c r="V47" s="6">
        <f>MIN(H47,I47)*INDEX('2018_commission_structure-Start'!$A$15:$J$18,MATCH($E47,'2018_commission_structure-Start'!$A$15:$A$18,0),MATCH(V$1,'2018_commission_structure-Start'!$A$15:$J$15,0))</f>
        <v>47657.4</v>
      </c>
      <c r="W47" s="2">
        <f>IF($H47&gt;I47,MIN($H47-I47,J47-I47)*INDEX('2018_commission_structure-Start'!$A$15:$J$18,MATCH($E47,'2018_commission_structure-Start'!$A$15:$A$18,0),MATCH(W$1,'2018_commission_structure-Start'!$A$15:$J$15,0)),0)</f>
        <v>0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IF(H47&gt;L47,(H47-L47)*INDEX('2018_commission_structure-Start'!$A$21:$I$24,MATCH($E47,'2018_commission_structure-Start'!$A$21:$A$24,0),MATCH(Z$1,'2018_commission_structure-Start'!$A$21:$I$21,0)),0)</f>
        <v>0</v>
      </c>
      <c r="AA47" s="6">
        <f>SUM(V47:Z47)</f>
        <v>47657.4</v>
      </c>
      <c r="AB47" s="6">
        <f>AA47+F47</f>
        <v>101255.4</v>
      </c>
    </row>
    <row r="48" spans="1:28" x14ac:dyDescent="0.2">
      <c r="A48" t="str">
        <f>C48&amp;" "&amp;D48</f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2">
        <f>SUMIF(deals_closed!D:D,B48,deals_closed!C:C)</f>
        <v>825594</v>
      </c>
      <c r="I48" s="2">
        <f>VLOOKUP(E48,'2018_commission_structure-Start'!$A$22:$I$24,9,FALSE)</f>
        <v>750000</v>
      </c>
      <c r="J48" s="2">
        <f>I48*1.25</f>
        <v>937500</v>
      </c>
      <c r="K48" s="2">
        <f>I48*1.5</f>
        <v>1125000</v>
      </c>
      <c r="L48" s="2">
        <f>I48*2</f>
        <v>1500000</v>
      </c>
      <c r="M48" s="12">
        <f>H48/I48</f>
        <v>1.100792</v>
      </c>
      <c r="N48" t="str">
        <f>IF(M48&lt;=1, "0-100%", IF(M48&lt;=1.25, "100-125%", IF(M48&lt;=1.5, "125-150%", IF(M48&lt;=2, "150-200%", "&gt;200%"))))</f>
        <v>100-125%</v>
      </c>
      <c r="O48" s="6">
        <f>MIN(H48,I48)*INDEX('2018_commission_structure-Start'!$A$21:$I$24,MATCH($E48,'2018_commission_structure-Start'!$A$21:$A$24,0),MATCH(O$1,'2018_commission_structure-Start'!$A$21:$I$21,0))</f>
        <v>112500</v>
      </c>
      <c r="P48" s="2">
        <f>IF(H48&gt;I48,MIN(H48-I48,J48-I48)*INDEX('2018_commission_structure-Start'!$A$21:$I$24,MATCH($E48,'2018_commission_structure-Start'!$A$21:$A$24,0), MATCH(P$1,'2018_commission_structure-Start'!$A$21:$I$21,0)),0)</f>
        <v>14362.86</v>
      </c>
      <c r="Q48" s="2">
        <f>IF($H48&gt;J48,MIN($H48-J48,K48-J48)*INDEX('2018_commission_structure-Start'!$A$21:$I$24,MATCH($E48,'2018_commission_structure-Start'!$A$21:$A$24,0), MATCH(Q$1,'2018_commission_structure-Start'!$A$21:$I$21,0)),0)</f>
        <v>0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>SUM(O48:S48)</f>
        <v>126862.86</v>
      </c>
      <c r="U48" s="6">
        <f>T48+F48</f>
        <v>205474.86</v>
      </c>
      <c r="V48" s="6">
        <f>MIN(H48,I48)*INDEX('2018_commission_structure-Start'!$A$15:$J$18,MATCH($E48,'2018_commission_structure-Start'!$A$15:$A$18,0),MATCH(V$1,'2018_commission_structure-Start'!$A$15:$J$15,0))</f>
        <v>112500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16630.68</v>
      </c>
      <c r="X48" s="2">
        <f>IF($H48&gt;J48,MIN($H48-J48,K48-J48)*INDEX('2018_commission_structure-Start'!$A$15:$J$18,MATCH($E48,'2018_commission_structure-Start'!$A$15:$A$18,0),MATCH(X$1,'2018_commission_structure-Start'!$A$15:$J$15,0)),0)</f>
        <v>0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IF(H48&gt;L48,(H48-L48)*INDEX('2018_commission_structure-Start'!$A$21:$I$24,MATCH($E48,'2018_commission_structure-Start'!$A$21:$A$24,0),MATCH(Z$1,'2018_commission_structure-Start'!$A$21:$I$21,0)),0)</f>
        <v>0</v>
      </c>
      <c r="AA48" s="6">
        <f>SUM(V48:Z48)</f>
        <v>129130.68</v>
      </c>
      <c r="AB48" s="6">
        <f>AA48+F48</f>
        <v>207742.68</v>
      </c>
    </row>
    <row r="49" spans="1:28" x14ac:dyDescent="0.2">
      <c r="A49" t="str">
        <f>C49&amp;" "&amp;D49</f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2">
        <f>SUMIF(deals_closed!D:D,B49,deals_closed!C:C)</f>
        <v>596790</v>
      </c>
      <c r="I49" s="2">
        <f>VLOOKUP(E49,'2018_commission_structure-Start'!$A$22:$I$24,9,FALSE)</f>
        <v>750000</v>
      </c>
      <c r="J49" s="2">
        <f>I49*1.25</f>
        <v>937500</v>
      </c>
      <c r="K49" s="2">
        <f>I49*1.5</f>
        <v>1125000</v>
      </c>
      <c r="L49" s="2">
        <f>I49*2</f>
        <v>1500000</v>
      </c>
      <c r="M49" s="12">
        <f>H49/I49</f>
        <v>0.79571999999999998</v>
      </c>
      <c r="N49" t="str">
        <f>IF(M49&lt;=1, "0-100%", IF(M49&lt;=1.25, "100-125%", IF(M49&lt;=1.5, "125-150%", IF(M49&lt;=2, "150-200%", "&gt;200%"))))</f>
        <v>0-100%</v>
      </c>
      <c r="O49" s="6">
        <f>MIN(H49,I49)*INDEX('2018_commission_structure-Start'!$A$21:$I$24,MATCH($E49,'2018_commission_structure-Start'!$A$21:$A$24,0),MATCH(O$1,'2018_commission_structure-Start'!$A$21:$I$21,0))</f>
        <v>89518.5</v>
      </c>
      <c r="P49" s="2">
        <f>IF(H49&gt;I49,MIN(H49-I49,J49-I49)*INDEX('2018_commission_structure-Start'!$A$21:$I$24,MATCH($E49,'2018_commission_structure-Start'!$A$21:$A$24,0), MATCH(P$1,'2018_commission_structure-Start'!$A$21:$I$21,0)),0)</f>
        <v>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>SUM(O49:S49)</f>
        <v>89518.5</v>
      </c>
      <c r="U49" s="6">
        <f>T49+F49</f>
        <v>184251.5</v>
      </c>
      <c r="V49" s="6">
        <f>MIN(H49,I49)*INDEX('2018_commission_structure-Start'!$A$15:$J$18,MATCH($E49,'2018_commission_structure-Start'!$A$15:$A$18,0),MATCH(V$1,'2018_commission_structure-Start'!$A$15:$J$15,0))</f>
        <v>89518.5</v>
      </c>
      <c r="W49" s="2">
        <f>IF($H49&gt;I49,MIN($H49-I49,J49-I49)*INDEX('2018_commission_structure-Start'!$A$15:$J$18,MATCH($E49,'2018_commission_structure-Start'!$A$15:$A$18,0),MATCH(W$1,'2018_commission_structure-Start'!$A$15:$J$15,0)),0)</f>
        <v>0</v>
      </c>
      <c r="X49" s="2">
        <f>IF($H49&gt;J49,MIN($H49-J49,K49-J49)*INDEX('2018_commission_structure-Start'!$A$15:$J$18,MATCH($E49,'2018_commission_structure-Start'!$A$15:$A$18,0),MATCH(X$1,'2018_commission_structure-Start'!$A$15:$J$15,0)),0)</f>
        <v>0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IF(H49&gt;L49,(H49-L49)*INDEX('2018_commission_structure-Start'!$A$21:$I$24,MATCH($E49,'2018_commission_structure-Start'!$A$21:$A$24,0),MATCH(Z$1,'2018_commission_structure-Start'!$A$21:$I$21,0)),0)</f>
        <v>0</v>
      </c>
      <c r="AA49" s="6">
        <f>SUM(V49:Z49)</f>
        <v>89518.5</v>
      </c>
      <c r="AB49" s="6">
        <f>AA49+F49</f>
        <v>184251.5</v>
      </c>
    </row>
    <row r="50" spans="1:28" x14ac:dyDescent="0.2">
      <c r="A50" t="str">
        <f>C50&amp;" "&amp;D50</f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2">
        <f>SUMIF(deals_closed!D:D,B50,deals_closed!C:C)</f>
        <v>493637</v>
      </c>
      <c r="I50" s="2">
        <f>VLOOKUP(E50,'2018_commission_structure-Start'!$A$22:$I$24,9,FALSE)</f>
        <v>500000</v>
      </c>
      <c r="J50" s="2">
        <f>I50*1.25</f>
        <v>625000</v>
      </c>
      <c r="K50" s="2">
        <f>I50*1.5</f>
        <v>750000</v>
      </c>
      <c r="L50" s="2">
        <f>I50*2</f>
        <v>1000000</v>
      </c>
      <c r="M50" s="12">
        <f>H50/I50</f>
        <v>0.98727399999999998</v>
      </c>
      <c r="N50" t="str">
        <f>IF(M50&lt;=1, "0-100%", IF(M50&lt;=1.25, "100-125%", IF(M50&lt;=1.5, "125-150%", IF(M50&lt;=2, "150-200%", "&gt;200%"))))</f>
        <v>0-100%</v>
      </c>
      <c r="O50" s="6">
        <f>MIN(H50,I50)*INDEX('2018_commission_structure-Start'!$A$21:$I$24,MATCH($E50,'2018_commission_structure-Start'!$A$21:$A$24,0),MATCH(O$1,'2018_commission_structure-Start'!$A$21:$I$21,0))</f>
        <v>49363.700000000004</v>
      </c>
      <c r="P50" s="2">
        <f>IF(H50&gt;I50,MIN(H50-I50,J50-I50)*INDEX('2018_commission_structure-Start'!$A$21:$I$24,MATCH($E50,'2018_commission_structure-Start'!$A$21:$A$24,0), MATCH(P$1,'2018_commission_structure-Start'!$A$21:$I$21,0)),0)</f>
        <v>0</v>
      </c>
      <c r="Q50" s="2">
        <f>IF($H50&gt;J50,MIN($H50-J50,K50-J50)*INDEX('2018_commission_structure-Start'!$A$21:$I$24,MATCH($E50,'2018_commission_structure-Start'!$A$21:$A$24,0), MATCH(Q$1,'2018_commission_structure-Start'!$A$21:$I$21,0)),0)</f>
        <v>0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>SUM(O50:S50)</f>
        <v>49363.700000000004</v>
      </c>
      <c r="U50" s="6">
        <f>T50+F50</f>
        <v>98232.700000000012</v>
      </c>
      <c r="V50" s="6">
        <f>MIN(H50,I50)*INDEX('2018_commission_structure-Start'!$A$15:$J$18,MATCH($E50,'2018_commission_structure-Start'!$A$15:$A$18,0),MATCH(V$1,'2018_commission_structure-Start'!$A$15:$J$15,0))</f>
        <v>59236.439999999995</v>
      </c>
      <c r="W50" s="2">
        <f>IF($H50&gt;I50,MIN($H50-I50,J50-I50)*INDEX('2018_commission_structure-Start'!$A$15:$J$18,MATCH($E50,'2018_commission_structure-Start'!$A$15:$A$18,0),MATCH(W$1,'2018_commission_structure-Start'!$A$15:$J$15,0)),0)</f>
        <v>0</v>
      </c>
      <c r="X50" s="2">
        <f>IF($H50&gt;J50,MIN($H50-J50,K50-J50)*INDEX('2018_commission_structure-Start'!$A$15:$J$18,MATCH($E50,'2018_commission_structure-Start'!$A$15:$A$18,0),MATCH(X$1,'2018_commission_structure-Start'!$A$15:$J$15,0)),0)</f>
        <v>0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IF(H50&gt;L50,(H50-L50)*INDEX('2018_commission_structure-Start'!$A$21:$I$24,MATCH($E50,'2018_commission_structure-Start'!$A$21:$A$24,0),MATCH(Z$1,'2018_commission_structure-Start'!$A$21:$I$21,0)),0)</f>
        <v>0</v>
      </c>
      <c r="AA50" s="6">
        <f>SUM(V50:Z50)</f>
        <v>59236.439999999995</v>
      </c>
      <c r="AB50" s="6">
        <f>AA50+F50</f>
        <v>108105.44</v>
      </c>
    </row>
    <row r="51" spans="1:28" x14ac:dyDescent="0.2">
      <c r="A51" t="str">
        <f>C51&amp;" "&amp;D51</f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2">
        <f>SUMIF(deals_closed!D:D,B51,deals_closed!C:C)</f>
        <v>816810</v>
      </c>
      <c r="I51" s="2">
        <f>VLOOKUP(E51,'2018_commission_structure-Start'!$A$22:$I$24,9,FALSE)</f>
        <v>750000</v>
      </c>
      <c r="J51" s="2">
        <f>I51*1.25</f>
        <v>937500</v>
      </c>
      <c r="K51" s="2">
        <f>I51*1.5</f>
        <v>1125000</v>
      </c>
      <c r="L51" s="2">
        <f>I51*2</f>
        <v>1500000</v>
      </c>
      <c r="M51" s="12">
        <f>H51/I51</f>
        <v>1.08908</v>
      </c>
      <c r="N51" t="str">
        <f>IF(M51&lt;=1, "0-100%", IF(M51&lt;=1.25, "100-125%", IF(M51&lt;=1.5, "125-150%", IF(M51&lt;=2, "150-200%", "&gt;200%"))))</f>
        <v>100-125%</v>
      </c>
      <c r="O51" s="6">
        <f>MIN(H51,I51)*INDEX('2018_commission_structure-Start'!$A$21:$I$24,MATCH($E51,'2018_commission_structure-Start'!$A$21:$A$24,0),MATCH(O$1,'2018_commission_structure-Start'!$A$21:$I$21,0))</f>
        <v>112500</v>
      </c>
      <c r="P51" s="2">
        <f>IF(H51&gt;I51,MIN(H51-I51,J51-I51)*INDEX('2018_commission_structure-Start'!$A$21:$I$24,MATCH($E51,'2018_commission_structure-Start'!$A$21:$A$24,0), MATCH(P$1,'2018_commission_structure-Start'!$A$21:$I$21,0)),0)</f>
        <v>12693.9</v>
      </c>
      <c r="Q51" s="2">
        <f>IF($H51&gt;J51,MIN($H51-J51,K51-J51)*INDEX('2018_commission_structure-Start'!$A$21:$I$24,MATCH($E51,'2018_commission_structure-Start'!$A$21:$A$24,0), MATCH(Q$1,'2018_commission_structure-Start'!$A$21:$I$21,0)),0)</f>
        <v>0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>SUM(O51:S51)</f>
        <v>125193.9</v>
      </c>
      <c r="U51" s="6">
        <f>T51+F51</f>
        <v>239356.9</v>
      </c>
      <c r="V51" s="6">
        <f>MIN(H51,I51)*INDEX('2018_commission_structure-Start'!$A$15:$J$18,MATCH($E51,'2018_commission_structure-Start'!$A$15:$A$18,0),MATCH(V$1,'2018_commission_structure-Start'!$A$15:$J$15,0))</f>
        <v>112500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14698.2</v>
      </c>
      <c r="X51" s="2">
        <f>IF($H51&gt;J51,MIN($H51-J51,K51-J51)*INDEX('2018_commission_structure-Start'!$A$15:$J$18,MATCH($E51,'2018_commission_structure-Start'!$A$15:$A$18,0),MATCH(X$1,'2018_commission_structure-Start'!$A$15:$J$15,0)),0)</f>
        <v>0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IF(H51&gt;L51,(H51-L51)*INDEX('2018_commission_structure-Start'!$A$21:$I$24,MATCH($E51,'2018_commission_structure-Start'!$A$21:$A$24,0),MATCH(Z$1,'2018_commission_structure-Start'!$A$21:$I$21,0)),0)</f>
        <v>0</v>
      </c>
      <c r="AA51" s="6">
        <f>SUM(V51:Z51)</f>
        <v>127198.2</v>
      </c>
      <c r="AB51" s="6">
        <f>AA51+F51</f>
        <v>241361.2</v>
      </c>
    </row>
    <row r="52" spans="1:28" x14ac:dyDescent="0.2">
      <c r="A52" t="str">
        <f>C52&amp;" "&amp;D52</f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2">
        <f>SUMIF(deals_closed!D:D,B52,deals_closed!C:C)</f>
        <v>753098</v>
      </c>
      <c r="I52" s="2">
        <f>VLOOKUP(E52,'2018_commission_structure-Start'!$A$22:$I$24,9,FALSE)</f>
        <v>750000</v>
      </c>
      <c r="J52" s="2">
        <f>I52*1.25</f>
        <v>937500</v>
      </c>
      <c r="K52" s="2">
        <f>I52*1.5</f>
        <v>1125000</v>
      </c>
      <c r="L52" s="2">
        <f>I52*2</f>
        <v>1500000</v>
      </c>
      <c r="M52" s="12">
        <f>H52/I52</f>
        <v>1.0041306666666667</v>
      </c>
      <c r="N52" t="str">
        <f>IF(M52&lt;=1, "0-100%", IF(M52&lt;=1.25, "100-125%", IF(M52&lt;=1.5, "125-150%", IF(M52&lt;=2, "150-200%", "&gt;200%"))))</f>
        <v>100-125%</v>
      </c>
      <c r="O52" s="6">
        <f>MIN(H52,I52)*INDEX('2018_commission_structure-Start'!$A$21:$I$24,MATCH($E52,'2018_commission_structure-Start'!$A$21:$A$24,0),MATCH(O$1,'2018_commission_structure-Start'!$A$21:$I$21,0))</f>
        <v>112500</v>
      </c>
      <c r="P52" s="2">
        <f>IF(H52&gt;I52,MIN(H52-I52,J52-I52)*INDEX('2018_commission_structure-Start'!$A$21:$I$24,MATCH($E52,'2018_commission_structure-Start'!$A$21:$A$24,0), MATCH(P$1,'2018_commission_structure-Start'!$A$21:$I$21,0)),0)</f>
        <v>588.62</v>
      </c>
      <c r="Q52" s="2">
        <f>IF($H52&gt;J52,MIN($H52-J52,K52-J52)*INDEX('2018_commission_structure-Start'!$A$21:$I$24,MATCH($E52,'2018_commission_structure-Start'!$A$21:$A$24,0), MATCH(Q$1,'2018_commission_structure-Start'!$A$21:$I$21,0)),0)</f>
        <v>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0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>SUM(O52:S52)</f>
        <v>113088.62</v>
      </c>
      <c r="U52" s="6">
        <f>T52+F52</f>
        <v>196296.62</v>
      </c>
      <c r="V52" s="6">
        <f>MIN(H52,I52)*INDEX('2018_commission_structure-Start'!$A$15:$J$18,MATCH($E52,'2018_commission_structure-Start'!$A$15:$A$18,0),MATCH(V$1,'2018_commission_structure-Start'!$A$15:$J$15,0))</f>
        <v>112500</v>
      </c>
      <c r="W52" s="2">
        <f>IF($H52&gt;I52,MIN($H52-I52,J52-I52)*INDEX('2018_commission_structure-Start'!$A$15:$J$18,MATCH($E52,'2018_commission_structure-Start'!$A$15:$A$18,0),MATCH(W$1,'2018_commission_structure-Start'!$A$15:$J$15,0)),0)</f>
        <v>681.56000000000006</v>
      </c>
      <c r="X52" s="2">
        <f>IF($H52&gt;J52,MIN($H52-J52,K52-J52)*INDEX('2018_commission_structure-Start'!$A$15:$J$18,MATCH($E52,'2018_commission_structure-Start'!$A$15:$A$18,0),MATCH(X$1,'2018_commission_structure-Start'!$A$15:$J$15,0)),0)</f>
        <v>0</v>
      </c>
      <c r="Y52" s="2">
        <f>IF($H52&gt;K52,MIN($H52-K52,L52-K52)*INDEX('2018_commission_structure-Start'!$A$15:$J$18,MATCH($E52,'2018_commission_structure-Start'!$A$15:$A$18,0),MATCH(Y$1,'2018_commission_structure-Start'!$A$15:$J$15,0)),0)</f>
        <v>0</v>
      </c>
      <c r="Z52" s="2">
        <f>IF(H52&gt;L52,(H52-L52)*INDEX('2018_commission_structure-Start'!$A$21:$I$24,MATCH($E52,'2018_commission_structure-Start'!$A$21:$A$24,0),MATCH(Z$1,'2018_commission_structure-Start'!$A$21:$I$21,0)),0)</f>
        <v>0</v>
      </c>
      <c r="AA52" s="6">
        <f>SUM(V52:Z52)</f>
        <v>113181.56</v>
      </c>
      <c r="AB52" s="6">
        <f>AA52+F52</f>
        <v>196389.56</v>
      </c>
    </row>
    <row r="53" spans="1:28" x14ac:dyDescent="0.2">
      <c r="A53" t="str">
        <f>C53&amp;" "&amp;D53</f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2">
        <f>SUMIF(deals_closed!D:D,B53,deals_closed!C:C)</f>
        <v>617946</v>
      </c>
      <c r="I53" s="2">
        <f>VLOOKUP(E53,'2018_commission_structure-Start'!$A$22:$I$24,9,FALSE)</f>
        <v>750000</v>
      </c>
      <c r="J53" s="2">
        <f>I53*1.25</f>
        <v>937500</v>
      </c>
      <c r="K53" s="2">
        <f>I53*1.5</f>
        <v>1125000</v>
      </c>
      <c r="L53" s="2">
        <f>I53*2</f>
        <v>1500000</v>
      </c>
      <c r="M53" s="12">
        <f>H53/I53</f>
        <v>0.82392799999999999</v>
      </c>
      <c r="N53" t="str">
        <f>IF(M53&lt;=1, "0-100%", IF(M53&lt;=1.25, "100-125%", IF(M53&lt;=1.5, "125-150%", IF(M53&lt;=2, "150-200%", "&gt;200%"))))</f>
        <v>0-100%</v>
      </c>
      <c r="O53" s="6">
        <f>MIN(H53,I53)*INDEX('2018_commission_structure-Start'!$A$21:$I$24,MATCH($E53,'2018_commission_structure-Start'!$A$21:$A$24,0),MATCH(O$1,'2018_commission_structure-Start'!$A$21:$I$21,0))</f>
        <v>92691.9</v>
      </c>
      <c r="P53" s="2">
        <f>IF(H53&gt;I53,MIN(H53-I53,J53-I53)*INDEX('2018_commission_structure-Start'!$A$21:$I$24,MATCH($E53,'2018_commission_structure-Start'!$A$21:$A$24,0), MATCH(P$1,'2018_commission_structure-Start'!$A$21:$I$21,0)),0)</f>
        <v>0</v>
      </c>
      <c r="Q53" s="2">
        <f>IF($H53&gt;J53,MIN($H53-J53,K53-J53)*INDEX('2018_commission_structure-Start'!$A$21:$I$24,MATCH($E53,'2018_commission_structure-Start'!$A$21:$A$24,0), MATCH(Q$1,'2018_commission_structure-Start'!$A$21:$I$21,0)),0)</f>
        <v>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>SUM(O53:S53)</f>
        <v>92691.9</v>
      </c>
      <c r="U53" s="6">
        <f>T53+F53</f>
        <v>205564.9</v>
      </c>
      <c r="V53" s="6">
        <f>MIN(H53,I53)*INDEX('2018_commission_structure-Start'!$A$15:$J$18,MATCH($E53,'2018_commission_structure-Start'!$A$15:$A$18,0),MATCH(V$1,'2018_commission_structure-Start'!$A$15:$J$15,0))</f>
        <v>92691.9</v>
      </c>
      <c r="W53" s="2">
        <f>IF($H53&gt;I53,MIN($H53-I53,J53-I53)*INDEX('2018_commission_structure-Start'!$A$15:$J$18,MATCH($E53,'2018_commission_structure-Start'!$A$15:$A$18,0),MATCH(W$1,'2018_commission_structure-Start'!$A$15:$J$15,0)),0)</f>
        <v>0</v>
      </c>
      <c r="X53" s="2">
        <f>IF($H53&gt;J53,MIN($H53-J53,K53-J53)*INDEX('2018_commission_structure-Start'!$A$15:$J$18,MATCH($E53,'2018_commission_structure-Start'!$A$15:$A$18,0),MATCH(X$1,'2018_commission_structure-Start'!$A$15:$J$15,0)),0)</f>
        <v>0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IF(H53&gt;L53,(H53-L53)*INDEX('2018_commission_structure-Start'!$A$21:$I$24,MATCH($E53,'2018_commission_structure-Start'!$A$21:$A$24,0),MATCH(Z$1,'2018_commission_structure-Start'!$A$21:$I$21,0)),0)</f>
        <v>0</v>
      </c>
      <c r="AA53" s="6">
        <f>SUM(V53:Z53)</f>
        <v>92691.9</v>
      </c>
      <c r="AB53" s="6">
        <f>AA53+F53</f>
        <v>205564.9</v>
      </c>
    </row>
    <row r="54" spans="1:28" x14ac:dyDescent="0.2">
      <c r="A54" t="str">
        <f>C54&amp;" "&amp;D54</f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2">
        <f>SUMIF(deals_closed!D:D,B54,deals_closed!C:C)</f>
        <v>699755</v>
      </c>
      <c r="I54" s="2">
        <f>VLOOKUP(E54,'2018_commission_structure-Start'!$A$22:$I$24,9,FALSE)</f>
        <v>750000</v>
      </c>
      <c r="J54" s="2">
        <f>I54*1.25</f>
        <v>937500</v>
      </c>
      <c r="K54" s="2">
        <f>I54*1.5</f>
        <v>1125000</v>
      </c>
      <c r="L54" s="2">
        <f>I54*2</f>
        <v>1500000</v>
      </c>
      <c r="M54" s="12">
        <f>H54/I54</f>
        <v>0.93300666666666665</v>
      </c>
      <c r="N54" t="str">
        <f>IF(M54&lt;=1, "0-100%", IF(M54&lt;=1.25, "100-125%", IF(M54&lt;=1.5, "125-150%", IF(M54&lt;=2, "150-200%", "&gt;200%"))))</f>
        <v>0-100%</v>
      </c>
      <c r="O54" s="6">
        <f>MIN(H54,I54)*INDEX('2018_commission_structure-Start'!$A$21:$I$24,MATCH($E54,'2018_commission_structure-Start'!$A$21:$A$24,0),MATCH(O$1,'2018_commission_structure-Start'!$A$21:$I$21,0))</f>
        <v>104963.25</v>
      </c>
      <c r="P54" s="2">
        <f>IF(H54&gt;I54,MIN(H54-I54,J54-I54)*INDEX('2018_commission_structure-Start'!$A$21:$I$24,MATCH($E54,'2018_commission_structure-Start'!$A$21:$A$24,0), MATCH(P$1,'2018_commission_structure-Start'!$A$21:$I$21,0)),0)</f>
        <v>0</v>
      </c>
      <c r="Q54" s="2">
        <f>IF($H54&gt;J54,MIN($H54-J54,K54-J54)*INDEX('2018_commission_structure-Start'!$A$21:$I$24,MATCH($E54,'2018_commission_structure-Start'!$A$21:$A$24,0),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>SUM(O54:S54)</f>
        <v>104963.25</v>
      </c>
      <c r="U54" s="6">
        <f>T54+F54</f>
        <v>203080.25</v>
      </c>
      <c r="V54" s="6">
        <f>MIN(H54,I54)*INDEX('2018_commission_structure-Start'!$A$15:$J$18,MATCH($E54,'2018_commission_structure-Start'!$A$15:$A$18,0),MATCH(V$1,'2018_commission_structure-Start'!$A$15:$J$15,0))</f>
        <v>104963.25</v>
      </c>
      <c r="W54" s="2">
        <f>IF($H54&gt;I54,MIN($H54-I54,J54-I54)*INDEX('2018_commission_structure-Start'!$A$15:$J$18,MATCH($E54,'2018_commission_structure-Start'!$A$15:$A$18,0),MATCH(W$1,'2018_commission_structure-Start'!$A$15:$J$15,0)),0)</f>
        <v>0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IF(H54&gt;L54,(H54-L54)*INDEX('2018_commission_structure-Start'!$A$21:$I$24,MATCH($E54,'2018_commission_structure-Start'!$A$21:$A$24,0),MATCH(Z$1,'2018_commission_structure-Start'!$A$21:$I$21,0)),0)</f>
        <v>0</v>
      </c>
      <c r="AA54" s="6">
        <f>SUM(V54:Z54)</f>
        <v>104963.25</v>
      </c>
      <c r="AB54" s="6">
        <f>AA54+F54</f>
        <v>203080.25</v>
      </c>
    </row>
    <row r="55" spans="1:28" x14ac:dyDescent="0.2">
      <c r="A55" t="str">
        <f>C55&amp;" "&amp;D55</f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2">
        <f>SUMIF(deals_closed!D:D,B55,deals_closed!C:C)</f>
        <v>374529</v>
      </c>
      <c r="I55" s="2">
        <f>VLOOKUP(E55,'2018_commission_structure-Start'!$A$22:$I$24,9,FALSE)</f>
        <v>600000</v>
      </c>
      <c r="J55" s="2">
        <f>I55*1.25</f>
        <v>750000</v>
      </c>
      <c r="K55" s="2">
        <f>I55*1.5</f>
        <v>900000</v>
      </c>
      <c r="L55" s="2">
        <f>I55*2</f>
        <v>1200000</v>
      </c>
      <c r="M55" s="12">
        <f>H55/I55</f>
        <v>0.62421499999999996</v>
      </c>
      <c r="N55" t="str">
        <f>IF(M55&lt;=1, "0-100%", IF(M55&lt;=1.25, "100-125%", IF(M55&lt;=1.5, "125-150%", IF(M55&lt;=2, "150-200%", "&gt;200%"))))</f>
        <v>0-100%</v>
      </c>
      <c r="O55" s="6">
        <f>MIN(H55,I55)*INDEX('2018_commission_structure-Start'!$A$21:$I$24,MATCH($E55,'2018_commission_structure-Start'!$A$21:$A$24,0),MATCH(O$1,'2018_commission_structure-Start'!$A$21:$I$21,0))</f>
        <v>48688.770000000004</v>
      </c>
      <c r="P55" s="2">
        <f>IF(H55&gt;I55,MIN(H55-I55,J55-I55)*INDEX('2018_commission_structure-Start'!$A$21:$I$24,MATCH($E55,'2018_commission_structure-Start'!$A$21:$A$24,0), MATCH(P$1,'2018_commission_structure-Start'!$A$21:$I$21,0)),0)</f>
        <v>0</v>
      </c>
      <c r="Q55" s="2">
        <f>IF($H55&gt;J55,MIN($H55-J55,K55-J55)*INDEX('2018_commission_structure-Start'!$A$21:$I$24,MATCH($E55,'2018_commission_structure-Start'!$A$21:$A$24,0), MATCH(Q$1,'2018_commission_structure-Start'!$A$21:$I$21,0)),0)</f>
        <v>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0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>SUM(O55:S55)</f>
        <v>48688.770000000004</v>
      </c>
      <c r="U55" s="6">
        <f>T55+F55</f>
        <v>104149.77</v>
      </c>
      <c r="V55" s="6">
        <f>MIN(H55,I55)*INDEX('2018_commission_structure-Start'!$A$15:$J$18,MATCH($E55,'2018_commission_structure-Start'!$A$15:$A$18,0),MATCH(V$1,'2018_commission_structure-Start'!$A$15:$J$15,0))</f>
        <v>56179.35</v>
      </c>
      <c r="W55" s="2">
        <f>IF($H55&gt;I55,MIN($H55-I55,J55-I55)*INDEX('2018_commission_structure-Start'!$A$15:$J$18,MATCH($E55,'2018_commission_structure-Start'!$A$15:$A$18,0),MATCH(W$1,'2018_commission_structure-Start'!$A$15:$J$15,0)),0)</f>
        <v>0</v>
      </c>
      <c r="X55" s="2">
        <f>IF($H55&gt;J55,MIN($H55-J55,K55-J55)*INDEX('2018_commission_structure-Start'!$A$15:$J$18,MATCH($E55,'2018_commission_structure-Start'!$A$15:$A$18,0),MATCH(X$1,'2018_commission_structure-Start'!$A$15:$J$15,0)),0)</f>
        <v>0</v>
      </c>
      <c r="Y55" s="2">
        <f>IF($H55&gt;K55,MIN($H55-K55,L55-K55)*INDEX('2018_commission_structure-Start'!$A$15:$J$18,MATCH($E55,'2018_commission_structure-Start'!$A$15:$A$18,0),MATCH(Y$1,'2018_commission_structure-Start'!$A$15:$J$15,0)),0)</f>
        <v>0</v>
      </c>
      <c r="Z55" s="2">
        <f>IF(H55&gt;L55,(H55-L55)*INDEX('2018_commission_structure-Start'!$A$21:$I$24,MATCH($E55,'2018_commission_structure-Start'!$A$21:$A$24,0),MATCH(Z$1,'2018_commission_structure-Start'!$A$21:$I$21,0)),0)</f>
        <v>0</v>
      </c>
      <c r="AA55" s="6">
        <f>SUM(V55:Z55)</f>
        <v>56179.35</v>
      </c>
      <c r="AB55" s="6">
        <f>AA55+F55</f>
        <v>111640.35</v>
      </c>
    </row>
    <row r="56" spans="1:28" x14ac:dyDescent="0.2">
      <c r="A56" t="str">
        <f>C56&amp;" "&amp;D56</f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2">
        <f>SUMIF(deals_closed!D:D,B56,deals_closed!C:C)</f>
        <v>594518</v>
      </c>
      <c r="I56" s="2">
        <f>VLOOKUP(E56,'2018_commission_structure-Start'!$A$22:$I$24,9,FALSE)</f>
        <v>600000</v>
      </c>
      <c r="J56" s="2">
        <f>I56*1.25</f>
        <v>750000</v>
      </c>
      <c r="K56" s="2">
        <f>I56*1.5</f>
        <v>900000</v>
      </c>
      <c r="L56" s="2">
        <f>I56*2</f>
        <v>1200000</v>
      </c>
      <c r="M56" s="12">
        <f>H56/I56</f>
        <v>0.99086333333333332</v>
      </c>
      <c r="N56" t="str">
        <f>IF(M56&lt;=1, "0-100%", IF(M56&lt;=1.25, "100-125%", IF(M56&lt;=1.5, "125-150%", IF(M56&lt;=2, "150-200%", "&gt;200%"))))</f>
        <v>0-100%</v>
      </c>
      <c r="O56" s="6">
        <f>MIN(H56,I56)*INDEX('2018_commission_structure-Start'!$A$21:$I$24,MATCH($E56,'2018_commission_structure-Start'!$A$21:$A$24,0),MATCH(O$1,'2018_commission_structure-Start'!$A$21:$I$21,0))</f>
        <v>77287.34</v>
      </c>
      <c r="P56" s="2">
        <f>IF(H56&gt;I56,MIN(H56-I56,J56-I56)*INDEX('2018_commission_structure-Start'!$A$21:$I$24,MATCH($E56,'2018_commission_structure-Start'!$A$21:$A$24,0), MATCH(P$1,'2018_commission_structure-Start'!$A$21:$I$21,0)),0)</f>
        <v>0</v>
      </c>
      <c r="Q56" s="2">
        <f>IF($H56&gt;J56,MIN($H56-J56,K56-J56)*INDEX('2018_commission_structure-Start'!$A$21:$I$24,MATCH($E56,'2018_commission_structure-Start'!$A$21:$A$24,0), MATCH(Q$1,'2018_commission_structure-Start'!$A$21:$I$21,0)),0)</f>
        <v>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>SUM(O56:S56)</f>
        <v>77287.34</v>
      </c>
      <c r="U56" s="6">
        <f>T56+F56</f>
        <v>145573.34</v>
      </c>
      <c r="V56" s="6">
        <f>MIN(H56,I56)*INDEX('2018_commission_structure-Start'!$A$15:$J$18,MATCH($E56,'2018_commission_structure-Start'!$A$15:$A$18,0),MATCH(V$1,'2018_commission_structure-Start'!$A$15:$J$15,0))</f>
        <v>89177.7</v>
      </c>
      <c r="W56" s="2">
        <f>IF($H56&gt;I56,MIN($H56-I56,J56-I56)*INDEX('2018_commission_structure-Start'!$A$15:$J$18,MATCH($E56,'2018_commission_structure-Start'!$A$15:$A$18,0),MATCH(W$1,'2018_commission_structure-Start'!$A$15:$J$15,0)),0)</f>
        <v>0</v>
      </c>
      <c r="X56" s="2">
        <f>IF($H56&gt;J56,MIN($H56-J56,K56-J56)*INDEX('2018_commission_structure-Start'!$A$15:$J$18,MATCH($E56,'2018_commission_structure-Start'!$A$15:$A$18,0),MATCH(X$1,'2018_commission_structure-Start'!$A$15:$J$15,0)),0)</f>
        <v>0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IF(H56&gt;L56,(H56-L56)*INDEX('2018_commission_structure-Start'!$A$21:$I$24,MATCH($E56,'2018_commission_structure-Start'!$A$21:$A$24,0),MATCH(Z$1,'2018_commission_structure-Start'!$A$21:$I$21,0)),0)</f>
        <v>0</v>
      </c>
      <c r="AA56" s="6">
        <f>SUM(V56:Z56)</f>
        <v>89177.7</v>
      </c>
      <c r="AB56" s="6">
        <f>AA56+F56</f>
        <v>157463.70000000001</v>
      </c>
    </row>
    <row r="57" spans="1:28" x14ac:dyDescent="0.2">
      <c r="A57" t="str">
        <f>C57&amp;" "&amp;D57</f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2">
        <f>SUMIF(deals_closed!D:D,B57,deals_closed!C:C)</f>
        <v>575085</v>
      </c>
      <c r="I57" s="2">
        <f>VLOOKUP(E57,'2018_commission_structure-Start'!$A$22:$I$24,9,FALSE)</f>
        <v>600000</v>
      </c>
      <c r="J57" s="2">
        <f>I57*1.25</f>
        <v>750000</v>
      </c>
      <c r="K57" s="2">
        <f>I57*1.5</f>
        <v>900000</v>
      </c>
      <c r="L57" s="2">
        <f>I57*2</f>
        <v>1200000</v>
      </c>
      <c r="M57" s="12">
        <f>H57/I57</f>
        <v>0.95847499999999997</v>
      </c>
      <c r="N57" t="str">
        <f>IF(M57&lt;=1, "0-100%", IF(M57&lt;=1.25, "100-125%", IF(M57&lt;=1.5, "125-150%", IF(M57&lt;=2, "150-200%", "&gt;200%"))))</f>
        <v>0-100%</v>
      </c>
      <c r="O57" s="6">
        <f>MIN(H57,I57)*INDEX('2018_commission_structure-Start'!$A$21:$I$24,MATCH($E57,'2018_commission_structure-Start'!$A$21:$A$24,0),MATCH(O$1,'2018_commission_structure-Start'!$A$21:$I$21,0))</f>
        <v>74761.05</v>
      </c>
      <c r="P57" s="2">
        <f>IF(H57&gt;I57,MIN(H57-I57,J57-I57)*INDEX('2018_commission_structure-Start'!$A$21:$I$24,MATCH($E57,'2018_commission_structure-Start'!$A$21:$A$24,0), MATCH(P$1,'2018_commission_structure-Start'!$A$21:$I$21,0)),0)</f>
        <v>0</v>
      </c>
      <c r="Q57" s="2">
        <f>IF($H57&gt;J57,MIN($H57-J57,K57-J57)*INDEX('2018_commission_structure-Start'!$A$21:$I$24,MATCH($E57,'2018_commission_structure-Start'!$A$21:$A$24,0), MATCH(Q$1,'2018_commission_structure-Start'!$A$21:$I$21,0)),0)</f>
        <v>0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>SUM(O57:S57)</f>
        <v>74761.05</v>
      </c>
      <c r="U57" s="6">
        <f>T57+F57</f>
        <v>151828.04999999999</v>
      </c>
      <c r="V57" s="6">
        <f>MIN(H57,I57)*INDEX('2018_commission_structure-Start'!$A$15:$J$18,MATCH($E57,'2018_commission_structure-Start'!$A$15:$A$18,0),MATCH(V$1,'2018_commission_structure-Start'!$A$15:$J$15,0))</f>
        <v>86262.75</v>
      </c>
      <c r="W57" s="2">
        <f>IF($H57&gt;I57,MIN($H57-I57,J57-I57)*INDEX('2018_commission_structure-Start'!$A$15:$J$18,MATCH($E57,'2018_commission_structure-Start'!$A$15:$A$18,0),MATCH(W$1,'2018_commission_structure-Start'!$A$15:$J$15,0)),0)</f>
        <v>0</v>
      </c>
      <c r="X57" s="2">
        <f>IF($H57&gt;J57,MIN($H57-J57,K57-J57)*INDEX('2018_commission_structure-Start'!$A$15:$J$18,MATCH($E57,'2018_commission_structure-Start'!$A$15:$A$18,0),MATCH(X$1,'2018_commission_structure-Start'!$A$15:$J$15,0)),0)</f>
        <v>0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IF(H57&gt;L57,(H57-L57)*INDEX('2018_commission_structure-Start'!$A$21:$I$24,MATCH($E57,'2018_commission_structure-Start'!$A$21:$A$24,0),MATCH(Z$1,'2018_commission_structure-Start'!$A$21:$I$21,0)),0)</f>
        <v>0</v>
      </c>
      <c r="AA57" s="6">
        <f>SUM(V57:Z57)</f>
        <v>86262.75</v>
      </c>
      <c r="AB57" s="6">
        <f>AA57+F57</f>
        <v>163329.75</v>
      </c>
    </row>
    <row r="58" spans="1:28" x14ac:dyDescent="0.2">
      <c r="A58" t="str">
        <f>C58&amp;" "&amp;D58</f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2">
        <f>SUMIF(deals_closed!D:D,B58,deals_closed!C:C)</f>
        <v>959690</v>
      </c>
      <c r="I58" s="2">
        <f>VLOOKUP(E58,'2018_commission_structure-Start'!$A$22:$I$24,9,FALSE)</f>
        <v>500000</v>
      </c>
      <c r="J58" s="2">
        <f>I58*1.25</f>
        <v>625000</v>
      </c>
      <c r="K58" s="2">
        <f>I58*1.5</f>
        <v>750000</v>
      </c>
      <c r="L58" s="2">
        <f>I58*2</f>
        <v>1000000</v>
      </c>
      <c r="M58" s="12">
        <f>H58/I58</f>
        <v>1.9193800000000001</v>
      </c>
      <c r="N58" t="str">
        <f>IF(M58&lt;=1, "0-100%", IF(M58&lt;=1.25, "100-125%", IF(M58&lt;=1.5, "125-150%", IF(M58&lt;=2, "150-200%", "&gt;200%"))))</f>
        <v>150-200%</v>
      </c>
      <c r="O58" s="6">
        <f>MIN(H58,I58)*INDEX('2018_commission_structure-Start'!$A$21:$I$24,MATCH($E58,'2018_commission_structure-Start'!$A$21:$A$24,0),MATCH(O$1,'2018_commission_structure-Start'!$A$21:$I$21,0))</f>
        <v>50000</v>
      </c>
      <c r="P58" s="2">
        <f>IF(H58&gt;I58,MIN(H58-I58,J58-I58)*INDEX('2018_commission_structure-Start'!$A$21:$I$24,MATCH($E58,'2018_commission_structure-Start'!$A$21:$A$24,0), MATCH(P$1,'2018_commission_structure-Start'!$A$21:$I$21,0)),0)</f>
        <v>18750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22500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46131.8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>SUM(O58:S58)</f>
        <v>137381.79999999999</v>
      </c>
      <c r="U58" s="6">
        <f>T58+F58</f>
        <v>186432.8</v>
      </c>
      <c r="V58" s="6">
        <f>MIN(H58,I58)*INDEX('2018_commission_structure-Start'!$A$15:$J$18,MATCH($E58,'2018_commission_structure-Start'!$A$15:$A$18,0),MATCH(V$1,'2018_commission_structure-Start'!$A$15:$J$15,0))</f>
        <v>60000</v>
      </c>
      <c r="W58" s="2">
        <f>IF($H58&gt;I58,MIN($H58-I58,J58-I58)*INDEX('2018_commission_structure-Start'!$A$15:$J$18,MATCH($E58,'2018_commission_structure-Start'!$A$15:$A$18,0),MATCH(W$1,'2018_commission_structure-Start'!$A$15:$J$15,0)),0)</f>
        <v>21250</v>
      </c>
      <c r="X58" s="2">
        <f>IF($H58&gt;J58,MIN($H58-J58,K58-J58)*INDEX('2018_commission_structure-Start'!$A$15:$J$18,MATCH($E58,'2018_commission_structure-Start'!$A$15:$A$18,0),MATCH(X$1,'2018_commission_structure-Start'!$A$15:$J$15,0)),0)</f>
        <v>25000</v>
      </c>
      <c r="Y58" s="2">
        <f>IF($H58&gt;K58,MIN($H58-K58,L58-K58)*INDEX('2018_commission_structure-Start'!$A$15:$J$18,MATCH($E58,'2018_commission_structure-Start'!$A$15:$A$18,0),MATCH(Y$1,'2018_commission_structure-Start'!$A$15:$J$15,0)),0)</f>
        <v>46131.8</v>
      </c>
      <c r="Z58" s="2">
        <f>IF(H58&gt;L58,(H58-L58)*INDEX('2018_commission_structure-Start'!$A$21:$I$24,MATCH($E58,'2018_commission_structure-Start'!$A$21:$A$24,0),MATCH(Z$1,'2018_commission_structure-Start'!$A$21:$I$21,0)),0)</f>
        <v>0</v>
      </c>
      <c r="AA58" s="6">
        <f>SUM(V58:Z58)</f>
        <v>152381.79999999999</v>
      </c>
      <c r="AB58" s="6">
        <f>AA58+F58</f>
        <v>201432.8</v>
      </c>
    </row>
    <row r="59" spans="1:28" x14ac:dyDescent="0.2">
      <c r="A59" t="str">
        <f>C59&amp;" "&amp;D59</f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2">
        <f>SUMIF(deals_closed!D:D,B59,deals_closed!C:C)</f>
        <v>985355</v>
      </c>
      <c r="I59" s="2">
        <f>VLOOKUP(E59,'2018_commission_structure-Start'!$A$22:$I$24,9,FALSE)</f>
        <v>600000</v>
      </c>
      <c r="J59" s="2">
        <f>I59*1.25</f>
        <v>750000</v>
      </c>
      <c r="K59" s="2">
        <f>I59*1.5</f>
        <v>900000</v>
      </c>
      <c r="L59" s="2">
        <f>I59*2</f>
        <v>1200000</v>
      </c>
      <c r="M59" s="12">
        <f>H59/I59</f>
        <v>1.6422583333333334</v>
      </c>
      <c r="N59" t="str">
        <f>IF(M59&lt;=1, "0-100%", IF(M59&lt;=1.25, "100-125%", IF(M59&lt;=1.5, "125-150%", IF(M59&lt;=2, "150-200%", "&gt;200%"))))</f>
        <v>150-200%</v>
      </c>
      <c r="O59" s="6">
        <f>MIN(H59,I59)*INDEX('2018_commission_structure-Start'!$A$21:$I$24,MATCH($E59,'2018_commission_structure-Start'!$A$21:$A$24,0),MATCH(O$1,'2018_commission_structure-Start'!$A$21:$I$21,0))</f>
        <v>78000</v>
      </c>
      <c r="P59" s="2">
        <f>IF(H59&gt;I59,MIN(H59-I59,J59-I59)*INDEX('2018_commission_structure-Start'!$A$21:$I$24,MATCH($E59,'2018_commission_structure-Start'!$A$21:$A$24,0), MATCH(P$1,'2018_commission_structure-Start'!$A$21:$I$21,0)),0)</f>
        <v>25500.000000000004</v>
      </c>
      <c r="Q59" s="2">
        <f>IF($H59&gt;J59,MIN($H59-J59,K59-J59)*INDEX('2018_commission_structure-Start'!$A$21:$I$24,MATCH($E59,'2018_commission_structure-Start'!$A$21:$A$24,0), MATCH(Q$1,'2018_commission_structure-Start'!$A$21:$I$21,0)),0)</f>
        <v>31500</v>
      </c>
      <c r="R59" s="2">
        <f>IF($H59&gt;K59,MIN($H59-K59,L59-K59)*INDEX('2018_commission_structure-Start'!$A$21:$I$24,MATCH($E59,'2018_commission_structure-Start'!$A$21:$A$24,0), MATCH(R$1,'2018_commission_structure-Start'!$A$21:$I$21,0)),0)</f>
        <v>22192.3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>SUM(O59:S59)</f>
        <v>157192.29999999999</v>
      </c>
      <c r="U59" s="6">
        <f>T59+F59</f>
        <v>228356.3</v>
      </c>
      <c r="V59" s="6">
        <f>MIN(H59,I59)*INDEX('2018_commission_structure-Start'!$A$15:$J$18,MATCH($E59,'2018_commission_structure-Start'!$A$15:$A$18,0),MATCH(V$1,'2018_commission_structure-Start'!$A$15:$J$15,0))</f>
        <v>90000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27000</v>
      </c>
      <c r="X59" s="2">
        <f>IF($H59&gt;J59,MIN($H59-J59,K59-J59)*INDEX('2018_commission_structure-Start'!$A$15:$J$18,MATCH($E59,'2018_commission_structure-Start'!$A$15:$A$18,0),MATCH(X$1,'2018_commission_structure-Start'!$A$15:$J$15,0)),0)</f>
        <v>37500</v>
      </c>
      <c r="Y59" s="2">
        <f>IF($H59&gt;K59,MIN($H59-K59,L59-K59)*INDEX('2018_commission_structure-Start'!$A$15:$J$18,MATCH($E59,'2018_commission_structure-Start'!$A$15:$A$18,0),MATCH(Y$1,'2018_commission_structure-Start'!$A$15:$J$15,0)),0)</f>
        <v>25606.5</v>
      </c>
      <c r="Z59" s="2">
        <f>IF(H59&gt;L59,(H59-L59)*INDEX('2018_commission_structure-Start'!$A$21:$I$24,MATCH($E59,'2018_commission_structure-Start'!$A$21:$A$24,0),MATCH(Z$1,'2018_commission_structure-Start'!$A$21:$I$21,0)),0)</f>
        <v>0</v>
      </c>
      <c r="AA59" s="6">
        <f>SUM(V59:Z59)</f>
        <v>180106.5</v>
      </c>
      <c r="AB59" s="6">
        <f>AA59+F59</f>
        <v>251270.5</v>
      </c>
    </row>
    <row r="60" spans="1:28" x14ac:dyDescent="0.2">
      <c r="A60" t="str">
        <f>C60&amp;" "&amp;D60</f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2">
        <f>SUMIF(deals_closed!D:D,B60,deals_closed!C:C)</f>
        <v>515945</v>
      </c>
      <c r="I60" s="2">
        <f>VLOOKUP(E60,'2018_commission_structure-Start'!$A$22:$I$24,9,FALSE)</f>
        <v>600000</v>
      </c>
      <c r="J60" s="2">
        <f>I60*1.25</f>
        <v>750000</v>
      </c>
      <c r="K60" s="2">
        <f>I60*1.5</f>
        <v>900000</v>
      </c>
      <c r="L60" s="2">
        <f>I60*2</f>
        <v>1200000</v>
      </c>
      <c r="M60" s="12">
        <f>H60/I60</f>
        <v>0.85990833333333339</v>
      </c>
      <c r="N60" t="str">
        <f>IF(M60&lt;=1, "0-100%", IF(M60&lt;=1.25, "100-125%", IF(M60&lt;=1.5, "125-150%", IF(M60&lt;=2, "150-200%", "&gt;200%"))))</f>
        <v>0-100%</v>
      </c>
      <c r="O60" s="6">
        <f>MIN(H60,I60)*INDEX('2018_commission_structure-Start'!$A$21:$I$24,MATCH($E60,'2018_commission_structure-Start'!$A$21:$A$24,0),MATCH(O$1,'2018_commission_structure-Start'!$A$21:$I$21,0))</f>
        <v>67072.850000000006</v>
      </c>
      <c r="P60" s="2">
        <f>IF(H60&gt;I60,MIN(H60-I60,J60-I60)*INDEX('2018_commission_structure-Start'!$A$21:$I$24,MATCH($E60,'2018_commission_structure-Start'!$A$21:$A$24,0), MATCH(P$1,'2018_commission_structure-Start'!$A$21:$I$21,0)),0)</f>
        <v>0</v>
      </c>
      <c r="Q60" s="2">
        <f>IF($H60&gt;J60,MIN($H60-J60,K60-J60)*INDEX('2018_commission_structure-Start'!$A$21:$I$24,MATCH($E60,'2018_commission_structure-Start'!$A$21:$A$24,0), MATCH(Q$1,'2018_commission_structure-Start'!$A$21:$I$21,0)),0)</f>
        <v>0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>SUM(O60:S60)</f>
        <v>67072.850000000006</v>
      </c>
      <c r="U60" s="6">
        <f>T60+F60</f>
        <v>122090.85</v>
      </c>
      <c r="V60" s="6">
        <f>MIN(H60,I60)*INDEX('2018_commission_structure-Start'!$A$15:$J$18,MATCH($E60,'2018_commission_structure-Start'!$A$15:$A$18,0),MATCH(V$1,'2018_commission_structure-Start'!$A$15:$J$15,0))</f>
        <v>77391.75</v>
      </c>
      <c r="W60" s="2">
        <f>IF($H60&gt;I60,MIN($H60-I60,J60-I60)*INDEX('2018_commission_structure-Start'!$A$15:$J$18,MATCH($E60,'2018_commission_structure-Start'!$A$15:$A$18,0),MATCH(W$1,'2018_commission_structure-Start'!$A$15:$J$15,0)),0)</f>
        <v>0</v>
      </c>
      <c r="X60" s="2">
        <f>IF($H60&gt;J60,MIN($H60-J60,K60-J60)*INDEX('2018_commission_structure-Start'!$A$15:$J$18,MATCH($E60,'2018_commission_structure-Start'!$A$15:$A$18,0),MATCH(X$1,'2018_commission_structure-Start'!$A$15:$J$15,0)),0)</f>
        <v>0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IF(H60&gt;L60,(H60-L60)*INDEX('2018_commission_structure-Start'!$A$21:$I$24,MATCH($E60,'2018_commission_structure-Start'!$A$21:$A$24,0),MATCH(Z$1,'2018_commission_structure-Start'!$A$21:$I$21,0)),0)</f>
        <v>0</v>
      </c>
      <c r="AA60" s="6">
        <f>SUM(V60:Z60)</f>
        <v>77391.75</v>
      </c>
      <c r="AB60" s="6">
        <f>AA60+F60</f>
        <v>132409.75</v>
      </c>
    </row>
    <row r="61" spans="1:28" x14ac:dyDescent="0.2">
      <c r="A61" t="str">
        <f>C61&amp;" "&amp;D61</f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2">
        <f>SUMIF(deals_closed!D:D,B61,deals_closed!C:C)</f>
        <v>500816</v>
      </c>
      <c r="I61" s="2">
        <f>VLOOKUP(E61,'2018_commission_structure-Start'!$A$22:$I$24,9,FALSE)</f>
        <v>750000</v>
      </c>
      <c r="J61" s="2">
        <f>I61*1.25</f>
        <v>937500</v>
      </c>
      <c r="K61" s="2">
        <f>I61*1.5</f>
        <v>1125000</v>
      </c>
      <c r="L61" s="2">
        <f>I61*2</f>
        <v>1500000</v>
      </c>
      <c r="M61" s="12">
        <f>H61/I61</f>
        <v>0.66775466666666672</v>
      </c>
      <c r="N61" t="str">
        <f>IF(M61&lt;=1, "0-100%", IF(M61&lt;=1.25, "100-125%", IF(M61&lt;=1.5, "125-150%", IF(M61&lt;=2, "150-200%", "&gt;200%"))))</f>
        <v>0-100%</v>
      </c>
      <c r="O61" s="6">
        <f>MIN(H61,I61)*INDEX('2018_commission_structure-Start'!$A$21:$I$24,MATCH($E61,'2018_commission_structure-Start'!$A$21:$A$24,0),MATCH(O$1,'2018_commission_structure-Start'!$A$21:$I$21,0))</f>
        <v>75122.399999999994</v>
      </c>
      <c r="P61" s="2">
        <f>IF(H61&gt;I61,MIN(H61-I61,J61-I61)*INDEX('2018_commission_structure-Start'!$A$21:$I$24,MATCH($E61,'2018_commission_structure-Start'!$A$21:$A$24,0), MATCH(P$1,'2018_commission_structure-Start'!$A$21:$I$21,0)),0)</f>
        <v>0</v>
      </c>
      <c r="Q61" s="2">
        <f>IF($H61&gt;J61,MIN($H61-J61,K61-J61)*INDEX('2018_commission_structure-Start'!$A$21:$I$24,MATCH($E61,'2018_commission_structure-Start'!$A$21:$A$24,0), MATCH(Q$1,'2018_commission_structure-Start'!$A$21:$I$21,0)),0)</f>
        <v>0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>SUM(O61:S61)</f>
        <v>75122.399999999994</v>
      </c>
      <c r="U61" s="6">
        <f>T61+F61</f>
        <v>189880.4</v>
      </c>
      <c r="V61" s="6">
        <f>MIN(H61,I61)*INDEX('2018_commission_structure-Start'!$A$15:$J$18,MATCH($E61,'2018_commission_structure-Start'!$A$15:$A$18,0),MATCH(V$1,'2018_commission_structure-Start'!$A$15:$J$15,0))</f>
        <v>75122.399999999994</v>
      </c>
      <c r="W61" s="2">
        <f>IF($H61&gt;I61,MIN($H61-I61,J61-I61)*INDEX('2018_commission_structure-Start'!$A$15:$J$18,MATCH($E61,'2018_commission_structure-Start'!$A$15:$A$18,0),MATCH(W$1,'2018_commission_structure-Start'!$A$15:$J$15,0)),0)</f>
        <v>0</v>
      </c>
      <c r="X61" s="2">
        <f>IF($H61&gt;J61,MIN($H61-J61,K61-J61)*INDEX('2018_commission_structure-Start'!$A$15:$J$18,MATCH($E61,'2018_commission_structure-Start'!$A$15:$A$18,0),MATCH(X$1,'2018_commission_structure-Start'!$A$15:$J$15,0)),0)</f>
        <v>0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IF(H61&gt;L61,(H61-L61)*INDEX('2018_commission_structure-Start'!$A$21:$I$24,MATCH($E61,'2018_commission_structure-Start'!$A$21:$A$24,0),MATCH(Z$1,'2018_commission_structure-Start'!$A$21:$I$21,0)),0)</f>
        <v>0</v>
      </c>
      <c r="AA61" s="6">
        <f>SUM(V61:Z61)</f>
        <v>75122.399999999994</v>
      </c>
      <c r="AB61" s="6">
        <f>AA61+F61</f>
        <v>189880.4</v>
      </c>
    </row>
    <row r="62" spans="1:28" x14ac:dyDescent="0.2">
      <c r="A62" t="str">
        <f>C62&amp;" "&amp;D62</f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2">
        <f>SUMIF(deals_closed!D:D,B62,deals_closed!C:C)</f>
        <v>691543</v>
      </c>
      <c r="I62" s="2">
        <f>VLOOKUP(E62,'2018_commission_structure-Start'!$A$22:$I$24,9,FALSE)</f>
        <v>600000</v>
      </c>
      <c r="J62" s="2">
        <f>I62*1.25</f>
        <v>750000</v>
      </c>
      <c r="K62" s="2">
        <f>I62*1.5</f>
        <v>900000</v>
      </c>
      <c r="L62" s="2">
        <f>I62*2</f>
        <v>1200000</v>
      </c>
      <c r="M62" s="12">
        <f>H62/I62</f>
        <v>1.1525716666666668</v>
      </c>
      <c r="N62" t="str">
        <f>IF(M62&lt;=1, "0-100%", IF(M62&lt;=1.25, "100-125%", IF(M62&lt;=1.5, "125-150%", IF(M62&lt;=2, "150-200%", "&gt;200%"))))</f>
        <v>100-125%</v>
      </c>
      <c r="O62" s="6">
        <f>MIN(H62,I62)*INDEX('2018_commission_structure-Start'!$A$21:$I$24,MATCH($E62,'2018_commission_structure-Start'!$A$21:$A$24,0),MATCH(O$1,'2018_commission_structure-Start'!$A$21:$I$21,0))</f>
        <v>78000</v>
      </c>
      <c r="P62" s="2">
        <f>IF(H62&gt;I62,MIN(H62-I62,J62-I62)*INDEX('2018_commission_structure-Start'!$A$21:$I$24,MATCH($E62,'2018_commission_structure-Start'!$A$21:$A$24,0), MATCH(P$1,'2018_commission_structure-Start'!$A$21:$I$21,0)),0)</f>
        <v>15562.310000000001</v>
      </c>
      <c r="Q62" s="2">
        <f>IF($H62&gt;J62,MIN($H62-J62,K62-J62)*INDEX('2018_commission_structure-Start'!$A$21:$I$24,MATCH($E62,'2018_commission_structure-Start'!$A$21:$A$24,0), MATCH(Q$1,'2018_commission_structure-Start'!$A$21:$I$21,0)),0)</f>
        <v>0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IF(H62&gt;L62,(H62-L62)*INDEX('2018_commission_structure-Start'!$A$21:$I$24,MATCH($E62,'2018_commission_structure-Start'!$A$21:$A$24,0),MATCH(S$1,'2018_commission_structure-Start'!$A$21:$I$21,0)),0)</f>
        <v>0</v>
      </c>
      <c r="T62" s="6">
        <f>SUM(O62:S62)</f>
        <v>93562.31</v>
      </c>
      <c r="U62" s="6">
        <f>T62+F62</f>
        <v>154947.31</v>
      </c>
      <c r="V62" s="6">
        <f>MIN(H62,I62)*INDEX('2018_commission_structure-Start'!$A$15:$J$18,MATCH($E62,'2018_commission_structure-Start'!$A$15:$A$18,0),MATCH(V$1,'2018_commission_structure-Start'!$A$15:$J$15,0))</f>
        <v>90000</v>
      </c>
      <c r="W62" s="2">
        <f>IF($H62&gt;I62,MIN($H62-I62,J62-I62)*INDEX('2018_commission_structure-Start'!$A$15:$J$18,MATCH($E62,'2018_commission_structure-Start'!$A$15:$A$18,0),MATCH(W$1,'2018_commission_structure-Start'!$A$15:$J$15,0)),0)</f>
        <v>16477.739999999998</v>
      </c>
      <c r="X62" s="2">
        <f>IF($H62&gt;J62,MIN($H62-J62,K62-J62)*INDEX('2018_commission_structure-Start'!$A$15:$J$18,MATCH($E62,'2018_commission_structure-Start'!$A$15:$A$18,0),MATCH(X$1,'2018_commission_structure-Start'!$A$15:$J$15,0)),0)</f>
        <v>0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IF(H62&gt;L62,(H62-L62)*INDEX('2018_commission_structure-Start'!$A$21:$I$24,MATCH($E62,'2018_commission_structure-Start'!$A$21:$A$24,0),MATCH(Z$1,'2018_commission_structure-Start'!$A$21:$I$21,0)),0)</f>
        <v>0</v>
      </c>
      <c r="AA62" s="6">
        <f>SUM(V62:Z62)</f>
        <v>106477.73999999999</v>
      </c>
      <c r="AB62" s="6">
        <f>AA62+F62</f>
        <v>167862.74</v>
      </c>
    </row>
    <row r="63" spans="1:28" x14ac:dyDescent="0.2">
      <c r="A63" t="str">
        <f>C63&amp;" "&amp;D63</f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2">
        <f>SUMIF(deals_closed!D:D,B63,deals_closed!C:C)</f>
        <v>433083</v>
      </c>
      <c r="I63" s="2">
        <f>VLOOKUP(E63,'2018_commission_structure-Start'!$A$22:$I$24,9,FALSE)</f>
        <v>500000</v>
      </c>
      <c r="J63" s="2">
        <f>I63*1.25</f>
        <v>625000</v>
      </c>
      <c r="K63" s="2">
        <f>I63*1.5</f>
        <v>750000</v>
      </c>
      <c r="L63" s="2">
        <f>I63*2</f>
        <v>1000000</v>
      </c>
      <c r="M63" s="12">
        <f>H63/I63</f>
        <v>0.86616599999999999</v>
      </c>
      <c r="N63" t="str">
        <f>IF(M63&lt;=1, "0-100%", IF(M63&lt;=1.25, "100-125%", IF(M63&lt;=1.5, "125-150%", IF(M63&lt;=2, "150-200%", "&gt;200%"))))</f>
        <v>0-100%</v>
      </c>
      <c r="O63" s="6">
        <f>MIN(H63,I63)*INDEX('2018_commission_structure-Start'!$A$21:$I$24,MATCH($E63,'2018_commission_structure-Start'!$A$21:$A$24,0),MATCH(O$1,'2018_commission_structure-Start'!$A$21:$I$21,0))</f>
        <v>43308.3</v>
      </c>
      <c r="P63" s="2">
        <f>IF(H63&gt;I63,MIN(H63-I63,J63-I63)*INDEX('2018_commission_structure-Start'!$A$21:$I$24,MATCH($E63,'2018_commission_structure-Start'!$A$21:$A$24,0), MATCH(P$1,'2018_commission_structure-Start'!$A$21:$I$21,0)),0)</f>
        <v>0</v>
      </c>
      <c r="Q63" s="2">
        <f>IF($H63&gt;J63,MIN($H63-J63,K63-J63)*INDEX('2018_commission_structure-Start'!$A$21:$I$24,MATCH($E63,'2018_commission_structure-Start'!$A$21:$A$24,0),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>SUM(O63:S63)</f>
        <v>43308.3</v>
      </c>
      <c r="U63" s="6">
        <f>T63+F63</f>
        <v>82226.3</v>
      </c>
      <c r="V63" s="6">
        <f>MIN(H63,I63)*INDEX('2018_commission_structure-Start'!$A$15:$J$18,MATCH($E63,'2018_commission_structure-Start'!$A$15:$A$18,0),MATCH(V$1,'2018_commission_structure-Start'!$A$15:$J$15,0))</f>
        <v>51969.96</v>
      </c>
      <c r="W63" s="2">
        <f>IF($H63&gt;I63,MIN($H63-I63,J63-I63)*INDEX('2018_commission_structure-Start'!$A$15:$J$18,MATCH($E63,'2018_commission_structure-Start'!$A$15:$A$18,0),MATCH(W$1,'2018_commission_structure-Start'!$A$15:$J$15,0)),0)</f>
        <v>0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IF(H63&gt;L63,(H63-L63)*INDEX('2018_commission_structure-Start'!$A$21:$I$24,MATCH($E63,'2018_commission_structure-Start'!$A$21:$A$24,0),MATCH(Z$1,'2018_commission_structure-Start'!$A$21:$I$21,0)),0)</f>
        <v>0</v>
      </c>
      <c r="AA63" s="6">
        <f>SUM(V63:Z63)</f>
        <v>51969.96</v>
      </c>
      <c r="AB63" s="6">
        <f>AA63+F63</f>
        <v>90887.959999999992</v>
      </c>
    </row>
    <row r="64" spans="1:28" x14ac:dyDescent="0.2">
      <c r="A64" t="str">
        <f>C64&amp;" "&amp;D64</f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2">
        <f>SUMIF(deals_closed!D:D,B64,deals_closed!C:C)</f>
        <v>789211</v>
      </c>
      <c r="I64" s="2">
        <f>VLOOKUP(E64,'2018_commission_structure-Start'!$A$22:$I$24,9,FALSE)</f>
        <v>750000</v>
      </c>
      <c r="J64" s="2">
        <f>I64*1.25</f>
        <v>937500</v>
      </c>
      <c r="K64" s="2">
        <f>I64*1.5</f>
        <v>1125000</v>
      </c>
      <c r="L64" s="2">
        <f>I64*2</f>
        <v>1500000</v>
      </c>
      <c r="M64" s="12">
        <f>H64/I64</f>
        <v>1.0522813333333334</v>
      </c>
      <c r="N64" t="str">
        <f>IF(M64&lt;=1, "0-100%", IF(M64&lt;=1.25, "100-125%", IF(M64&lt;=1.5, "125-150%", IF(M64&lt;=2, "150-200%", "&gt;200%"))))</f>
        <v>100-125%</v>
      </c>
      <c r="O64" s="6">
        <f>MIN(H64,I64)*INDEX('2018_commission_structure-Start'!$A$21:$I$24,MATCH($E64,'2018_commission_structure-Start'!$A$21:$A$24,0),MATCH(O$1,'2018_commission_structure-Start'!$A$21:$I$21,0))</f>
        <v>112500</v>
      </c>
      <c r="P64" s="2">
        <f>IF(H64&gt;I64,MIN(H64-I64,J64-I64)*INDEX('2018_commission_structure-Start'!$A$21:$I$24,MATCH($E64,'2018_commission_structure-Start'!$A$21:$A$24,0), MATCH(P$1,'2018_commission_structure-Start'!$A$21:$I$21,0)),0)</f>
        <v>7450.09</v>
      </c>
      <c r="Q64" s="2">
        <f>IF($H64&gt;J64,MIN($H64-J64,K64-J64)*INDEX('2018_commission_structure-Start'!$A$21:$I$24,MATCH($E64,'2018_commission_structure-Start'!$A$21:$A$24,0), MATCH(Q$1,'2018_commission_structure-Start'!$A$21:$I$21,0)),0)</f>
        <v>0</v>
      </c>
      <c r="R64" s="2">
        <f>IF($H64&gt;K64,MIN($H64-K64,L64-K64)*INDEX('2018_commission_structure-Start'!$A$21:$I$24,MATCH($E64,'2018_commission_structure-Start'!$A$21:$A$24,0), MATCH(R$1,'2018_commission_structure-Start'!$A$21:$I$21,0)),0)</f>
        <v>0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>SUM(O64:S64)</f>
        <v>119950.09</v>
      </c>
      <c r="U64" s="6">
        <f>T64+F64</f>
        <v>220298.09</v>
      </c>
      <c r="V64" s="6">
        <f>MIN(H64,I64)*INDEX('2018_commission_structure-Start'!$A$15:$J$18,MATCH($E64,'2018_commission_structure-Start'!$A$15:$A$18,0),MATCH(V$1,'2018_commission_structure-Start'!$A$15:$J$15,0))</f>
        <v>112500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8626.42</v>
      </c>
      <c r="X64" s="2">
        <f>IF($H64&gt;J64,MIN($H64-J64,K64-J64)*INDEX('2018_commission_structure-Start'!$A$15:$J$18,MATCH($E64,'2018_commission_structure-Start'!$A$15:$A$18,0),MATCH(X$1,'2018_commission_structure-Start'!$A$15:$J$15,0)),0)</f>
        <v>0</v>
      </c>
      <c r="Y64" s="2">
        <f>IF($H64&gt;K64,MIN($H64-K64,L64-K64)*INDEX('2018_commission_structure-Start'!$A$15:$J$18,MATCH($E64,'2018_commission_structure-Start'!$A$15:$A$18,0),MATCH(Y$1,'2018_commission_structure-Start'!$A$15:$J$15,0)),0)</f>
        <v>0</v>
      </c>
      <c r="Z64" s="2">
        <f>IF(H64&gt;L64,(H64-L64)*INDEX('2018_commission_structure-Start'!$A$21:$I$24,MATCH($E64,'2018_commission_structure-Start'!$A$21:$A$24,0),MATCH(Z$1,'2018_commission_structure-Start'!$A$21:$I$21,0)),0)</f>
        <v>0</v>
      </c>
      <c r="AA64" s="6">
        <f>SUM(V64:Z64)</f>
        <v>121126.42</v>
      </c>
      <c r="AB64" s="6">
        <f>AA64+F64</f>
        <v>221474.41999999998</v>
      </c>
    </row>
    <row r="65" spans="1:28" x14ac:dyDescent="0.2">
      <c r="A65" t="str">
        <f>C65&amp;" "&amp;D65</f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2">
        <f>SUMIF(deals_closed!D:D,B65,deals_closed!C:C)</f>
        <v>722942</v>
      </c>
      <c r="I65" s="2">
        <f>VLOOKUP(E65,'2018_commission_structure-Start'!$A$22:$I$24,9,FALSE)</f>
        <v>600000</v>
      </c>
      <c r="J65" s="2">
        <f>I65*1.25</f>
        <v>750000</v>
      </c>
      <c r="K65" s="2">
        <f>I65*1.5</f>
        <v>900000</v>
      </c>
      <c r="L65" s="2">
        <f>I65*2</f>
        <v>1200000</v>
      </c>
      <c r="M65" s="12">
        <f>H65/I65</f>
        <v>1.2049033333333334</v>
      </c>
      <c r="N65" t="str">
        <f>IF(M65&lt;=1, "0-100%", IF(M65&lt;=1.25, "100-125%", IF(M65&lt;=1.5, "125-150%", IF(M65&lt;=2, "150-200%", "&gt;200%"))))</f>
        <v>100-125%</v>
      </c>
      <c r="O65" s="6">
        <f>MIN(H65,I65)*INDEX('2018_commission_structure-Start'!$A$21:$I$24,MATCH($E65,'2018_commission_structure-Start'!$A$21:$A$24,0),MATCH(O$1,'2018_commission_structure-Start'!$A$21:$I$21,0))</f>
        <v>78000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20900.140000000003</v>
      </c>
      <c r="Q65" s="2">
        <f>IF($H65&gt;J65,MIN($H65-J65,K65-J65)*INDEX('2018_commission_structure-Start'!$A$21:$I$24,MATCH($E65,'2018_commission_structure-Start'!$A$21:$A$24,0), MATCH(Q$1,'2018_commission_structure-Start'!$A$21:$I$21,0)),0)</f>
        <v>0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>SUM(O65:S65)</f>
        <v>98900.14</v>
      </c>
      <c r="U65" s="6">
        <f>T65+F65</f>
        <v>168380.14</v>
      </c>
      <c r="V65" s="6">
        <f>MIN(H65,I65)*INDEX('2018_commission_structure-Start'!$A$15:$J$18,MATCH($E65,'2018_commission_structure-Start'!$A$15:$A$18,0),MATCH(V$1,'2018_commission_structure-Start'!$A$15:$J$15,0))</f>
        <v>90000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22129.559999999998</v>
      </c>
      <c r="X65" s="2">
        <f>IF($H65&gt;J65,MIN($H65-J65,K65-J65)*INDEX('2018_commission_structure-Start'!$A$15:$J$18,MATCH($E65,'2018_commission_structure-Start'!$A$15:$A$18,0),MATCH(X$1,'2018_commission_structure-Start'!$A$15:$J$15,0)),0)</f>
        <v>0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IF(H65&gt;L65,(H65-L65)*INDEX('2018_commission_structure-Start'!$A$21:$I$24,MATCH($E65,'2018_commission_structure-Start'!$A$21:$A$24,0),MATCH(Z$1,'2018_commission_structure-Start'!$A$21:$I$21,0)),0)</f>
        <v>0</v>
      </c>
      <c r="AA65" s="6">
        <f>SUM(V65:Z65)</f>
        <v>112129.56</v>
      </c>
      <c r="AB65" s="6">
        <f>AA65+F65</f>
        <v>181609.56</v>
      </c>
    </row>
    <row r="66" spans="1:28" x14ac:dyDescent="0.2">
      <c r="A66" t="str">
        <f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2">
        <f>SUMIF(deals_closed!D:D,B66,deals_closed!C:C)</f>
        <v>770020</v>
      </c>
      <c r="I66" s="2">
        <f>VLOOKUP(E66,'2018_commission_structure-Start'!$A$22:$I$24,9,FALSE)</f>
        <v>750000</v>
      </c>
      <c r="J66" s="2">
        <f>I66*1.25</f>
        <v>937500</v>
      </c>
      <c r="K66" s="2">
        <f>I66*1.5</f>
        <v>1125000</v>
      </c>
      <c r="L66" s="2">
        <f>I66*2</f>
        <v>1500000</v>
      </c>
      <c r="M66" s="12">
        <f>H66/I66</f>
        <v>1.0266933333333332</v>
      </c>
      <c r="N66" t="str">
        <f>IF(M66&lt;=1, "0-100%", IF(M66&lt;=1.25, "100-125%", IF(M66&lt;=1.5, "125-150%", IF(M66&lt;=2, "150-200%", "&gt;200%"))))</f>
        <v>100-125%</v>
      </c>
      <c r="O66" s="6">
        <f>MIN(H66,I66)*INDEX('2018_commission_structure-Start'!$A$21:$I$24,MATCH($E66,'2018_commission_structure-Start'!$A$21:$A$24,0),MATCH(O$1,'2018_commission_structure-Start'!$A$21:$I$21,0))</f>
        <v>112500</v>
      </c>
      <c r="P66" s="2">
        <f>IF(H66&gt;I66,MIN(H66-I66,J66-I66)*INDEX('2018_commission_structure-Start'!$A$21:$I$24,MATCH($E66,'2018_commission_structure-Start'!$A$21:$A$24,0), MATCH(P$1,'2018_commission_structure-Start'!$A$21:$I$21,0)),0)</f>
        <v>3803.8</v>
      </c>
      <c r="Q66" s="2">
        <f>IF($H66&gt;J66,MIN($H66-J66,K66-J66)*INDEX('2018_commission_structure-Start'!$A$21:$I$24,MATCH($E66,'2018_commission_structure-Start'!$A$21:$A$24,0), MATCH(Q$1,'2018_commission_structure-Start'!$A$21:$I$21,0)),0)</f>
        <v>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>SUM(O66:S66)</f>
        <v>116303.8</v>
      </c>
      <c r="U66" s="6">
        <f>T66+F66</f>
        <v>235633.8</v>
      </c>
      <c r="V66" s="6">
        <f>MIN(H66,I66)*INDEX('2018_commission_structure-Start'!$A$15:$J$18,MATCH($E66,'2018_commission_structure-Start'!$A$15:$A$18,0),MATCH(V$1,'2018_commission_structure-Start'!$A$15:$J$15,0))</f>
        <v>112500</v>
      </c>
      <c r="W66" s="2">
        <f>IF($H66&gt;I66,MIN($H66-I66,J66-I66)*INDEX('2018_commission_structure-Start'!$A$15:$J$18,MATCH($E66,'2018_commission_structure-Start'!$A$15:$A$18,0),MATCH(W$1,'2018_commission_structure-Start'!$A$15:$J$15,0)),0)</f>
        <v>4404.3999999999996</v>
      </c>
      <c r="X66" s="2">
        <f>IF($H66&gt;J66,MIN($H66-J66,K66-J66)*INDEX('2018_commission_structure-Start'!$A$15:$J$18,MATCH($E66,'2018_commission_structure-Start'!$A$15:$A$18,0),MATCH(X$1,'2018_commission_structure-Start'!$A$15:$J$15,0)),0)</f>
        <v>0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IF(H66&gt;L66,(H66-L66)*INDEX('2018_commission_structure-Start'!$A$21:$I$24,MATCH($E66,'2018_commission_structure-Start'!$A$21:$A$24,0),MATCH(Z$1,'2018_commission_structure-Start'!$A$21:$I$21,0)),0)</f>
        <v>0</v>
      </c>
      <c r="AA66" s="6">
        <f>SUM(V66:Z66)</f>
        <v>116904.4</v>
      </c>
      <c r="AB66" s="6">
        <f>AA66+F66</f>
        <v>236234.4</v>
      </c>
    </row>
    <row r="67" spans="1:28" x14ac:dyDescent="0.2">
      <c r="A67" t="str">
        <f>C67&amp;" "&amp;D67</f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2">
        <f>SUMIF(deals_closed!D:D,B67,deals_closed!C:C)</f>
        <v>596808</v>
      </c>
      <c r="I67" s="2">
        <f>VLOOKUP(E67,'2018_commission_structure-Start'!$A$22:$I$24,9,FALSE)</f>
        <v>750000</v>
      </c>
      <c r="J67" s="2">
        <f>I67*1.25</f>
        <v>937500</v>
      </c>
      <c r="K67" s="2">
        <f>I67*1.5</f>
        <v>1125000</v>
      </c>
      <c r="L67" s="2">
        <f>I67*2</f>
        <v>1500000</v>
      </c>
      <c r="M67" s="12">
        <f>H67/I67</f>
        <v>0.79574400000000001</v>
      </c>
      <c r="N67" t="str">
        <f>IF(M67&lt;=1, "0-100%", IF(M67&lt;=1.25, "100-125%", IF(M67&lt;=1.5, "125-150%", IF(M67&lt;=2, "150-200%", "&gt;200%"))))</f>
        <v>0-100%</v>
      </c>
      <c r="O67" s="6">
        <f>MIN(H67,I67)*INDEX('2018_commission_structure-Start'!$A$21:$I$24,MATCH($E67,'2018_commission_structure-Start'!$A$21:$A$24,0),MATCH(O$1,'2018_commission_structure-Start'!$A$21:$I$21,0))</f>
        <v>89521.2</v>
      </c>
      <c r="P67" s="2">
        <f>IF(H67&gt;I67,MIN(H67-I67,J67-I67)*INDEX('2018_commission_structure-Start'!$A$21:$I$24,MATCH($E67,'2018_commission_structure-Start'!$A$21:$A$24,0), MATCH(P$1,'2018_commission_structure-Start'!$A$21:$I$21,0)),0)</f>
        <v>0</v>
      </c>
      <c r="Q67" s="2">
        <f>IF($H67&gt;J67,MIN($H67-J67,K67-J67)*INDEX('2018_commission_structure-Start'!$A$21:$I$24,MATCH($E67,'2018_commission_structure-Start'!$A$21:$A$24,0),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>SUM(O67:S67)</f>
        <v>89521.2</v>
      </c>
      <c r="U67" s="6">
        <f>T67+F67</f>
        <v>178766.2</v>
      </c>
      <c r="V67" s="6">
        <f>MIN(H67,I67)*INDEX('2018_commission_structure-Start'!$A$15:$J$18,MATCH($E67,'2018_commission_structure-Start'!$A$15:$A$18,0),MATCH(V$1,'2018_commission_structure-Start'!$A$15:$J$15,0))</f>
        <v>89521.2</v>
      </c>
      <c r="W67" s="2">
        <f>IF($H67&gt;I67,MIN($H67-I67,J67-I67)*INDEX('2018_commission_structure-Start'!$A$15:$J$18,MATCH($E67,'2018_commission_structure-Start'!$A$15:$A$18,0),MATCH(W$1,'2018_commission_structure-Start'!$A$15:$J$15,0)),0)</f>
        <v>0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IF(H67&gt;L67,(H67-L67)*INDEX('2018_commission_structure-Start'!$A$21:$I$24,MATCH($E67,'2018_commission_structure-Start'!$A$21:$A$24,0),MATCH(Z$1,'2018_commission_structure-Start'!$A$21:$I$21,0)),0)</f>
        <v>0</v>
      </c>
      <c r="AA67" s="6">
        <f>SUM(V67:Z67)</f>
        <v>89521.2</v>
      </c>
      <c r="AB67" s="6">
        <f>AA67+F67</f>
        <v>178766.2</v>
      </c>
    </row>
    <row r="68" spans="1:28" x14ac:dyDescent="0.2">
      <c r="A68" t="str">
        <f>C68&amp;" "&amp;D68</f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2">
        <f>SUMIF(deals_closed!D:D,B68,deals_closed!C:C)</f>
        <v>876505</v>
      </c>
      <c r="I68" s="2">
        <f>VLOOKUP(E68,'2018_commission_structure-Start'!$A$22:$I$24,9,FALSE)</f>
        <v>600000</v>
      </c>
      <c r="J68" s="2">
        <f>I68*1.25</f>
        <v>750000</v>
      </c>
      <c r="K68" s="2">
        <f>I68*1.5</f>
        <v>900000</v>
      </c>
      <c r="L68" s="2">
        <f>I68*2</f>
        <v>1200000</v>
      </c>
      <c r="M68" s="12">
        <f>H68/I68</f>
        <v>1.4608416666666666</v>
      </c>
      <c r="N68" t="str">
        <f>IF(M68&lt;=1, "0-100%", IF(M68&lt;=1.25, "100-125%", IF(M68&lt;=1.5, "125-150%", IF(M68&lt;=2, "150-200%", "&gt;200%"))))</f>
        <v>125-150%</v>
      </c>
      <c r="O68" s="6">
        <f>MIN(H68,I68)*INDEX('2018_commission_structure-Start'!$A$21:$I$24,MATCH($E68,'2018_commission_structure-Start'!$A$21:$A$24,0),MATCH(O$1,'2018_commission_structure-Start'!$A$21:$I$21,0))</f>
        <v>78000</v>
      </c>
      <c r="P68" s="2">
        <f>IF(H68&gt;I68,MIN(H68-I68,J68-I68)*INDEX('2018_commission_structure-Start'!$A$21:$I$24,MATCH($E68,'2018_commission_structure-Start'!$A$21:$A$24,0), MATCH(P$1,'2018_commission_structure-Start'!$A$21:$I$21,0)),0)</f>
        <v>25500.000000000004</v>
      </c>
      <c r="Q68" s="2">
        <f>IF($H68&gt;J68,MIN($H68-J68,K68-J68)*INDEX('2018_commission_structure-Start'!$A$21:$I$24,MATCH($E68,'2018_commission_structure-Start'!$A$21:$A$24,0), MATCH(Q$1,'2018_commission_structure-Start'!$A$21:$I$21,0)),0)</f>
        <v>26566.05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>SUM(O68:S68)</f>
        <v>130066.05</v>
      </c>
      <c r="U68" s="6">
        <f>T68+F68</f>
        <v>210004.05</v>
      </c>
      <c r="V68" s="6">
        <f>MIN(H68,I68)*INDEX('2018_commission_structure-Start'!$A$15:$J$18,MATCH($E68,'2018_commission_structure-Start'!$A$15:$A$18,0),MATCH(V$1,'2018_commission_structure-Start'!$A$15:$J$15,0))</f>
        <v>90000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27000</v>
      </c>
      <c r="X68" s="2">
        <f>IF($H68&gt;J68,MIN($H68-J68,K68-J68)*INDEX('2018_commission_structure-Start'!$A$15:$J$18,MATCH($E68,'2018_commission_structure-Start'!$A$15:$A$18,0),MATCH(X$1,'2018_commission_structure-Start'!$A$15:$J$15,0)),0)</f>
        <v>31626.25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IF(H68&gt;L68,(H68-L68)*INDEX('2018_commission_structure-Start'!$A$21:$I$24,MATCH($E68,'2018_commission_structure-Start'!$A$21:$A$24,0),MATCH(Z$1,'2018_commission_structure-Start'!$A$21:$I$21,0)),0)</f>
        <v>0</v>
      </c>
      <c r="AA68" s="6">
        <f>SUM(V68:Z68)</f>
        <v>148626.25</v>
      </c>
      <c r="AB68" s="6">
        <f>AA68+F68</f>
        <v>228564.25</v>
      </c>
    </row>
    <row r="69" spans="1:28" x14ac:dyDescent="0.2">
      <c r="A69" t="str">
        <f>C69&amp;" "&amp;D69</f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2">
        <f>SUMIF(deals_closed!D:D,B69,deals_closed!C:C)</f>
        <v>708390</v>
      </c>
      <c r="I69" s="2">
        <f>VLOOKUP(E69,'2018_commission_structure-Start'!$A$22:$I$24,9,FALSE)</f>
        <v>500000</v>
      </c>
      <c r="J69" s="2">
        <f>I69*1.25</f>
        <v>625000</v>
      </c>
      <c r="K69" s="2">
        <f>I69*1.5</f>
        <v>750000</v>
      </c>
      <c r="L69" s="2">
        <f>I69*2</f>
        <v>1000000</v>
      </c>
      <c r="M69" s="12">
        <f>H69/I69</f>
        <v>1.4167799999999999</v>
      </c>
      <c r="N69" t="str">
        <f>IF(M69&lt;=1, "0-100%", IF(M69&lt;=1.25, "100-125%", IF(M69&lt;=1.5, "125-150%", IF(M69&lt;=2, "150-200%", "&gt;200%"))))</f>
        <v>125-150%</v>
      </c>
      <c r="O69" s="6">
        <f>MIN(H69,I69)*INDEX('2018_commission_structure-Start'!$A$21:$I$24,MATCH($E69,'2018_commission_structure-Start'!$A$21:$A$24,0),MATCH(O$1,'2018_commission_structure-Start'!$A$21:$I$21,0))</f>
        <v>50000</v>
      </c>
      <c r="P69" s="2">
        <f>IF(H69&gt;I69,MIN(H69-I69,J69-I69)*INDEX('2018_commission_structure-Start'!$A$21:$I$24,MATCH($E69,'2018_commission_structure-Start'!$A$21:$A$24,0), MATCH(P$1,'2018_commission_structure-Start'!$A$21:$I$21,0)),0)</f>
        <v>18750</v>
      </c>
      <c r="Q69" s="2">
        <f>IF($H69&gt;J69,MIN($H69-J69,K69-J69)*INDEX('2018_commission_structure-Start'!$A$21:$I$24,MATCH($E69,'2018_commission_structure-Start'!$A$21:$A$24,0), MATCH(Q$1,'2018_commission_structure-Start'!$A$21:$I$21,0)),0)</f>
        <v>15010.199999999999</v>
      </c>
      <c r="R69" s="2">
        <f>IF($H69&gt;K69,MIN($H69-K69,L69-K69)*INDEX('2018_commission_structure-Start'!$A$21:$I$24,MATCH($E69,'2018_commission_structure-Start'!$A$21:$A$24,0), MATCH(R$1,'2018_commission_structure-Start'!$A$21:$I$21,0)),0)</f>
        <v>0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>SUM(O69:S69)</f>
        <v>83760.2</v>
      </c>
      <c r="U69" s="6">
        <f>T69+F69</f>
        <v>143175.20000000001</v>
      </c>
      <c r="V69" s="6">
        <f>MIN(H69,I69)*INDEX('2018_commission_structure-Start'!$A$15:$J$18,MATCH($E69,'2018_commission_structure-Start'!$A$15:$A$18,0),MATCH(V$1,'2018_commission_structure-Start'!$A$15:$J$15,0))</f>
        <v>60000</v>
      </c>
      <c r="W69" s="2">
        <f>IF($H69&gt;I69,MIN($H69-I69,J69-I69)*INDEX('2018_commission_structure-Start'!$A$15:$J$18,MATCH($E69,'2018_commission_structure-Start'!$A$15:$A$18,0),MATCH(W$1,'2018_commission_structure-Start'!$A$15:$J$15,0)),0)</f>
        <v>21250</v>
      </c>
      <c r="X69" s="2">
        <f>IF($H69&gt;J69,MIN($H69-J69,K69-J69)*INDEX('2018_commission_structure-Start'!$A$15:$J$18,MATCH($E69,'2018_commission_structure-Start'!$A$15:$A$18,0),MATCH(X$1,'2018_commission_structure-Start'!$A$15:$J$15,0)),0)</f>
        <v>16678</v>
      </c>
      <c r="Y69" s="2">
        <f>IF($H69&gt;K69,MIN($H69-K69,L69-K69)*INDEX('2018_commission_structure-Start'!$A$15:$J$18,MATCH($E69,'2018_commission_structure-Start'!$A$15:$A$18,0),MATCH(Y$1,'2018_commission_structure-Start'!$A$15:$J$15,0)),0)</f>
        <v>0</v>
      </c>
      <c r="Z69" s="2">
        <f>IF(H69&gt;L69,(H69-L69)*INDEX('2018_commission_structure-Start'!$A$21:$I$24,MATCH($E69,'2018_commission_structure-Start'!$A$21:$A$24,0),MATCH(Z$1,'2018_commission_structure-Start'!$A$21:$I$21,0)),0)</f>
        <v>0</v>
      </c>
      <c r="AA69" s="6">
        <f>SUM(V69:Z69)</f>
        <v>97928</v>
      </c>
      <c r="AB69" s="6">
        <f>AA69+F69</f>
        <v>157343</v>
      </c>
    </row>
    <row r="70" spans="1:28" x14ac:dyDescent="0.2">
      <c r="A70" t="str">
        <f>C70&amp;" "&amp;D70</f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2">
        <f>SUMIF(deals_closed!D:D,B70,deals_closed!C:C)</f>
        <v>777563</v>
      </c>
      <c r="I70" s="2">
        <f>VLOOKUP(E70,'2018_commission_structure-Start'!$A$22:$I$24,9,FALSE)</f>
        <v>750000</v>
      </c>
      <c r="J70" s="2">
        <f>I70*1.25</f>
        <v>937500</v>
      </c>
      <c r="K70" s="2">
        <f>I70*1.5</f>
        <v>1125000</v>
      </c>
      <c r="L70" s="2">
        <f>I70*2</f>
        <v>1500000</v>
      </c>
      <c r="M70" s="12">
        <f>H70/I70</f>
        <v>1.0367506666666666</v>
      </c>
      <c r="N70" t="str">
        <f>IF(M70&lt;=1, "0-100%", IF(M70&lt;=1.25, "100-125%", IF(M70&lt;=1.5, "125-150%", IF(M70&lt;=2, "150-200%", "&gt;200%"))))</f>
        <v>100-125%</v>
      </c>
      <c r="O70" s="6">
        <f>MIN(H70,I70)*INDEX('2018_commission_structure-Start'!$A$21:$I$24,MATCH($E70,'2018_commission_structure-Start'!$A$21:$A$24,0),MATCH(O$1,'2018_commission_structure-Start'!$A$21:$I$21,0))</f>
        <v>112500</v>
      </c>
      <c r="P70" s="2">
        <f>IF(H70&gt;I70,MIN(H70-I70,J70-I70)*INDEX('2018_commission_structure-Start'!$A$21:$I$24,MATCH($E70,'2018_commission_structure-Start'!$A$21:$A$24,0), MATCH(P$1,'2018_commission_structure-Start'!$A$21:$I$21,0)),0)</f>
        <v>5236.97</v>
      </c>
      <c r="Q70" s="2">
        <f>IF($H70&gt;J70,MIN($H70-J70,K70-J70)*INDEX('2018_commission_structure-Start'!$A$21:$I$24,MATCH($E70,'2018_commission_structure-Start'!$A$21:$A$24,0), MATCH(Q$1,'2018_commission_structure-Start'!$A$21:$I$21,0)),0)</f>
        <v>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>SUM(O70:S70)</f>
        <v>117736.97</v>
      </c>
      <c r="U70" s="6">
        <f>T70+F70</f>
        <v>228150.97</v>
      </c>
      <c r="V70" s="6">
        <f>MIN(H70,I70)*INDEX('2018_commission_structure-Start'!$A$15:$J$18,MATCH($E70,'2018_commission_structure-Start'!$A$15:$A$18,0),MATCH(V$1,'2018_commission_structure-Start'!$A$15:$J$15,0))</f>
        <v>112500</v>
      </c>
      <c r="W70" s="2">
        <f>IF($H70&gt;I70,MIN($H70-I70,J70-I70)*INDEX('2018_commission_structure-Start'!$A$15:$J$18,MATCH($E70,'2018_commission_structure-Start'!$A$15:$A$18,0),MATCH(W$1,'2018_commission_structure-Start'!$A$15:$J$15,0)),0)</f>
        <v>6063.86</v>
      </c>
      <c r="X70" s="2">
        <f>IF($H70&gt;J70,MIN($H70-J70,K70-J70)*INDEX('2018_commission_structure-Start'!$A$15:$J$18,MATCH($E70,'2018_commission_structure-Start'!$A$15:$A$18,0),MATCH(X$1,'2018_commission_structure-Start'!$A$15:$J$15,0)),0)</f>
        <v>0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IF(H70&gt;L70,(H70-L70)*INDEX('2018_commission_structure-Start'!$A$21:$I$24,MATCH($E70,'2018_commission_structure-Start'!$A$21:$A$24,0),MATCH(Z$1,'2018_commission_structure-Start'!$A$21:$I$21,0)),0)</f>
        <v>0</v>
      </c>
      <c r="AA70" s="6">
        <f>SUM(V70:Z70)</f>
        <v>118563.86</v>
      </c>
      <c r="AB70" s="6">
        <f>AA70+F70</f>
        <v>228977.86</v>
      </c>
    </row>
    <row r="71" spans="1:28" x14ac:dyDescent="0.2">
      <c r="A71" t="str">
        <f>C71&amp;" "&amp;D71</f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2">
        <f>SUMIF(deals_closed!D:D,B71,deals_closed!C:C)</f>
        <v>462920</v>
      </c>
      <c r="I71" s="2">
        <f>VLOOKUP(E71,'2018_commission_structure-Start'!$A$22:$I$24,9,FALSE)</f>
        <v>750000</v>
      </c>
      <c r="J71" s="2">
        <f>I71*1.25</f>
        <v>937500</v>
      </c>
      <c r="K71" s="2">
        <f>I71*1.5</f>
        <v>1125000</v>
      </c>
      <c r="L71" s="2">
        <f>I71*2</f>
        <v>1500000</v>
      </c>
      <c r="M71" s="12">
        <f>H71/I71</f>
        <v>0.6172266666666667</v>
      </c>
      <c r="N71" t="str">
        <f>IF(M71&lt;=1, "0-100%", IF(M71&lt;=1.25, "100-125%", IF(M71&lt;=1.5, "125-150%", IF(M71&lt;=2, "150-200%", "&gt;200%"))))</f>
        <v>0-100%</v>
      </c>
      <c r="O71" s="6">
        <f>MIN(H71,I71)*INDEX('2018_commission_structure-Start'!$A$21:$I$24,MATCH($E71,'2018_commission_structure-Start'!$A$21:$A$24,0),MATCH(O$1,'2018_commission_structure-Start'!$A$21:$I$21,0))</f>
        <v>69438</v>
      </c>
      <c r="P71" s="2">
        <f>IF(H71&gt;I71,MIN(H71-I71,J71-I71)*INDEX('2018_commission_structure-Start'!$A$21:$I$24,MATCH($E71,'2018_commission_structure-Start'!$A$21:$A$24,0), MATCH(P$1,'2018_commission_structure-Start'!$A$21:$I$21,0)),0)</f>
        <v>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0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>SUM(O71:S71)</f>
        <v>69438</v>
      </c>
      <c r="U71" s="6">
        <f>T71+F71</f>
        <v>168443</v>
      </c>
      <c r="V71" s="6">
        <f>MIN(H71,I71)*INDEX('2018_commission_structure-Start'!$A$15:$J$18,MATCH($E71,'2018_commission_structure-Start'!$A$15:$A$18,0),MATCH(V$1,'2018_commission_structure-Start'!$A$15:$J$15,0))</f>
        <v>69438</v>
      </c>
      <c r="W71" s="2">
        <f>IF($H71&gt;I71,MIN($H71-I71,J71-I71)*INDEX('2018_commission_structure-Start'!$A$15:$J$18,MATCH($E71,'2018_commission_structure-Start'!$A$15:$A$18,0),MATCH(W$1,'2018_commission_structure-Start'!$A$15:$J$15,0)),0)</f>
        <v>0</v>
      </c>
      <c r="X71" s="2">
        <f>IF($H71&gt;J71,MIN($H71-J71,K71-J71)*INDEX('2018_commission_structure-Start'!$A$15:$J$18,MATCH($E71,'2018_commission_structure-Start'!$A$15:$A$18,0),MATCH(X$1,'2018_commission_structure-Start'!$A$15:$J$15,0)),0)</f>
        <v>0</v>
      </c>
      <c r="Y71" s="2">
        <f>IF($H71&gt;K71,MIN($H71-K71,L71-K71)*INDEX('2018_commission_structure-Start'!$A$15:$J$18,MATCH($E71,'2018_commission_structure-Start'!$A$15:$A$18,0),MATCH(Y$1,'2018_commission_structure-Start'!$A$15:$J$15,0)),0)</f>
        <v>0</v>
      </c>
      <c r="Z71" s="2">
        <f>IF(H71&gt;L71,(H71-L71)*INDEX('2018_commission_structure-Start'!$A$21:$I$24,MATCH($E71,'2018_commission_structure-Start'!$A$21:$A$24,0),MATCH(Z$1,'2018_commission_structure-Start'!$A$21:$I$21,0)),0)</f>
        <v>0</v>
      </c>
      <c r="AA71" s="6">
        <f>SUM(V71:Z71)</f>
        <v>69438</v>
      </c>
      <c r="AB71" s="6">
        <f>AA71+F71</f>
        <v>168443</v>
      </c>
    </row>
    <row r="72" spans="1:28" x14ac:dyDescent="0.2">
      <c r="A72" t="str">
        <f>C72&amp;" "&amp;D72</f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2">
        <f>SUMIF(deals_closed!D:D,B72,deals_closed!C:C)</f>
        <v>450892</v>
      </c>
      <c r="I72" s="2">
        <f>VLOOKUP(E72,'2018_commission_structure-Start'!$A$22:$I$24,9,FALSE)</f>
        <v>600000</v>
      </c>
      <c r="J72" s="2">
        <f>I72*1.25</f>
        <v>750000</v>
      </c>
      <c r="K72" s="2">
        <f>I72*1.5</f>
        <v>900000</v>
      </c>
      <c r="L72" s="2">
        <f>I72*2</f>
        <v>1200000</v>
      </c>
      <c r="M72" s="12">
        <f>H72/I72</f>
        <v>0.75148666666666664</v>
      </c>
      <c r="N72" t="str">
        <f>IF(M72&lt;=1, "0-100%", IF(M72&lt;=1.25, "100-125%", IF(M72&lt;=1.5, "125-150%", IF(M72&lt;=2, "150-200%", "&gt;200%"))))</f>
        <v>0-100%</v>
      </c>
      <c r="O72" s="6">
        <f>MIN(H72,I72)*INDEX('2018_commission_structure-Start'!$A$21:$I$24,MATCH($E72,'2018_commission_structure-Start'!$A$21:$A$24,0),MATCH(O$1,'2018_commission_structure-Start'!$A$21:$I$21,0))</f>
        <v>58615.96</v>
      </c>
      <c r="P72" s="2">
        <f>IF(H72&gt;I72,MIN(H72-I72,J72-I72)*INDEX('2018_commission_structure-Start'!$A$21:$I$24,MATCH($E72,'2018_commission_structure-Start'!$A$21:$A$24,0), MATCH(P$1,'2018_commission_structure-Start'!$A$21:$I$21,0)),0)</f>
        <v>0</v>
      </c>
      <c r="Q72" s="2">
        <f>IF($H72&gt;J72,MIN($H72-J72,K72-J72)*INDEX('2018_commission_structure-Start'!$A$21:$I$24,MATCH($E72,'2018_commission_structure-Start'!$A$21:$A$24,0),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>SUM(O72:S72)</f>
        <v>58615.96</v>
      </c>
      <c r="U72" s="6">
        <f>T72+F72</f>
        <v>120090.95999999999</v>
      </c>
      <c r="V72" s="6">
        <f>MIN(H72,I72)*INDEX('2018_commission_structure-Start'!$A$15:$J$18,MATCH($E72,'2018_commission_structure-Start'!$A$15:$A$18,0),MATCH(V$1,'2018_commission_structure-Start'!$A$15:$J$15,0))</f>
        <v>67633.8</v>
      </c>
      <c r="W72" s="2">
        <f>IF($H72&gt;I72,MIN($H72-I72,J72-I72)*INDEX('2018_commission_structure-Start'!$A$15:$J$18,MATCH($E72,'2018_commission_structure-Start'!$A$15:$A$18,0),MATCH(W$1,'2018_commission_structure-Start'!$A$15:$J$15,0)),0)</f>
        <v>0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IF(H72&gt;L72,(H72-L72)*INDEX('2018_commission_structure-Start'!$A$21:$I$24,MATCH($E72,'2018_commission_structure-Start'!$A$21:$A$24,0),MATCH(Z$1,'2018_commission_structure-Start'!$A$21:$I$21,0)),0)</f>
        <v>0</v>
      </c>
      <c r="AA72" s="6">
        <f>SUM(V72:Z72)</f>
        <v>67633.8</v>
      </c>
      <c r="AB72" s="6">
        <f>AA72+F72</f>
        <v>129108.8</v>
      </c>
    </row>
    <row r="73" spans="1:28" x14ac:dyDescent="0.2">
      <c r="A73" t="str">
        <f>C73&amp;" "&amp;D73</f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2">
        <f>SUMIF(deals_closed!D:D,B73,deals_closed!C:C)</f>
        <v>1023789</v>
      </c>
      <c r="I73" s="2">
        <f>VLOOKUP(E73,'2018_commission_structure-Start'!$A$22:$I$24,9,FALSE)</f>
        <v>600000</v>
      </c>
      <c r="J73" s="2">
        <f>I73*1.25</f>
        <v>750000</v>
      </c>
      <c r="K73" s="2">
        <f>I73*1.5</f>
        <v>900000</v>
      </c>
      <c r="L73" s="2">
        <f>I73*2</f>
        <v>1200000</v>
      </c>
      <c r="M73" s="12">
        <f>H73/I73</f>
        <v>1.706315</v>
      </c>
      <c r="N73" t="str">
        <f>IF(M73&lt;=1, "0-100%", IF(M73&lt;=1.25, "100-125%", IF(M73&lt;=1.5, "125-150%", IF(M73&lt;=2, "150-200%", "&gt;200%"))))</f>
        <v>150-200%</v>
      </c>
      <c r="O73" s="6">
        <f>MIN(H73,I73)*INDEX('2018_commission_structure-Start'!$A$21:$I$24,MATCH($E73,'2018_commission_structure-Start'!$A$21:$A$24,0),MATCH(O$1,'2018_commission_structure-Start'!$A$21:$I$21,0))</f>
        <v>78000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25500.000000000004</v>
      </c>
      <c r="Q73" s="2">
        <f>IF($H73&gt;J73,MIN($H73-J73,K73-J73)*INDEX('2018_commission_structure-Start'!$A$21:$I$24,MATCH($E73,'2018_commission_structure-Start'!$A$21:$A$24,0), MATCH(Q$1,'2018_commission_structure-Start'!$A$21:$I$21,0)),0)</f>
        <v>31500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32185.14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>SUM(O73:S73)</f>
        <v>167185.14000000001</v>
      </c>
      <c r="U73" s="6">
        <f>T73+F73</f>
        <v>237794.14</v>
      </c>
      <c r="V73" s="6">
        <f>MIN(H73,I73)*INDEX('2018_commission_structure-Start'!$A$15:$J$18,MATCH($E73,'2018_commission_structure-Start'!$A$15:$A$18,0),MATCH(V$1,'2018_commission_structure-Start'!$A$15:$J$15,0))</f>
        <v>90000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27000</v>
      </c>
      <c r="X73" s="2">
        <f>IF($H73&gt;J73,MIN($H73-J73,K73-J73)*INDEX('2018_commission_structure-Start'!$A$15:$J$18,MATCH($E73,'2018_commission_structure-Start'!$A$15:$A$18,0),MATCH(X$1,'2018_commission_structure-Start'!$A$15:$J$15,0)),0)</f>
        <v>37500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37136.699999999997</v>
      </c>
      <c r="Z73" s="2">
        <f>IF(H73&gt;L73,(H73-L73)*INDEX('2018_commission_structure-Start'!$A$21:$I$24,MATCH($E73,'2018_commission_structure-Start'!$A$21:$A$24,0),MATCH(Z$1,'2018_commission_structure-Start'!$A$21:$I$21,0)),0)</f>
        <v>0</v>
      </c>
      <c r="AA73" s="6">
        <f>SUM(V73:Z73)</f>
        <v>191636.7</v>
      </c>
      <c r="AB73" s="6">
        <f>AA73+F73</f>
        <v>262245.7</v>
      </c>
    </row>
    <row r="74" spans="1:28" x14ac:dyDescent="0.2">
      <c r="A74" t="str">
        <f>C74&amp;" "&amp;D74</f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2">
        <f>SUMIF(deals_closed!D:D,B74,deals_closed!C:C)</f>
        <v>818109</v>
      </c>
      <c r="I74" s="2">
        <f>VLOOKUP(E74,'2018_commission_structure-Start'!$A$22:$I$24,9,FALSE)</f>
        <v>500000</v>
      </c>
      <c r="J74" s="2">
        <f>I74*1.25</f>
        <v>625000</v>
      </c>
      <c r="K74" s="2">
        <f>I74*1.5</f>
        <v>750000</v>
      </c>
      <c r="L74" s="2">
        <f>I74*2</f>
        <v>1000000</v>
      </c>
      <c r="M74" s="12">
        <f>H74/I74</f>
        <v>1.636218</v>
      </c>
      <c r="N74" t="str">
        <f>IF(M74&lt;=1, "0-100%", IF(M74&lt;=1.25, "100-125%", IF(M74&lt;=1.5, "125-150%", IF(M74&lt;=2, "150-200%", "&gt;200%"))))</f>
        <v>150-200%</v>
      </c>
      <c r="O74" s="6">
        <f>MIN(H74,I74)*INDEX('2018_commission_structure-Start'!$A$21:$I$24,MATCH($E74,'2018_commission_structure-Start'!$A$21:$A$24,0),MATCH(O$1,'2018_commission_structure-Start'!$A$21:$I$21,0))</f>
        <v>50000</v>
      </c>
      <c r="P74" s="2">
        <f>IF(H74&gt;I74,MIN(H74-I74,J74-I74)*INDEX('2018_commission_structure-Start'!$A$21:$I$24,MATCH($E74,'2018_commission_structure-Start'!$A$21:$A$24,0), MATCH(P$1,'2018_commission_structure-Start'!$A$21:$I$21,0)),0)</f>
        <v>18750</v>
      </c>
      <c r="Q74" s="2">
        <f>IF($H74&gt;J74,MIN($H74-J74,K74-J74)*INDEX('2018_commission_structure-Start'!$A$21:$I$24,MATCH($E74,'2018_commission_structure-Start'!$A$21:$A$24,0), MATCH(Q$1,'2018_commission_structure-Start'!$A$21:$I$21,0)),0)</f>
        <v>22500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14983.98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>SUM(O74:S74)</f>
        <v>106233.98</v>
      </c>
      <c r="U74" s="6">
        <f>T74+F74</f>
        <v>154064.97999999998</v>
      </c>
      <c r="V74" s="6">
        <f>MIN(H74,I74)*INDEX('2018_commission_structure-Start'!$A$15:$J$18,MATCH($E74,'2018_commission_structure-Start'!$A$15:$A$18,0),MATCH(V$1,'2018_commission_structure-Start'!$A$15:$J$15,0))</f>
        <v>60000</v>
      </c>
      <c r="W74" s="2">
        <f>IF($H74&gt;I74,MIN($H74-I74,J74-I74)*INDEX('2018_commission_structure-Start'!$A$15:$J$18,MATCH($E74,'2018_commission_structure-Start'!$A$15:$A$18,0),MATCH(W$1,'2018_commission_structure-Start'!$A$15:$J$15,0)),0)</f>
        <v>21250</v>
      </c>
      <c r="X74" s="2">
        <f>IF($H74&gt;J74,MIN($H74-J74,K74-J74)*INDEX('2018_commission_structure-Start'!$A$15:$J$18,MATCH($E74,'2018_commission_structure-Start'!$A$15:$A$18,0),MATCH(X$1,'2018_commission_structure-Start'!$A$15:$J$15,0)),0)</f>
        <v>25000</v>
      </c>
      <c r="Y74" s="2">
        <f>IF($H74&gt;K74,MIN($H74-K74,L74-K74)*INDEX('2018_commission_structure-Start'!$A$15:$J$18,MATCH($E74,'2018_commission_structure-Start'!$A$15:$A$18,0),MATCH(Y$1,'2018_commission_structure-Start'!$A$15:$J$15,0)),0)</f>
        <v>14983.98</v>
      </c>
      <c r="Z74" s="2">
        <f>IF(H74&gt;L74,(H74-L74)*INDEX('2018_commission_structure-Start'!$A$21:$I$24,MATCH($E74,'2018_commission_structure-Start'!$A$21:$A$24,0),MATCH(Z$1,'2018_commission_structure-Start'!$A$21:$I$21,0)),0)</f>
        <v>0</v>
      </c>
      <c r="AA74" s="6">
        <f>SUM(V74:Z74)</f>
        <v>121233.98</v>
      </c>
      <c r="AB74" s="6">
        <f>AA74+F74</f>
        <v>169064.97999999998</v>
      </c>
    </row>
    <row r="75" spans="1:28" x14ac:dyDescent="0.2">
      <c r="A75" t="str">
        <f>C75&amp;" "&amp;D75</f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2">
        <f>SUMIF(deals_closed!D:D,B75,deals_closed!C:C)</f>
        <v>760918</v>
      </c>
      <c r="I75" s="2">
        <f>VLOOKUP(E75,'2018_commission_structure-Start'!$A$22:$I$24,9,FALSE)</f>
        <v>750000</v>
      </c>
      <c r="J75" s="2">
        <f>I75*1.25</f>
        <v>937500</v>
      </c>
      <c r="K75" s="2">
        <f>I75*1.5</f>
        <v>1125000</v>
      </c>
      <c r="L75" s="2">
        <f>I75*2</f>
        <v>1500000</v>
      </c>
      <c r="M75" s="12">
        <f>H75/I75</f>
        <v>1.0145573333333333</v>
      </c>
      <c r="N75" t="str">
        <f>IF(M75&lt;=1, "0-100%", IF(M75&lt;=1.25, "100-125%", IF(M75&lt;=1.5, "125-150%", IF(M75&lt;=2, "150-200%", "&gt;200%"))))</f>
        <v>100-125%</v>
      </c>
      <c r="O75" s="6">
        <f>MIN(H75,I75)*INDEX('2018_commission_structure-Start'!$A$21:$I$24,MATCH($E75,'2018_commission_structure-Start'!$A$21:$A$24,0),MATCH(O$1,'2018_commission_structure-Start'!$A$21:$I$21,0))</f>
        <v>112500</v>
      </c>
      <c r="P75" s="2">
        <f>IF(H75&gt;I75,MIN(H75-I75,J75-I75)*INDEX('2018_commission_structure-Start'!$A$21:$I$24,MATCH($E75,'2018_commission_structure-Start'!$A$21:$A$24,0), MATCH(P$1,'2018_commission_structure-Start'!$A$21:$I$21,0)),0)</f>
        <v>2074.42</v>
      </c>
      <c r="Q75" s="2">
        <f>IF($H75&gt;J75,MIN($H75-J75,K75-J75)*INDEX('2018_commission_structure-Start'!$A$21:$I$24,MATCH($E75,'2018_commission_structure-Start'!$A$21:$A$24,0), MATCH(Q$1,'2018_commission_structure-Start'!$A$21:$I$21,0)),0)</f>
        <v>0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>SUM(O75:S75)</f>
        <v>114574.42</v>
      </c>
      <c r="U75" s="6">
        <f>T75+F75</f>
        <v>225285.41999999998</v>
      </c>
      <c r="V75" s="6">
        <f>MIN(H75,I75)*INDEX('2018_commission_structure-Start'!$A$15:$J$18,MATCH($E75,'2018_commission_structure-Start'!$A$15:$A$18,0),MATCH(V$1,'2018_commission_structure-Start'!$A$15:$J$15,0))</f>
        <v>112500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2401.96</v>
      </c>
      <c r="X75" s="2">
        <f>IF($H75&gt;J75,MIN($H75-J75,K75-J75)*INDEX('2018_commission_structure-Start'!$A$15:$J$18,MATCH($E75,'2018_commission_structure-Start'!$A$15:$A$18,0),MATCH(X$1,'2018_commission_structure-Start'!$A$15:$J$15,0)),0)</f>
        <v>0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IF(H75&gt;L75,(H75-L75)*INDEX('2018_commission_structure-Start'!$A$21:$I$24,MATCH($E75,'2018_commission_structure-Start'!$A$21:$A$24,0),MATCH(Z$1,'2018_commission_structure-Start'!$A$21:$I$21,0)),0)</f>
        <v>0</v>
      </c>
      <c r="AA75" s="6">
        <f>SUM(V75:Z75)</f>
        <v>114901.96</v>
      </c>
      <c r="AB75" s="6">
        <f>AA75+F75</f>
        <v>225612.96000000002</v>
      </c>
    </row>
    <row r="76" spans="1:28" x14ac:dyDescent="0.2">
      <c r="A76" t="str">
        <f>C76&amp;" "&amp;D76</f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2">
        <f>SUMIF(deals_closed!D:D,B76,deals_closed!C:C)</f>
        <v>624674</v>
      </c>
      <c r="I76" s="2">
        <f>VLOOKUP(E76,'2018_commission_structure-Start'!$A$22:$I$24,9,FALSE)</f>
        <v>500000</v>
      </c>
      <c r="J76" s="2">
        <f>I76*1.25</f>
        <v>625000</v>
      </c>
      <c r="K76" s="2">
        <f>I76*1.5</f>
        <v>750000</v>
      </c>
      <c r="L76" s="2">
        <f>I76*2</f>
        <v>1000000</v>
      </c>
      <c r="M76" s="12">
        <f>H76/I76</f>
        <v>1.2493479999999999</v>
      </c>
      <c r="N76" t="str">
        <f>IF(M76&lt;=1, "0-100%", IF(M76&lt;=1.25, "100-125%", IF(M76&lt;=1.5, "125-150%", IF(M76&lt;=2, "150-200%", "&gt;200%"))))</f>
        <v>100-125%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18701.099999999999</v>
      </c>
      <c r="Q76" s="2">
        <f>IF($H76&gt;J76,MIN($H76-J76,K76-J76)*INDEX('2018_commission_structure-Start'!$A$21:$I$24,MATCH($E76,'2018_commission_structure-Start'!$A$21:$A$24,0), MATCH(Q$1,'2018_commission_structure-Start'!$A$21:$I$21,0)),0)</f>
        <v>0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>SUM(O76:S76)</f>
        <v>68701.100000000006</v>
      </c>
      <c r="U76" s="6">
        <f>T76+F76</f>
        <v>132636.1</v>
      </c>
      <c r="V76" s="6">
        <f>MIN(H76,I76)*INDEX('2018_commission_structure-Start'!$A$15:$J$18,MATCH($E76,'2018_commission_structure-Start'!$A$15:$A$18,0),MATCH(V$1,'2018_commission_structure-Start'!$A$15:$J$15,0))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21194.58</v>
      </c>
      <c r="X76" s="2">
        <f>IF($H76&gt;J76,MIN($H76-J76,K76-J76)*INDEX('2018_commission_structure-Start'!$A$15:$J$18,MATCH($E76,'2018_commission_structure-Start'!$A$15:$A$18,0),MATCH(X$1,'2018_commission_structure-Start'!$A$15:$J$15,0)),0)</f>
        <v>0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IF(H76&gt;L76,(H76-L76)*INDEX('2018_commission_structure-Start'!$A$21:$I$24,MATCH($E76,'2018_commission_structure-Start'!$A$21:$A$24,0),MATCH(Z$1,'2018_commission_structure-Start'!$A$21:$I$21,0)),0)</f>
        <v>0</v>
      </c>
      <c r="AA76" s="6">
        <f>SUM(V76:Z76)</f>
        <v>81194.58</v>
      </c>
      <c r="AB76" s="6">
        <f>AA76+F76</f>
        <v>145129.58000000002</v>
      </c>
    </row>
    <row r="77" spans="1:28" x14ac:dyDescent="0.2">
      <c r="A77" t="str">
        <f>C77&amp;" "&amp;D77</f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2">
        <f>SUMIF(deals_closed!D:D,B77,deals_closed!C:C)</f>
        <v>414266</v>
      </c>
      <c r="I77" s="2">
        <f>VLOOKUP(E77,'2018_commission_structure-Start'!$A$22:$I$24,9,FALSE)</f>
        <v>500000</v>
      </c>
      <c r="J77" s="2">
        <f>I77*1.25</f>
        <v>625000</v>
      </c>
      <c r="K77" s="2">
        <f>I77*1.5</f>
        <v>750000</v>
      </c>
      <c r="L77" s="2">
        <f>I77*2</f>
        <v>1000000</v>
      </c>
      <c r="M77" s="12">
        <f>H77/I77</f>
        <v>0.82853200000000005</v>
      </c>
      <c r="N77" t="str">
        <f>IF(M77&lt;=1, "0-100%", IF(M77&lt;=1.25, "100-125%", IF(M77&lt;=1.5, "125-150%", IF(M77&lt;=2, "150-200%", "&gt;200%"))))</f>
        <v>0-100%</v>
      </c>
      <c r="O77" s="6">
        <f>MIN(H77,I77)*INDEX('2018_commission_structure-Start'!$A$21:$I$24,MATCH($E77,'2018_commission_structure-Start'!$A$21:$A$24,0),MATCH(O$1,'2018_commission_structure-Start'!$A$21:$I$21,0))</f>
        <v>41426.600000000006</v>
      </c>
      <c r="P77" s="2">
        <f>IF(H77&gt;I77,MIN(H77-I77,J77-I77)*INDEX('2018_commission_structure-Start'!$A$21:$I$24,MATCH($E77,'2018_commission_structure-Start'!$A$21:$A$24,0), MATCH(P$1,'2018_commission_structure-Start'!$A$21:$I$21,0)),0)</f>
        <v>0</v>
      </c>
      <c r="Q77" s="2">
        <f>IF($H77&gt;J77,MIN($H77-J77,K77-J77)*INDEX('2018_commission_structure-Start'!$A$21:$I$24,MATCH($E77,'2018_commission_structure-Start'!$A$21:$A$24,0), MATCH(Q$1,'2018_commission_structure-Start'!$A$21:$I$21,0)),0)</f>
        <v>0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>SUM(O77:S77)</f>
        <v>41426.600000000006</v>
      </c>
      <c r="U77" s="6">
        <f>T77+F77</f>
        <v>99237.6</v>
      </c>
      <c r="V77" s="6">
        <f>MIN(H77,I77)*INDEX('2018_commission_structure-Start'!$A$15:$J$18,MATCH($E77,'2018_commission_structure-Start'!$A$15:$A$18,0),MATCH(V$1,'2018_commission_structure-Start'!$A$15:$J$15,0))</f>
        <v>49711.92</v>
      </c>
      <c r="W77" s="2">
        <f>IF($H77&gt;I77,MIN($H77-I77,J77-I77)*INDEX('2018_commission_structure-Start'!$A$15:$J$18,MATCH($E77,'2018_commission_structure-Start'!$A$15:$A$18,0),MATCH(W$1,'2018_commission_structure-Start'!$A$15:$J$15,0)),0)</f>
        <v>0</v>
      </c>
      <c r="X77" s="2">
        <f>IF($H77&gt;J77,MIN($H77-J77,K77-J77)*INDEX('2018_commission_structure-Start'!$A$15:$J$18,MATCH($E77,'2018_commission_structure-Start'!$A$15:$A$18,0),MATCH(X$1,'2018_commission_structure-Start'!$A$15:$J$15,0)),0)</f>
        <v>0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IF(H77&gt;L77,(H77-L77)*INDEX('2018_commission_structure-Start'!$A$21:$I$24,MATCH($E77,'2018_commission_structure-Start'!$A$21:$A$24,0),MATCH(Z$1,'2018_commission_structure-Start'!$A$21:$I$21,0)),0)</f>
        <v>0</v>
      </c>
      <c r="AA77" s="6">
        <f>SUM(V77:Z77)</f>
        <v>49711.92</v>
      </c>
      <c r="AB77" s="6">
        <f>AA77+F77</f>
        <v>107522.92</v>
      </c>
    </row>
    <row r="78" spans="1:28" x14ac:dyDescent="0.2">
      <c r="A78" t="str">
        <f>C78&amp;" "&amp;D78</f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2">
        <f>SUMIF(deals_closed!D:D,B78,deals_closed!C:C)</f>
        <v>1006770</v>
      </c>
      <c r="I78" s="2">
        <f>VLOOKUP(E78,'2018_commission_structure-Start'!$A$22:$I$24,9,FALSE)</f>
        <v>600000</v>
      </c>
      <c r="J78" s="2">
        <f>I78*1.25</f>
        <v>750000</v>
      </c>
      <c r="K78" s="2">
        <f>I78*1.5</f>
        <v>900000</v>
      </c>
      <c r="L78" s="2">
        <f>I78*2</f>
        <v>1200000</v>
      </c>
      <c r="M78" s="12">
        <f>H78/I78</f>
        <v>1.6779500000000001</v>
      </c>
      <c r="N78" t="str">
        <f>IF(M78&lt;=1, "0-100%", IF(M78&lt;=1.25, "100-125%", IF(M78&lt;=1.5, "125-150%", IF(M78&lt;=2, "150-200%", "&gt;200%"))))</f>
        <v>150-200%</v>
      </c>
      <c r="O78" s="6">
        <f>MIN(H78,I78)*INDEX('2018_commission_structure-Start'!$A$21:$I$24,MATCH($E78,'2018_commission_structure-Start'!$A$21:$A$24,0),MATCH(O$1,'2018_commission_structure-Start'!$A$21:$I$21,0))</f>
        <v>78000</v>
      </c>
      <c r="P78" s="2">
        <f>IF(H78&gt;I78,MIN(H78-I78,J78-I78)*INDEX('2018_commission_structure-Start'!$A$21:$I$24,MATCH($E78,'2018_commission_structure-Start'!$A$21:$A$24,0), MATCH(P$1,'2018_commission_structure-Start'!$A$21:$I$21,0)),0)</f>
        <v>25500.000000000004</v>
      </c>
      <c r="Q78" s="2">
        <f>IF($H78&gt;J78,MIN($H78-J78,K78-J78)*INDEX('2018_commission_structure-Start'!$A$21:$I$24,MATCH($E78,'2018_commission_structure-Start'!$A$21:$A$24,0), MATCH(Q$1,'2018_commission_structure-Start'!$A$21:$I$21,0)),0)</f>
        <v>31500</v>
      </c>
      <c r="R78" s="2">
        <f>IF($H78&gt;K78,MIN($H78-K78,L78-K78)*INDEX('2018_commission_structure-Start'!$A$21:$I$24,MATCH($E78,'2018_commission_structure-Start'!$A$21:$A$24,0), MATCH(R$1,'2018_commission_structure-Start'!$A$21:$I$21,0)),0)</f>
        <v>27760.2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>SUM(O78:S78)</f>
        <v>162760.20000000001</v>
      </c>
      <c r="U78" s="6">
        <f>T78+F78</f>
        <v>218567.2</v>
      </c>
      <c r="V78" s="6">
        <f>MIN(H78,I78)*INDEX('2018_commission_structure-Start'!$A$15:$J$18,MATCH($E78,'2018_commission_structure-Start'!$A$15:$A$18,0),MATCH(V$1,'2018_commission_structure-Start'!$A$15:$J$15,0))</f>
        <v>90000</v>
      </c>
      <c r="W78" s="2">
        <f>IF($H78&gt;I78,MIN($H78-I78,J78-I78)*INDEX('2018_commission_structure-Start'!$A$15:$J$18,MATCH($E78,'2018_commission_structure-Start'!$A$15:$A$18,0),MATCH(W$1,'2018_commission_structure-Start'!$A$15:$J$15,0)),0)</f>
        <v>27000</v>
      </c>
      <c r="X78" s="2">
        <f>IF($H78&gt;J78,MIN($H78-J78,K78-J78)*INDEX('2018_commission_structure-Start'!$A$15:$J$18,MATCH($E78,'2018_commission_structure-Start'!$A$15:$A$18,0),MATCH(X$1,'2018_commission_structure-Start'!$A$15:$J$15,0)),0)</f>
        <v>37500</v>
      </c>
      <c r="Y78" s="2">
        <f>IF($H78&gt;K78,MIN($H78-K78,L78-K78)*INDEX('2018_commission_structure-Start'!$A$15:$J$18,MATCH($E78,'2018_commission_structure-Start'!$A$15:$A$18,0),MATCH(Y$1,'2018_commission_structure-Start'!$A$15:$J$15,0)),0)</f>
        <v>32031</v>
      </c>
      <c r="Z78" s="2">
        <f>IF(H78&gt;L78,(H78-L78)*INDEX('2018_commission_structure-Start'!$A$21:$I$24,MATCH($E78,'2018_commission_structure-Start'!$A$21:$A$24,0),MATCH(Z$1,'2018_commission_structure-Start'!$A$21:$I$21,0)),0)</f>
        <v>0</v>
      </c>
      <c r="AA78" s="6">
        <f>SUM(V78:Z78)</f>
        <v>186531</v>
      </c>
      <c r="AB78" s="6">
        <f>AA78+F78</f>
        <v>242338</v>
      </c>
    </row>
    <row r="79" spans="1:28" x14ac:dyDescent="0.2">
      <c r="A79" t="str">
        <f>C79&amp;" "&amp;D79</f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2">
        <f>SUMIF(deals_closed!D:D,B79,deals_closed!C:C)</f>
        <v>801961</v>
      </c>
      <c r="I79" s="2">
        <f>VLOOKUP(E79,'2018_commission_structure-Start'!$A$22:$I$24,9,FALSE)</f>
        <v>750000</v>
      </c>
      <c r="J79" s="2">
        <f>I79*1.25</f>
        <v>937500</v>
      </c>
      <c r="K79" s="2">
        <f>I79*1.5</f>
        <v>1125000</v>
      </c>
      <c r="L79" s="2">
        <f>I79*2</f>
        <v>1500000</v>
      </c>
      <c r="M79" s="12">
        <f>H79/I79</f>
        <v>1.0692813333333333</v>
      </c>
      <c r="N79" t="str">
        <f>IF(M79&lt;=1, "0-100%", IF(M79&lt;=1.25, "100-125%", IF(M79&lt;=1.5, "125-150%", IF(M79&lt;=2, "150-200%", "&gt;200%"))))</f>
        <v>100-125%</v>
      </c>
      <c r="O79" s="6">
        <f>MIN(H79,I79)*INDEX('2018_commission_structure-Start'!$A$21:$I$24,MATCH($E79,'2018_commission_structure-Start'!$A$21:$A$24,0),MATCH(O$1,'2018_commission_structure-Start'!$A$21:$I$21,0))</f>
        <v>112500</v>
      </c>
      <c r="P79" s="2">
        <f>IF(H79&gt;I79,MIN(H79-I79,J79-I79)*INDEX('2018_commission_structure-Start'!$A$21:$I$24,MATCH($E79,'2018_commission_structure-Start'!$A$21:$A$24,0), MATCH(P$1,'2018_commission_structure-Start'!$A$21:$I$21,0)),0)</f>
        <v>9872.59</v>
      </c>
      <c r="Q79" s="2">
        <f>IF($H79&gt;J79,MIN($H79-J79,K79-J79)*INDEX('2018_commission_structure-Start'!$A$21:$I$24,MATCH($E79,'2018_commission_structure-Start'!$A$21:$A$24,0), MATCH(Q$1,'2018_commission_structure-Start'!$A$21:$I$21,0)),0)</f>
        <v>0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>SUM(O79:S79)</f>
        <v>122372.59</v>
      </c>
      <c r="U79" s="6">
        <f>T79+F79</f>
        <v>241688.59</v>
      </c>
      <c r="V79" s="6">
        <f>MIN(H79,I79)*INDEX('2018_commission_structure-Start'!$A$15:$J$18,MATCH($E79,'2018_commission_structure-Start'!$A$15:$A$18,0),MATCH(V$1,'2018_commission_structure-Start'!$A$15:$J$15,0))</f>
        <v>112500</v>
      </c>
      <c r="W79" s="2">
        <f>IF($H79&gt;I79,MIN($H79-I79,J79-I79)*INDEX('2018_commission_structure-Start'!$A$15:$J$18,MATCH($E79,'2018_commission_structure-Start'!$A$15:$A$18,0),MATCH(W$1,'2018_commission_structure-Start'!$A$15:$J$15,0)),0)</f>
        <v>11431.42</v>
      </c>
      <c r="X79" s="2">
        <f>IF($H79&gt;J79,MIN($H79-J79,K79-J79)*INDEX('2018_commission_structure-Start'!$A$15:$J$18,MATCH($E79,'2018_commission_structure-Start'!$A$15:$A$18,0),MATCH(X$1,'2018_commission_structure-Start'!$A$15:$J$15,0)),0)</f>
        <v>0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IF(H79&gt;L79,(H79-L79)*INDEX('2018_commission_structure-Start'!$A$21:$I$24,MATCH($E79,'2018_commission_structure-Start'!$A$21:$A$24,0),MATCH(Z$1,'2018_commission_structure-Start'!$A$21:$I$21,0)),0)</f>
        <v>0</v>
      </c>
      <c r="AA79" s="6">
        <f>SUM(V79:Z79)</f>
        <v>123931.42</v>
      </c>
      <c r="AB79" s="6">
        <f>AA79+F79</f>
        <v>243247.41999999998</v>
      </c>
    </row>
    <row r="80" spans="1:28" x14ac:dyDescent="0.2">
      <c r="A80" t="str">
        <f>C80&amp;" "&amp;D80</f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2">
        <f>SUMIF(deals_closed!D:D,B80,deals_closed!C:C)</f>
        <v>668998</v>
      </c>
      <c r="I80" s="2">
        <f>VLOOKUP(E80,'2018_commission_structure-Start'!$A$22:$I$24,9,FALSE)</f>
        <v>750000</v>
      </c>
      <c r="J80" s="2">
        <f>I80*1.25</f>
        <v>937500</v>
      </c>
      <c r="K80" s="2">
        <f>I80*1.5</f>
        <v>1125000</v>
      </c>
      <c r="L80" s="2">
        <f>I80*2</f>
        <v>1500000</v>
      </c>
      <c r="M80" s="12">
        <f>H80/I80</f>
        <v>0.89199733333333331</v>
      </c>
      <c r="N80" t="str">
        <f>IF(M80&lt;=1, "0-100%", IF(M80&lt;=1.25, "100-125%", IF(M80&lt;=1.5, "125-150%", IF(M80&lt;=2, "150-200%", "&gt;200%"))))</f>
        <v>0-100%</v>
      </c>
      <c r="O80" s="6">
        <f>MIN(H80,I80)*INDEX('2018_commission_structure-Start'!$A$21:$I$24,MATCH($E80,'2018_commission_structure-Start'!$A$21:$A$24,0),MATCH(O$1,'2018_commission_structure-Start'!$A$21:$I$21,0))</f>
        <v>100349.7</v>
      </c>
      <c r="P80" s="2">
        <f>IF(H80&gt;I80,MIN(H80-I80,J80-I80)*INDEX('2018_commission_structure-Start'!$A$21:$I$24,MATCH($E80,'2018_commission_structure-Start'!$A$21:$A$24,0), MATCH(P$1,'2018_commission_structure-Start'!$A$21:$I$21,0)),0)</f>
        <v>0</v>
      </c>
      <c r="Q80" s="2">
        <f>IF($H80&gt;J80,MIN($H80-J80,K80-J80)*INDEX('2018_commission_structure-Start'!$A$21:$I$24,MATCH($E80,'2018_commission_structure-Start'!$A$21:$A$24,0), MATCH(Q$1,'2018_commission_structure-Start'!$A$21:$I$21,0)),0)</f>
        <v>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>SUM(O80:S80)</f>
        <v>100349.7</v>
      </c>
      <c r="U80" s="6">
        <f>T80+F80</f>
        <v>206860.7</v>
      </c>
      <c r="V80" s="6">
        <f>MIN(H80,I80)*INDEX('2018_commission_structure-Start'!$A$15:$J$18,MATCH($E80,'2018_commission_structure-Start'!$A$15:$A$18,0),MATCH(V$1,'2018_commission_structure-Start'!$A$15:$J$15,0))</f>
        <v>100349.7</v>
      </c>
      <c r="W80" s="2">
        <f>IF($H80&gt;I80,MIN($H80-I80,J80-I80)*INDEX('2018_commission_structure-Start'!$A$15:$J$18,MATCH($E80,'2018_commission_structure-Start'!$A$15:$A$18,0),MATCH(W$1,'2018_commission_structure-Start'!$A$15:$J$15,0)),0)</f>
        <v>0</v>
      </c>
      <c r="X80" s="2">
        <f>IF($H80&gt;J80,MIN($H80-J80,K80-J80)*INDEX('2018_commission_structure-Start'!$A$15:$J$18,MATCH($E80,'2018_commission_structure-Start'!$A$15:$A$18,0),MATCH(X$1,'2018_commission_structure-Start'!$A$15:$J$15,0)),0)</f>
        <v>0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IF(H80&gt;L80,(H80-L80)*INDEX('2018_commission_structure-Start'!$A$21:$I$24,MATCH($E80,'2018_commission_structure-Start'!$A$21:$A$24,0),MATCH(Z$1,'2018_commission_structure-Start'!$A$21:$I$21,0)),0)</f>
        <v>0</v>
      </c>
      <c r="AA80" s="6">
        <f>SUM(V80:Z80)</f>
        <v>100349.7</v>
      </c>
      <c r="AB80" s="6">
        <f>AA80+F80</f>
        <v>206860.7</v>
      </c>
    </row>
    <row r="81" spans="1:28" x14ac:dyDescent="0.2">
      <c r="A81" t="str">
        <f>C81&amp;" "&amp;D81</f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2">
        <f>SUMIF(deals_closed!D:D,B81,deals_closed!C:C)</f>
        <v>1001970</v>
      </c>
      <c r="I81" s="2">
        <f>VLOOKUP(E81,'2018_commission_structure-Start'!$A$22:$I$24,9,FALSE)</f>
        <v>500000</v>
      </c>
      <c r="J81" s="2">
        <f>I81*1.25</f>
        <v>625000</v>
      </c>
      <c r="K81" s="2">
        <f>I81*1.5</f>
        <v>750000</v>
      </c>
      <c r="L81" s="2">
        <f>I81*2</f>
        <v>1000000</v>
      </c>
      <c r="M81" s="12">
        <f>H81/I81</f>
        <v>2.0039400000000001</v>
      </c>
      <c r="N81" t="str">
        <f>IF(M81&lt;=1, "0-100%", IF(M81&lt;=1.25, "100-125%", IF(M81&lt;=1.5, "125-150%", IF(M81&lt;=2, "150-200%", "&gt;200%"))))</f>
        <v>&gt;200%</v>
      </c>
      <c r="O81" s="6">
        <f>MIN(H81,I81)*INDEX('2018_commission_structure-Start'!$A$21:$I$24,MATCH($E81,'2018_commission_structure-Start'!$A$21:$A$24,0),MATCH(O$1,'2018_commission_structure-Start'!$A$21:$I$21,0))</f>
        <v>50000</v>
      </c>
      <c r="P81" s="2">
        <f>IF(H81&gt;I81,MIN(H81-I81,J81-I81)*INDEX('2018_commission_structure-Start'!$A$21:$I$24,MATCH($E81,'2018_commission_structure-Start'!$A$21:$A$24,0), MATCH(P$1,'2018_commission_structure-Start'!$A$21:$I$21,0)),0)</f>
        <v>18750</v>
      </c>
      <c r="Q81" s="2">
        <f>IF($H81&gt;J81,MIN($H81-J81,K81-J81)*INDEX('2018_commission_structure-Start'!$A$21:$I$24,MATCH($E81,'2018_commission_structure-Start'!$A$21:$A$24,0), MATCH(Q$1,'2018_commission_structure-Start'!$A$21:$I$21,0)),0)</f>
        <v>22500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55000</v>
      </c>
      <c r="S81" s="2">
        <f>IF(H81&gt;L81,(H81-L81)*INDEX('2018_commission_structure-Start'!$A$21:$I$24,MATCH($E81,'2018_commission_structure-Start'!$A$21:$A$24,0),MATCH(S$1,'2018_commission_structure-Start'!$A$21:$I$21,0)),0)</f>
        <v>197</v>
      </c>
      <c r="T81" s="6">
        <f>SUM(O81:S81)</f>
        <v>146447</v>
      </c>
      <c r="U81" s="6">
        <f>T81+F81</f>
        <v>198558</v>
      </c>
      <c r="V81" s="6">
        <f>MIN(H81,I81)*INDEX('2018_commission_structure-Start'!$A$15:$J$18,MATCH($E81,'2018_commission_structure-Start'!$A$15:$A$18,0),MATCH(V$1,'2018_commission_structure-Start'!$A$15:$J$15,0))</f>
        <v>60000</v>
      </c>
      <c r="W81" s="2">
        <f>IF($H81&gt;I81,MIN($H81-I81,J81-I81)*INDEX('2018_commission_structure-Start'!$A$15:$J$18,MATCH($E81,'2018_commission_structure-Start'!$A$15:$A$18,0),MATCH(W$1,'2018_commission_structure-Start'!$A$15:$J$15,0)),0)</f>
        <v>21250</v>
      </c>
      <c r="X81" s="2">
        <f>IF($H81&gt;J81,MIN($H81-J81,K81-J81)*INDEX('2018_commission_structure-Start'!$A$15:$J$18,MATCH($E81,'2018_commission_structure-Start'!$A$15:$A$18,0),MATCH(X$1,'2018_commission_structure-Start'!$A$15:$J$15,0)),0)</f>
        <v>25000</v>
      </c>
      <c r="Y81" s="2">
        <f>IF($H81&gt;K81,MIN($H81-K81,L81-K81)*INDEX('2018_commission_structure-Start'!$A$15:$J$18,MATCH($E81,'2018_commission_structure-Start'!$A$15:$A$18,0),MATCH(Y$1,'2018_commission_structure-Start'!$A$15:$J$15,0)),0)</f>
        <v>55000</v>
      </c>
      <c r="Z81" s="2">
        <f>IF(H81&gt;L81,(H81-L81)*INDEX('2018_commission_structure-Start'!$A$21:$I$24,MATCH($E81,'2018_commission_structure-Start'!$A$21:$A$24,0),MATCH(Z$1,'2018_commission_structure-Start'!$A$21:$I$21,0)),0)</f>
        <v>197</v>
      </c>
      <c r="AA81" s="6">
        <f>SUM(V81:Z81)</f>
        <v>161447</v>
      </c>
      <c r="AB81" s="6">
        <f>AA81+F81</f>
        <v>213558</v>
      </c>
    </row>
    <row r="82" spans="1:28" x14ac:dyDescent="0.2">
      <c r="A82" t="str">
        <f>C82&amp;" "&amp;D82</f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2">
        <f>SUMIF(deals_closed!D:D,B82,deals_closed!C:C)</f>
        <v>456453</v>
      </c>
      <c r="I82" s="2">
        <f>VLOOKUP(E82,'2018_commission_structure-Start'!$A$22:$I$24,9,FALSE)</f>
        <v>600000</v>
      </c>
      <c r="J82" s="2">
        <f>I82*1.25</f>
        <v>750000</v>
      </c>
      <c r="K82" s="2">
        <f>I82*1.5</f>
        <v>900000</v>
      </c>
      <c r="L82" s="2">
        <f>I82*2</f>
        <v>1200000</v>
      </c>
      <c r="M82" s="12">
        <f>H82/I82</f>
        <v>0.76075499999999996</v>
      </c>
      <c r="N82" t="str">
        <f>IF(M82&lt;=1, "0-100%", IF(M82&lt;=1.25, "100-125%", IF(M82&lt;=1.5, "125-150%", IF(M82&lt;=2, "150-200%", "&gt;200%"))))</f>
        <v>0-100%</v>
      </c>
      <c r="O82" s="6">
        <f>MIN(H82,I82)*INDEX('2018_commission_structure-Start'!$A$21:$I$24,MATCH($E82,'2018_commission_structure-Start'!$A$21:$A$24,0),MATCH(O$1,'2018_commission_structure-Start'!$A$21:$I$21,0))</f>
        <v>59338.89</v>
      </c>
      <c r="P82" s="2">
        <f>IF(H82&gt;I82,MIN(H82-I82,J82-I82)*INDEX('2018_commission_structure-Start'!$A$21:$I$24,MATCH($E82,'2018_commission_structure-Start'!$A$21:$A$24,0), MATCH(P$1,'2018_commission_structure-Start'!$A$21:$I$21,0)),0)</f>
        <v>0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>SUM(O82:S82)</f>
        <v>59338.89</v>
      </c>
      <c r="U82" s="6">
        <f>T82+F82</f>
        <v>133964.89000000001</v>
      </c>
      <c r="V82" s="6">
        <f>MIN(H82,I82)*INDEX('2018_commission_structure-Start'!$A$15:$J$18,MATCH($E82,'2018_commission_structure-Start'!$A$15:$A$18,0),MATCH(V$1,'2018_commission_structure-Start'!$A$15:$J$15,0))</f>
        <v>68467.95</v>
      </c>
      <c r="W82" s="2">
        <f>IF($H82&gt;I82,MIN($H82-I82,J82-I82)*INDEX('2018_commission_structure-Start'!$A$15:$J$18,MATCH($E82,'2018_commission_structure-Start'!$A$15:$A$18,0),MATCH(W$1,'2018_commission_structure-Start'!$A$15:$J$15,0)),0)</f>
        <v>0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IF(H82&gt;L82,(H82-L82)*INDEX('2018_commission_structure-Start'!$A$21:$I$24,MATCH($E82,'2018_commission_structure-Start'!$A$21:$A$24,0),MATCH(Z$1,'2018_commission_structure-Start'!$A$21:$I$21,0)),0)</f>
        <v>0</v>
      </c>
      <c r="AA82" s="6">
        <f>SUM(V82:Z82)</f>
        <v>68467.95</v>
      </c>
      <c r="AB82" s="6">
        <f>AA82+F82</f>
        <v>143093.95000000001</v>
      </c>
    </row>
    <row r="83" spans="1:28" x14ac:dyDescent="0.2">
      <c r="A83" t="str">
        <f>C83&amp;" "&amp;D83</f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2">
        <f>SUMIF(deals_closed!D:D,B83,deals_closed!C:C)</f>
        <v>534301</v>
      </c>
      <c r="I83" s="2">
        <f>VLOOKUP(E83,'2018_commission_structure-Start'!$A$22:$I$24,9,FALSE)</f>
        <v>600000</v>
      </c>
      <c r="J83" s="2">
        <f>I83*1.25</f>
        <v>750000</v>
      </c>
      <c r="K83" s="2">
        <f>I83*1.5</f>
        <v>900000</v>
      </c>
      <c r="L83" s="2">
        <f>I83*2</f>
        <v>1200000</v>
      </c>
      <c r="M83" s="12">
        <f>H83/I83</f>
        <v>0.89050166666666664</v>
      </c>
      <c r="N83" t="str">
        <f>IF(M83&lt;=1, "0-100%", IF(M83&lt;=1.25, "100-125%", IF(M83&lt;=1.5, "125-150%", IF(M83&lt;=2, "150-200%", "&gt;200%"))))</f>
        <v>0-100%</v>
      </c>
      <c r="O83" s="6">
        <f>MIN(H83,I83)*INDEX('2018_commission_structure-Start'!$A$21:$I$24,MATCH($E83,'2018_commission_structure-Start'!$A$21:$A$24,0),MATCH(O$1,'2018_commission_structure-Start'!$A$21:$I$21,0))</f>
        <v>69459.13</v>
      </c>
      <c r="P83" s="2">
        <f>IF(H83&gt;I83,MIN(H83-I83,J83-I83)*INDEX('2018_commission_structure-Start'!$A$21:$I$24,MATCH($E83,'2018_commission_structure-Start'!$A$21:$A$24,0), MATCH(P$1,'2018_commission_structure-Start'!$A$21:$I$21,0)),0)</f>
        <v>0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>SUM(O83:S83)</f>
        <v>69459.13</v>
      </c>
      <c r="U83" s="6">
        <f>T83+F83</f>
        <v>134949.13</v>
      </c>
      <c r="V83" s="6">
        <f>MIN(H83,I83)*INDEX('2018_commission_structure-Start'!$A$15:$J$18,MATCH($E83,'2018_commission_structure-Start'!$A$15:$A$18,0),MATCH(V$1,'2018_commission_structure-Start'!$A$15:$J$15,0))</f>
        <v>80145.149999999994</v>
      </c>
      <c r="W83" s="2">
        <f>IF($H83&gt;I83,MIN($H83-I83,J83-I83)*INDEX('2018_commission_structure-Start'!$A$15:$J$18,MATCH($E83,'2018_commission_structure-Start'!$A$15:$A$18,0),MATCH(W$1,'2018_commission_structure-Start'!$A$15:$J$15,0)),0)</f>
        <v>0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IF(H83&gt;L83,(H83-L83)*INDEX('2018_commission_structure-Start'!$A$21:$I$24,MATCH($E83,'2018_commission_structure-Start'!$A$21:$A$24,0),MATCH(Z$1,'2018_commission_structure-Start'!$A$21:$I$21,0)),0)</f>
        <v>0</v>
      </c>
      <c r="AA83" s="6">
        <f>SUM(V83:Z83)</f>
        <v>80145.149999999994</v>
      </c>
      <c r="AB83" s="6">
        <f>AA83+F83</f>
        <v>145635.15</v>
      </c>
    </row>
    <row r="84" spans="1:28" x14ac:dyDescent="0.2">
      <c r="A84" t="str">
        <f>C84&amp;" "&amp;D84</f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2">
        <f>SUMIF(deals_closed!D:D,B84,deals_closed!C:C)</f>
        <v>751155</v>
      </c>
      <c r="I84" s="2">
        <f>VLOOKUP(E84,'2018_commission_structure-Start'!$A$22:$I$24,9,FALSE)</f>
        <v>750000</v>
      </c>
      <c r="J84" s="2">
        <f>I84*1.25</f>
        <v>937500</v>
      </c>
      <c r="K84" s="2">
        <f>I84*1.5</f>
        <v>1125000</v>
      </c>
      <c r="L84" s="2">
        <f>I84*2</f>
        <v>1500000</v>
      </c>
      <c r="M84" s="12">
        <f>H84/I84</f>
        <v>1.0015400000000001</v>
      </c>
      <c r="N84" t="str">
        <f>IF(M84&lt;=1, "0-100%", IF(M84&lt;=1.25, "100-125%", IF(M84&lt;=1.5, "125-150%", IF(M84&lt;=2, "150-200%", "&gt;200%"))))</f>
        <v>100-125%</v>
      </c>
      <c r="O84" s="6">
        <f>MIN(H84,I84)*INDEX('2018_commission_structure-Start'!$A$21:$I$24,MATCH($E84,'2018_commission_structure-Start'!$A$21:$A$24,0),MATCH(O$1,'2018_commission_structure-Start'!$A$21:$I$21,0))</f>
        <v>112500</v>
      </c>
      <c r="P84" s="2">
        <f>IF(H84&gt;I84,MIN(H84-I84,J84-I84)*INDEX('2018_commission_structure-Start'!$A$21:$I$24,MATCH($E84,'2018_commission_structure-Start'!$A$21:$A$24,0), MATCH(P$1,'2018_commission_structure-Start'!$A$21:$I$21,0)),0)</f>
        <v>219.45</v>
      </c>
      <c r="Q84" s="2">
        <f>IF($H84&gt;J84,MIN($H84-J84,K84-J84)*INDEX('2018_commission_structure-Start'!$A$21:$I$24,MATCH($E84,'2018_commission_structure-Start'!$A$21:$A$24,0), MATCH(Q$1,'2018_commission_structure-Start'!$A$21:$I$21,0)),0)</f>
        <v>0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>SUM(O84:S84)</f>
        <v>112719.45</v>
      </c>
      <c r="U84" s="6">
        <f>T84+F84</f>
        <v>236804.45</v>
      </c>
      <c r="V84" s="6">
        <f>MIN(H84,I84)*INDEX('2018_commission_structure-Start'!$A$15:$J$18,MATCH($E84,'2018_commission_structure-Start'!$A$15:$A$18,0),MATCH(V$1,'2018_commission_structure-Start'!$A$15:$J$15,0))</f>
        <v>112500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254.1</v>
      </c>
      <c r="X84" s="2">
        <f>IF($H84&gt;J84,MIN($H84-J84,K84-J84)*INDEX('2018_commission_structure-Start'!$A$15:$J$18,MATCH($E84,'2018_commission_structure-Start'!$A$15:$A$18,0),MATCH(X$1,'2018_commission_structure-Start'!$A$15:$J$15,0)),0)</f>
        <v>0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IF(H84&gt;L84,(H84-L84)*INDEX('2018_commission_structure-Start'!$A$21:$I$24,MATCH($E84,'2018_commission_structure-Start'!$A$21:$A$24,0),MATCH(Z$1,'2018_commission_structure-Start'!$A$21:$I$21,0)),0)</f>
        <v>0</v>
      </c>
      <c r="AA84" s="6">
        <f>SUM(V84:Z84)</f>
        <v>112754.1</v>
      </c>
      <c r="AB84" s="6">
        <f>AA84+F84</f>
        <v>236839.1</v>
      </c>
    </row>
    <row r="85" spans="1:28" x14ac:dyDescent="0.2">
      <c r="A85" t="str">
        <f>C85&amp;" "&amp;D85</f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2">
        <f>SUMIF(deals_closed!D:D,B85,deals_closed!C:C)</f>
        <v>806073</v>
      </c>
      <c r="I85" s="2">
        <f>VLOOKUP(E85,'2018_commission_structure-Start'!$A$22:$I$24,9,FALSE)</f>
        <v>750000</v>
      </c>
      <c r="J85" s="2">
        <f>I85*1.25</f>
        <v>937500</v>
      </c>
      <c r="K85" s="2">
        <f>I85*1.5</f>
        <v>1125000</v>
      </c>
      <c r="L85" s="2">
        <f>I85*2</f>
        <v>1500000</v>
      </c>
      <c r="M85" s="12">
        <f>H85/I85</f>
        <v>1.0747640000000001</v>
      </c>
      <c r="N85" t="str">
        <f>IF(M85&lt;=1, "0-100%", IF(M85&lt;=1.25, "100-125%", IF(M85&lt;=1.5, "125-150%", IF(M85&lt;=2, "150-200%", "&gt;200%"))))</f>
        <v>100-125%</v>
      </c>
      <c r="O85" s="6">
        <f>MIN(H85,I85)*INDEX('2018_commission_structure-Start'!$A$21:$I$24,MATCH($E85,'2018_commission_structure-Start'!$A$21:$A$24,0),MATCH(O$1,'2018_commission_structure-Start'!$A$21:$I$21,0))</f>
        <v>112500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10653.87</v>
      </c>
      <c r="Q85" s="2">
        <f>IF($H85&gt;J85,MIN($H85-J85,K85-J85)*INDEX('2018_commission_structure-Start'!$A$21:$I$24,MATCH($E85,'2018_commission_structure-Start'!$A$21:$A$24,0), MATCH(Q$1,'2018_commission_structure-Start'!$A$21:$I$21,0)),0)</f>
        <v>0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>SUM(O85:S85)</f>
        <v>123153.87</v>
      </c>
      <c r="U85" s="6">
        <f>T85+F85</f>
        <v>213981.87</v>
      </c>
      <c r="V85" s="6">
        <f>MIN(H85,I85)*INDEX('2018_commission_structure-Start'!$A$15:$J$18,MATCH($E85,'2018_commission_structure-Start'!$A$15:$A$18,0),MATCH(V$1,'2018_commission_structure-Start'!$A$15:$J$15,0))</f>
        <v>112500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12336.06</v>
      </c>
      <c r="X85" s="2">
        <f>IF($H85&gt;J85,MIN($H85-J85,K85-J85)*INDEX('2018_commission_structure-Start'!$A$15:$J$18,MATCH($E85,'2018_commission_structure-Start'!$A$15:$A$18,0),MATCH(X$1,'2018_commission_structure-Start'!$A$15:$J$15,0)),0)</f>
        <v>0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IF(H85&gt;L85,(H85-L85)*INDEX('2018_commission_structure-Start'!$A$21:$I$24,MATCH($E85,'2018_commission_structure-Start'!$A$21:$A$24,0),MATCH(Z$1,'2018_commission_structure-Start'!$A$21:$I$21,0)),0)</f>
        <v>0</v>
      </c>
      <c r="AA85" s="6">
        <f>SUM(V85:Z85)</f>
        <v>124836.06</v>
      </c>
      <c r="AB85" s="6">
        <f>AA85+F85</f>
        <v>215664.06</v>
      </c>
    </row>
    <row r="86" spans="1:28" x14ac:dyDescent="0.2">
      <c r="A86" t="str">
        <f>C86&amp;" "&amp;D86</f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2">
        <f>SUMIF(deals_closed!D:D,B86,deals_closed!C:C)</f>
        <v>589906</v>
      </c>
      <c r="I86" s="2">
        <f>VLOOKUP(E86,'2018_commission_structure-Start'!$A$22:$I$24,9,FALSE)</f>
        <v>500000</v>
      </c>
      <c r="J86" s="2">
        <f>I86*1.25</f>
        <v>625000</v>
      </c>
      <c r="K86" s="2">
        <f>I86*1.5</f>
        <v>750000</v>
      </c>
      <c r="L86" s="2">
        <f>I86*2</f>
        <v>1000000</v>
      </c>
      <c r="M86" s="12">
        <f>H86/I86</f>
        <v>1.1798120000000001</v>
      </c>
      <c r="N86" t="str">
        <f>IF(M86&lt;=1, "0-100%", IF(M86&lt;=1.25, "100-125%", IF(M86&lt;=1.5, "125-150%", IF(M86&lt;=2, "150-200%", "&gt;200%"))))</f>
        <v>100-125%</v>
      </c>
      <c r="O86" s="6">
        <f>MIN(H86,I86)*INDEX('2018_commission_structure-Start'!$A$21:$I$24,MATCH($E86,'2018_commission_structure-Start'!$A$21:$A$24,0),MATCH(O$1,'2018_commission_structure-Start'!$A$21:$I$21,0))</f>
        <v>50000</v>
      </c>
      <c r="P86" s="2">
        <f>IF(H86&gt;I86,MIN(H86-I86,J86-I86)*INDEX('2018_commission_structure-Start'!$A$21:$I$24,MATCH($E86,'2018_commission_structure-Start'!$A$21:$A$24,0), MATCH(P$1,'2018_commission_structure-Start'!$A$21:$I$21,0)),0)</f>
        <v>13485.9</v>
      </c>
      <c r="Q86" s="2">
        <f>IF($H86&gt;J86,MIN($H86-J86,K86-J86)*INDEX('2018_commission_structure-Start'!$A$21:$I$24,MATCH($E86,'2018_commission_structure-Start'!$A$21:$A$24,0), MATCH(Q$1,'2018_commission_structure-Start'!$A$21:$I$21,0)),0)</f>
        <v>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IF(H86&gt;L86,(H86-L86)*INDEX('2018_commission_structure-Start'!$A$21:$I$24,MATCH($E86,'2018_commission_structure-Start'!$A$21:$A$24,0),MATCH(S$1,'2018_commission_structure-Start'!$A$21:$I$21,0)),0)</f>
        <v>0</v>
      </c>
      <c r="T86" s="6">
        <f>SUM(O86:S86)</f>
        <v>63485.9</v>
      </c>
      <c r="U86" s="6">
        <f>T86+F86</f>
        <v>102186.9</v>
      </c>
      <c r="V86" s="6">
        <f>MIN(H86,I86)*INDEX('2018_commission_structure-Start'!$A$15:$J$18,MATCH($E86,'2018_commission_structure-Start'!$A$15:$A$18,0),MATCH(V$1,'2018_commission_structure-Start'!$A$15:$J$15,0))</f>
        <v>60000</v>
      </c>
      <c r="W86" s="2">
        <f>IF($H86&gt;I86,MIN($H86-I86,J86-I86)*INDEX('2018_commission_structure-Start'!$A$15:$J$18,MATCH($E86,'2018_commission_structure-Start'!$A$15:$A$18,0),MATCH(W$1,'2018_commission_structure-Start'!$A$15:$J$15,0)),0)</f>
        <v>15284.02</v>
      </c>
      <c r="X86" s="2">
        <f>IF($H86&gt;J86,MIN($H86-J86,K86-J86)*INDEX('2018_commission_structure-Start'!$A$15:$J$18,MATCH($E86,'2018_commission_structure-Start'!$A$15:$A$18,0),MATCH(X$1,'2018_commission_structure-Start'!$A$15:$J$15,0)),0)</f>
        <v>0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IF(H86&gt;L86,(H86-L86)*INDEX('2018_commission_structure-Start'!$A$21:$I$24,MATCH($E86,'2018_commission_structure-Start'!$A$21:$A$24,0),MATCH(Z$1,'2018_commission_structure-Start'!$A$21:$I$21,0)),0)</f>
        <v>0</v>
      </c>
      <c r="AA86" s="6">
        <f>SUM(V86:Z86)</f>
        <v>75284.02</v>
      </c>
      <c r="AB86" s="6">
        <f>AA86+F86</f>
        <v>113985.02</v>
      </c>
    </row>
    <row r="87" spans="1:28" x14ac:dyDescent="0.2">
      <c r="A87" t="str">
        <f>C87&amp;" "&amp;D87</f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2">
        <f>SUMIF(deals_closed!D:D,B87,deals_closed!C:C)</f>
        <v>501329</v>
      </c>
      <c r="I87" s="2">
        <f>VLOOKUP(E87,'2018_commission_structure-Start'!$A$22:$I$24,9,FALSE)</f>
        <v>500000</v>
      </c>
      <c r="J87" s="2">
        <f>I87*1.25</f>
        <v>625000</v>
      </c>
      <c r="K87" s="2">
        <f>I87*1.5</f>
        <v>750000</v>
      </c>
      <c r="L87" s="2">
        <f>I87*2</f>
        <v>1000000</v>
      </c>
      <c r="M87" s="12">
        <f>H87/I87</f>
        <v>1.002658</v>
      </c>
      <c r="N87" t="str">
        <f>IF(M87&lt;=1, "0-100%", IF(M87&lt;=1.25, "100-125%", IF(M87&lt;=1.5, "125-150%", IF(M87&lt;=2, "150-200%", "&gt;200%"))))</f>
        <v>100-125%</v>
      </c>
      <c r="O87" s="6">
        <f>MIN(H87,I87)*INDEX('2018_commission_structure-Start'!$A$21:$I$24,MATCH($E87,'2018_commission_structure-Start'!$A$21:$A$24,0),MATCH(O$1,'2018_commission_structure-Start'!$A$21:$I$21,0))</f>
        <v>50000</v>
      </c>
      <c r="P87" s="2">
        <f>IF(H87&gt;I87,MIN(H87-I87,J87-I87)*INDEX('2018_commission_structure-Start'!$A$21:$I$24,MATCH($E87,'2018_commission_structure-Start'!$A$21:$A$24,0), MATCH(P$1,'2018_commission_structure-Start'!$A$21:$I$21,0)),0)</f>
        <v>199.35</v>
      </c>
      <c r="Q87" s="2">
        <f>IF($H87&gt;J87,MIN($H87-J87,K87-J87)*INDEX('2018_commission_structure-Start'!$A$21:$I$24,MATCH($E87,'2018_commission_structure-Start'!$A$21:$A$24,0), MATCH(Q$1,'2018_commission_structure-Start'!$A$21:$I$21,0)),0)</f>
        <v>0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>SUM(O87:S87)</f>
        <v>50199.35</v>
      </c>
      <c r="U87" s="6">
        <f>T87+F87</f>
        <v>84100.35</v>
      </c>
      <c r="V87" s="6">
        <f>MIN(H87,I87)*INDEX('2018_commission_structure-Start'!$A$15:$J$18,MATCH($E87,'2018_commission_structure-Start'!$A$15:$A$18,0),MATCH(V$1,'2018_commission_structure-Start'!$A$15:$J$15,0))</f>
        <v>60000</v>
      </c>
      <c r="W87" s="2">
        <f>IF($H87&gt;I87,MIN($H87-I87,J87-I87)*INDEX('2018_commission_structure-Start'!$A$15:$J$18,MATCH($E87,'2018_commission_structure-Start'!$A$15:$A$18,0),MATCH(W$1,'2018_commission_structure-Start'!$A$15:$J$15,0)),0)</f>
        <v>225.93</v>
      </c>
      <c r="X87" s="2">
        <f>IF($H87&gt;J87,MIN($H87-J87,K87-J87)*INDEX('2018_commission_structure-Start'!$A$15:$J$18,MATCH($E87,'2018_commission_structure-Start'!$A$15:$A$18,0),MATCH(X$1,'2018_commission_structure-Start'!$A$15:$J$15,0)),0)</f>
        <v>0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IF(H87&gt;L87,(H87-L87)*INDEX('2018_commission_structure-Start'!$A$21:$I$24,MATCH($E87,'2018_commission_structure-Start'!$A$21:$A$24,0),MATCH(Z$1,'2018_commission_structure-Start'!$A$21:$I$21,0)),0)</f>
        <v>0</v>
      </c>
      <c r="AA87" s="6">
        <f>SUM(V87:Z87)</f>
        <v>60225.93</v>
      </c>
      <c r="AB87" s="6">
        <f>AA87+F87</f>
        <v>94126.93</v>
      </c>
    </row>
    <row r="88" spans="1:28" x14ac:dyDescent="0.2">
      <c r="A88" t="str">
        <f>C88&amp;" "&amp;D88</f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2">
        <f>SUMIF(deals_closed!D:D,B88,deals_closed!C:C)</f>
        <v>475694</v>
      </c>
      <c r="I88" s="2">
        <f>VLOOKUP(E88,'2018_commission_structure-Start'!$A$22:$I$24,9,FALSE)</f>
        <v>500000</v>
      </c>
      <c r="J88" s="2">
        <f>I88*1.25</f>
        <v>625000</v>
      </c>
      <c r="K88" s="2">
        <f>I88*1.5</f>
        <v>750000</v>
      </c>
      <c r="L88" s="2">
        <f>I88*2</f>
        <v>1000000</v>
      </c>
      <c r="M88" s="12">
        <f>H88/I88</f>
        <v>0.95138800000000001</v>
      </c>
      <c r="N88" t="str">
        <f>IF(M88&lt;=1, "0-100%", IF(M88&lt;=1.25, "100-125%", IF(M88&lt;=1.5, "125-150%", IF(M88&lt;=2, "150-200%", "&gt;200%"))))</f>
        <v>0-100%</v>
      </c>
      <c r="O88" s="6">
        <f>MIN(H88,I88)*INDEX('2018_commission_structure-Start'!$A$21:$I$24,MATCH($E88,'2018_commission_structure-Start'!$A$21:$A$24,0),MATCH(O$1,'2018_commission_structure-Start'!$A$21:$I$21,0))</f>
        <v>47569.4</v>
      </c>
      <c r="P88" s="2">
        <f>IF(H88&gt;I88,MIN(H88-I88,J88-I88)*INDEX('2018_commission_structure-Start'!$A$21:$I$24,MATCH($E88,'2018_commission_structure-Start'!$A$21:$A$24,0), MATCH(P$1,'2018_commission_structure-Start'!$A$21:$I$21,0)),0)</f>
        <v>0</v>
      </c>
      <c r="Q88" s="2">
        <f>IF($H88&gt;J88,MIN($H88-J88,K88-J88)*INDEX('2018_commission_structure-Start'!$A$21:$I$24,MATCH($E88,'2018_commission_structure-Start'!$A$21:$A$24,0),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>SUM(O88:S88)</f>
        <v>47569.4</v>
      </c>
      <c r="U88" s="6">
        <f>T88+F88</f>
        <v>99430.399999999994</v>
      </c>
      <c r="V88" s="6">
        <f>MIN(H88,I88)*INDEX('2018_commission_structure-Start'!$A$15:$J$18,MATCH($E88,'2018_commission_structure-Start'!$A$15:$A$18,0),MATCH(V$1,'2018_commission_structure-Start'!$A$15:$J$15,0))</f>
        <v>57083.28</v>
      </c>
      <c r="W88" s="2">
        <f>IF($H88&gt;I88,MIN($H88-I88,J88-I88)*INDEX('2018_commission_structure-Start'!$A$15:$J$18,MATCH($E88,'2018_commission_structure-Start'!$A$15:$A$18,0),MATCH(W$1,'2018_commission_structure-Start'!$A$15:$J$15,0)),0)</f>
        <v>0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IF(H88&gt;L88,(H88-L88)*INDEX('2018_commission_structure-Start'!$A$21:$I$24,MATCH($E88,'2018_commission_structure-Start'!$A$21:$A$24,0),MATCH(Z$1,'2018_commission_structure-Start'!$A$21:$I$21,0)),0)</f>
        <v>0</v>
      </c>
      <c r="AA88" s="6">
        <f>SUM(V88:Z88)</f>
        <v>57083.28</v>
      </c>
      <c r="AB88" s="6">
        <f>AA88+F88</f>
        <v>108944.28</v>
      </c>
    </row>
    <row r="89" spans="1:28" x14ac:dyDescent="0.2">
      <c r="A89" t="str">
        <f>C89&amp;" "&amp;D89</f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2">
        <f>SUMIF(deals_closed!D:D,B89,deals_closed!C:C)</f>
        <v>540083</v>
      </c>
      <c r="I89" s="2">
        <f>VLOOKUP(E89,'2018_commission_structure-Start'!$A$22:$I$24,9,FALSE)</f>
        <v>750000</v>
      </c>
      <c r="J89" s="2">
        <f>I89*1.25</f>
        <v>937500</v>
      </c>
      <c r="K89" s="2">
        <f>I89*1.5</f>
        <v>1125000</v>
      </c>
      <c r="L89" s="2">
        <f>I89*2</f>
        <v>1500000</v>
      </c>
      <c r="M89" s="12">
        <f>H89/I89</f>
        <v>0.72011066666666668</v>
      </c>
      <c r="N89" t="str">
        <f>IF(M89&lt;=1, "0-100%", IF(M89&lt;=1.25, "100-125%", IF(M89&lt;=1.5, "125-150%", IF(M89&lt;=2, "150-200%", "&gt;200%"))))</f>
        <v>0-100%</v>
      </c>
      <c r="O89" s="6">
        <f>MIN(H89,I89)*INDEX('2018_commission_structure-Start'!$A$21:$I$24,MATCH($E89,'2018_commission_structure-Start'!$A$21:$A$24,0),MATCH(O$1,'2018_commission_structure-Start'!$A$21:$I$21,0))</f>
        <v>81012.45</v>
      </c>
      <c r="P89" s="2">
        <f>IF(H89&gt;I89,MIN(H89-I89,J89-I89)*INDEX('2018_commission_structure-Start'!$A$21:$I$24,MATCH($E89,'2018_commission_structure-Start'!$A$21:$A$24,0), MATCH(P$1,'2018_commission_structure-Start'!$A$21:$I$21,0)),0)</f>
        <v>0</v>
      </c>
      <c r="Q89" s="2">
        <f>IF($H89&gt;J89,MIN($H89-J89,K89-J89)*INDEX('2018_commission_structure-Start'!$A$21:$I$24,MATCH($E89,'2018_commission_structure-Start'!$A$21:$A$24,0),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>SUM(O89:S89)</f>
        <v>81012.45</v>
      </c>
      <c r="U89" s="6">
        <f>T89+F89</f>
        <v>179194.45</v>
      </c>
      <c r="V89" s="6">
        <f>MIN(H89,I89)*INDEX('2018_commission_structure-Start'!$A$15:$J$18,MATCH($E89,'2018_commission_structure-Start'!$A$15:$A$18,0),MATCH(V$1,'2018_commission_structure-Start'!$A$15:$J$15,0))</f>
        <v>81012.45</v>
      </c>
      <c r="W89" s="2">
        <f>IF($H89&gt;I89,MIN($H89-I89,J89-I89)*INDEX('2018_commission_structure-Start'!$A$15:$J$18,MATCH($E89,'2018_commission_structure-Start'!$A$15:$A$18,0),MATCH(W$1,'2018_commission_structure-Start'!$A$15:$J$15,0)),0)</f>
        <v>0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IF(H89&gt;L89,(H89-L89)*INDEX('2018_commission_structure-Start'!$A$21:$I$24,MATCH($E89,'2018_commission_structure-Start'!$A$21:$A$24,0),MATCH(Z$1,'2018_commission_structure-Start'!$A$21:$I$21,0)),0)</f>
        <v>0</v>
      </c>
      <c r="AA89" s="6">
        <f>SUM(V89:Z89)</f>
        <v>81012.45</v>
      </c>
      <c r="AB89" s="6">
        <f>AA89+F89</f>
        <v>179194.45</v>
      </c>
    </row>
    <row r="90" spans="1:28" x14ac:dyDescent="0.2">
      <c r="A90" t="str">
        <f>C90&amp;" "&amp;D90</f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2">
        <f>SUMIF(deals_closed!D:D,B90,deals_closed!C:C)</f>
        <v>412896</v>
      </c>
      <c r="I90" s="2">
        <f>VLOOKUP(E90,'2018_commission_structure-Start'!$A$22:$I$24,9,FALSE)</f>
        <v>600000</v>
      </c>
      <c r="J90" s="2">
        <f>I90*1.25</f>
        <v>750000</v>
      </c>
      <c r="K90" s="2">
        <f>I90*1.5</f>
        <v>900000</v>
      </c>
      <c r="L90" s="2">
        <f>I90*2</f>
        <v>1200000</v>
      </c>
      <c r="M90" s="12">
        <f>H90/I90</f>
        <v>0.68815999999999999</v>
      </c>
      <c r="N90" t="str">
        <f>IF(M90&lt;=1, "0-100%", IF(M90&lt;=1.25, "100-125%", IF(M90&lt;=1.5, "125-150%", IF(M90&lt;=2, "150-200%", "&gt;200%"))))</f>
        <v>0-100%</v>
      </c>
      <c r="O90" s="6">
        <f>MIN(H90,I90)*INDEX('2018_commission_structure-Start'!$A$21:$I$24,MATCH($E90,'2018_commission_structure-Start'!$A$21:$A$24,0),MATCH(O$1,'2018_commission_structure-Start'!$A$21:$I$21,0))</f>
        <v>53676.480000000003</v>
      </c>
      <c r="P90" s="2">
        <f>IF(H90&gt;I90,MIN(H90-I90,J90-I90)*INDEX('2018_commission_structure-Start'!$A$21:$I$24,MATCH($E90,'2018_commission_structure-Start'!$A$21:$A$24,0), MATCH(P$1,'2018_commission_structure-Start'!$A$21:$I$21,0)),0)</f>
        <v>0</v>
      </c>
      <c r="Q90" s="2">
        <f>IF($H90&gt;J90,MIN($H90-J90,K90-J90)*INDEX('2018_commission_structure-Start'!$A$21:$I$24,MATCH($E90,'2018_commission_structure-Start'!$A$21:$A$24,0), MATCH(Q$1,'2018_commission_structure-Start'!$A$21:$I$21,0)),0)</f>
        <v>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IF(H90&gt;L90,(H90-L90)*INDEX('2018_commission_structure-Start'!$A$21:$I$24,MATCH($E90,'2018_commission_structure-Start'!$A$21:$A$24,0),MATCH(S$1,'2018_commission_structure-Start'!$A$21:$I$21,0)),0)</f>
        <v>0</v>
      </c>
      <c r="T90" s="6">
        <f>SUM(O90:S90)</f>
        <v>53676.480000000003</v>
      </c>
      <c r="U90" s="6">
        <f>T90+F90</f>
        <v>110726.48000000001</v>
      </c>
      <c r="V90" s="6">
        <f>MIN(H90,I90)*INDEX('2018_commission_structure-Start'!$A$15:$J$18,MATCH($E90,'2018_commission_structure-Start'!$A$15:$A$18,0),MATCH(V$1,'2018_commission_structure-Start'!$A$15:$J$15,0))</f>
        <v>61934.399999999994</v>
      </c>
      <c r="W90" s="2">
        <f>IF($H90&gt;I90,MIN($H90-I90,J90-I90)*INDEX('2018_commission_structure-Start'!$A$15:$J$18,MATCH($E90,'2018_commission_structure-Start'!$A$15:$A$18,0),MATCH(W$1,'2018_commission_structure-Start'!$A$15:$J$15,0)),0)</f>
        <v>0</v>
      </c>
      <c r="X90" s="2">
        <f>IF($H90&gt;J90,MIN($H90-J90,K90-J90)*INDEX('2018_commission_structure-Start'!$A$15:$J$18,MATCH($E90,'2018_commission_structure-Start'!$A$15:$A$18,0),MATCH(X$1,'2018_commission_structure-Start'!$A$15:$J$15,0)),0)</f>
        <v>0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IF(H90&gt;L90,(H90-L90)*INDEX('2018_commission_structure-Start'!$A$21:$I$24,MATCH($E90,'2018_commission_structure-Start'!$A$21:$A$24,0),MATCH(Z$1,'2018_commission_structure-Start'!$A$21:$I$21,0)),0)</f>
        <v>0</v>
      </c>
      <c r="AA90" s="6">
        <f>SUM(V90:Z90)</f>
        <v>61934.399999999994</v>
      </c>
      <c r="AB90" s="6">
        <f>AA90+F90</f>
        <v>118984.4</v>
      </c>
    </row>
    <row r="91" spans="1:28" x14ac:dyDescent="0.2">
      <c r="A91" t="str">
        <f>C91&amp;" "&amp;D91</f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2">
        <f>SUMIF(deals_closed!D:D,B91,deals_closed!C:C)</f>
        <v>552282</v>
      </c>
      <c r="I91" s="2">
        <f>VLOOKUP(E91,'2018_commission_structure-Start'!$A$22:$I$24,9,FALSE)</f>
        <v>500000</v>
      </c>
      <c r="J91" s="2">
        <f>I91*1.25</f>
        <v>625000</v>
      </c>
      <c r="K91" s="2">
        <f>I91*1.5</f>
        <v>750000</v>
      </c>
      <c r="L91" s="2">
        <f>I91*2</f>
        <v>1000000</v>
      </c>
      <c r="M91" s="12">
        <f>H91/I91</f>
        <v>1.1045640000000001</v>
      </c>
      <c r="N91" t="str">
        <f>IF(M91&lt;=1, "0-100%", IF(M91&lt;=1.25, "100-125%", IF(M91&lt;=1.5, "125-150%", IF(M91&lt;=2, "150-200%", "&gt;200%"))))</f>
        <v>100-125%</v>
      </c>
      <c r="O91" s="6">
        <f>MIN(H91,I91)*INDEX('2018_commission_structure-Start'!$A$21:$I$24,MATCH($E91,'2018_commission_structure-Start'!$A$21:$A$24,0),MATCH(O$1,'2018_commission_structure-Start'!$A$21:$I$21,0))</f>
        <v>50000</v>
      </c>
      <c r="P91" s="2">
        <f>IF(H91&gt;I91,MIN(H91-I91,J91-I91)*INDEX('2018_commission_structure-Start'!$A$21:$I$24,MATCH($E91,'2018_commission_structure-Start'!$A$21:$A$24,0), MATCH(P$1,'2018_commission_structure-Start'!$A$21:$I$21,0)),0)</f>
        <v>7842.2999999999993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>SUM(O91:S91)</f>
        <v>57842.3</v>
      </c>
      <c r="U91" s="6">
        <f>T91+F91</f>
        <v>107442.3</v>
      </c>
      <c r="V91" s="6">
        <f>MIN(H91,I91)*INDEX('2018_commission_structure-Start'!$A$15:$J$18,MATCH($E91,'2018_commission_structure-Start'!$A$15:$A$18,0),MATCH(V$1,'2018_commission_structure-Start'!$A$15:$J$15,0))</f>
        <v>60000</v>
      </c>
      <c r="W91" s="2">
        <f>IF($H91&gt;I91,MIN($H91-I91,J91-I91)*INDEX('2018_commission_structure-Start'!$A$15:$J$18,MATCH($E91,'2018_commission_structure-Start'!$A$15:$A$18,0),MATCH(W$1,'2018_commission_structure-Start'!$A$15:$J$15,0)),0)</f>
        <v>8887.94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IF(H91&gt;L91,(H91-L91)*INDEX('2018_commission_structure-Start'!$A$21:$I$24,MATCH($E91,'2018_commission_structure-Start'!$A$21:$A$24,0),MATCH(Z$1,'2018_commission_structure-Start'!$A$21:$I$21,0)),0)</f>
        <v>0</v>
      </c>
      <c r="AA91" s="6">
        <f>SUM(V91:Z91)</f>
        <v>68887.94</v>
      </c>
      <c r="AB91" s="6">
        <f>AA91+F91</f>
        <v>118487.94</v>
      </c>
    </row>
    <row r="92" spans="1:28" x14ac:dyDescent="0.2">
      <c r="A92" t="str">
        <f>C92&amp;" "&amp;D92</f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2">
        <f>SUMIF(deals_closed!D:D,B92,deals_closed!C:C)</f>
        <v>747967</v>
      </c>
      <c r="I92" s="2">
        <f>VLOOKUP(E92,'2018_commission_structure-Start'!$A$22:$I$24,9,FALSE)</f>
        <v>600000</v>
      </c>
      <c r="J92" s="2">
        <f>I92*1.25</f>
        <v>750000</v>
      </c>
      <c r="K92" s="2">
        <f>I92*1.5</f>
        <v>900000</v>
      </c>
      <c r="L92" s="2">
        <f>I92*2</f>
        <v>1200000</v>
      </c>
      <c r="M92" s="12">
        <f>H92/I92</f>
        <v>1.2466116666666667</v>
      </c>
      <c r="N92" t="str">
        <f>IF(M92&lt;=1, "0-100%", IF(M92&lt;=1.25, "100-125%", IF(M92&lt;=1.5, "125-150%", IF(M92&lt;=2, "150-200%", "&gt;200%"))))</f>
        <v>100-125%</v>
      </c>
      <c r="O92" s="6">
        <f>MIN(H92,I92)*INDEX('2018_commission_structure-Start'!$A$21:$I$24,MATCH($E92,'2018_commission_structure-Start'!$A$21:$A$24,0),MATCH(O$1,'2018_commission_structure-Start'!$A$21:$I$21,0))</f>
        <v>78000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25154.390000000003</v>
      </c>
      <c r="Q92" s="2">
        <f>IF($H92&gt;J92,MIN($H92-J92,K92-J92)*INDEX('2018_commission_structure-Start'!$A$21:$I$24,MATCH($E92,'2018_commission_structure-Start'!$A$21:$A$24,0), MATCH(Q$1,'2018_commission_structure-Start'!$A$21:$I$21,0)),0)</f>
        <v>0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>SUM(O92:S92)</f>
        <v>103154.39</v>
      </c>
      <c r="U92" s="6">
        <f>T92+F92</f>
        <v>173279.39</v>
      </c>
      <c r="V92" s="6">
        <f>MIN(H92,I92)*INDEX('2018_commission_structure-Start'!$A$15:$J$18,MATCH($E92,'2018_commission_structure-Start'!$A$15:$A$18,0),MATCH(V$1,'2018_commission_structure-Start'!$A$15:$J$15,0))</f>
        <v>90000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26634.059999999998</v>
      </c>
      <c r="X92" s="2">
        <f>IF($H92&gt;J92,MIN($H92-J92,K92-J92)*INDEX('2018_commission_structure-Start'!$A$15:$J$18,MATCH($E92,'2018_commission_structure-Start'!$A$15:$A$18,0),MATCH(X$1,'2018_commission_structure-Start'!$A$15:$J$15,0)),0)</f>
        <v>0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IF(H92&gt;L92,(H92-L92)*INDEX('2018_commission_structure-Start'!$A$21:$I$24,MATCH($E92,'2018_commission_structure-Start'!$A$21:$A$24,0),MATCH(Z$1,'2018_commission_structure-Start'!$A$21:$I$21,0)),0)</f>
        <v>0</v>
      </c>
      <c r="AA92" s="6">
        <f>SUM(V92:Z92)</f>
        <v>116634.06</v>
      </c>
      <c r="AB92" s="6">
        <f>AA92+F92</f>
        <v>186759.06</v>
      </c>
    </row>
    <row r="93" spans="1:28" x14ac:dyDescent="0.2">
      <c r="A93" t="str">
        <f>C93&amp;" "&amp;D93</f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2">
        <f>SUMIF(deals_closed!D:D,B93,deals_closed!C:C)</f>
        <v>540953</v>
      </c>
      <c r="I93" s="2">
        <f>VLOOKUP(E93,'2018_commission_structure-Start'!$A$22:$I$24,9,FALSE)</f>
        <v>750000</v>
      </c>
      <c r="J93" s="2">
        <f>I93*1.25</f>
        <v>937500</v>
      </c>
      <c r="K93" s="2">
        <f>I93*1.5</f>
        <v>1125000</v>
      </c>
      <c r="L93" s="2">
        <f>I93*2</f>
        <v>1500000</v>
      </c>
      <c r="M93" s="12">
        <f>H93/I93</f>
        <v>0.72127066666666662</v>
      </c>
      <c r="N93" t="str">
        <f>IF(M93&lt;=1, "0-100%", IF(M93&lt;=1.25, "100-125%", IF(M93&lt;=1.5, "125-150%", IF(M93&lt;=2, "150-200%", "&gt;200%"))))</f>
        <v>0-100%</v>
      </c>
      <c r="O93" s="6">
        <f>MIN(H93,I93)*INDEX('2018_commission_structure-Start'!$A$21:$I$24,MATCH($E93,'2018_commission_structure-Start'!$A$21:$A$24,0),MATCH(O$1,'2018_commission_structure-Start'!$A$21:$I$21,0))</f>
        <v>81142.95</v>
      </c>
      <c r="P93" s="2">
        <f>IF(H93&gt;I93,MIN(H93-I93,J93-I93)*INDEX('2018_commission_structure-Start'!$A$21:$I$24,MATCH($E93,'2018_commission_structure-Start'!$A$21:$A$24,0), MATCH(P$1,'2018_commission_structure-Start'!$A$21:$I$21,0)),0)</f>
        <v>0</v>
      </c>
      <c r="Q93" s="2">
        <f>IF($H93&gt;J93,MIN($H93-J93,K93-J93)*INDEX('2018_commission_structure-Start'!$A$21:$I$24,MATCH($E93,'2018_commission_structure-Start'!$A$21:$A$24,0),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>SUM(O93:S93)</f>
        <v>81142.95</v>
      </c>
      <c r="U93" s="6">
        <f>T93+F93</f>
        <v>165717.95000000001</v>
      </c>
      <c r="V93" s="6">
        <f>MIN(H93,I93)*INDEX('2018_commission_structure-Start'!$A$15:$J$18,MATCH($E93,'2018_commission_structure-Start'!$A$15:$A$18,0),MATCH(V$1,'2018_commission_structure-Start'!$A$15:$J$15,0))</f>
        <v>81142.95</v>
      </c>
      <c r="W93" s="2">
        <f>IF($H93&gt;I93,MIN($H93-I93,J93-I93)*INDEX('2018_commission_structure-Start'!$A$15:$J$18,MATCH($E93,'2018_commission_structure-Start'!$A$15:$A$18,0),MATCH(W$1,'2018_commission_structure-Start'!$A$15:$J$15,0)),0)</f>
        <v>0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IF(H93&gt;L93,(H93-L93)*INDEX('2018_commission_structure-Start'!$A$21:$I$24,MATCH($E93,'2018_commission_structure-Start'!$A$21:$A$24,0),MATCH(Z$1,'2018_commission_structure-Start'!$A$21:$I$21,0)),0)</f>
        <v>0</v>
      </c>
      <c r="AA93" s="6">
        <f>SUM(V93:Z93)</f>
        <v>81142.95</v>
      </c>
      <c r="AB93" s="6">
        <f>AA93+F93</f>
        <v>165717.95000000001</v>
      </c>
    </row>
    <row r="94" spans="1:28" x14ac:dyDescent="0.2">
      <c r="A94" t="str">
        <f>C94&amp;" "&amp;D94</f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2">
        <f>SUMIF(deals_closed!D:D,B94,deals_closed!C:C)</f>
        <v>219869</v>
      </c>
      <c r="I94" s="2">
        <f>VLOOKUP(E94,'2018_commission_structure-Start'!$A$22:$I$24,9,FALSE)</f>
        <v>500000</v>
      </c>
      <c r="J94" s="2">
        <f>I94*1.25</f>
        <v>625000</v>
      </c>
      <c r="K94" s="2">
        <f>I94*1.5</f>
        <v>750000</v>
      </c>
      <c r="L94" s="2">
        <f>I94*2</f>
        <v>1000000</v>
      </c>
      <c r="M94" s="12">
        <f>H94/I94</f>
        <v>0.43973800000000002</v>
      </c>
      <c r="N94" t="str">
        <f>IF(M94&lt;=1, "0-100%", IF(M94&lt;=1.25, "100-125%", IF(M94&lt;=1.5, "125-150%", IF(M94&lt;=2, "150-200%", "&gt;200%"))))</f>
        <v>0-100%</v>
      </c>
      <c r="O94" s="6">
        <f>MIN(H94,I94)*INDEX('2018_commission_structure-Start'!$A$21:$I$24,MATCH($E94,'2018_commission_structure-Start'!$A$21:$A$24,0),MATCH(O$1,'2018_commission_structure-Start'!$A$21:$I$21,0))</f>
        <v>21986.9</v>
      </c>
      <c r="P94" s="2">
        <f>IF(H94&gt;I94,MIN(H94-I94,J94-I94)*INDEX('2018_commission_structure-Start'!$A$21:$I$24,MATCH($E94,'2018_commission_structure-Start'!$A$21:$A$24,0), MATCH(P$1,'2018_commission_structure-Start'!$A$21:$I$21,0)),0)</f>
        <v>0</v>
      </c>
      <c r="Q94" s="2">
        <f>IF($H94&gt;J94,MIN($H94-J94,K94-J94)*INDEX('2018_commission_structure-Start'!$A$21:$I$24,MATCH($E94,'2018_commission_structure-Start'!$A$21:$A$24,0), MATCH(Q$1,'2018_commission_structure-Start'!$A$21:$I$21,0)),0)</f>
        <v>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0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>SUM(O94:S94)</f>
        <v>21986.9</v>
      </c>
      <c r="U94" s="6">
        <f>T94+F94</f>
        <v>85310.9</v>
      </c>
      <c r="V94" s="6">
        <f>MIN(H94,I94)*INDEX('2018_commission_structure-Start'!$A$15:$J$18,MATCH($E94,'2018_commission_structure-Start'!$A$15:$A$18,0),MATCH(V$1,'2018_commission_structure-Start'!$A$15:$J$15,0))</f>
        <v>26384.28</v>
      </c>
      <c r="W94" s="2">
        <f>IF($H94&gt;I94,MIN($H94-I94,J94-I94)*INDEX('2018_commission_structure-Start'!$A$15:$J$18,MATCH($E94,'2018_commission_structure-Start'!$A$15:$A$18,0),MATCH(W$1,'2018_commission_structure-Start'!$A$15:$J$15,0)),0)</f>
        <v>0</v>
      </c>
      <c r="X94" s="2">
        <f>IF($H94&gt;J94,MIN($H94-J94,K94-J94)*INDEX('2018_commission_structure-Start'!$A$15:$J$18,MATCH($E94,'2018_commission_structure-Start'!$A$15:$A$18,0),MATCH(X$1,'2018_commission_structure-Start'!$A$15:$J$15,0)),0)</f>
        <v>0</v>
      </c>
      <c r="Y94" s="2">
        <f>IF($H94&gt;K94,MIN($H94-K94,L94-K94)*INDEX('2018_commission_structure-Start'!$A$15:$J$18,MATCH($E94,'2018_commission_structure-Start'!$A$15:$A$18,0),MATCH(Y$1,'2018_commission_structure-Start'!$A$15:$J$15,0)),0)</f>
        <v>0</v>
      </c>
      <c r="Z94" s="2">
        <f>IF(H94&gt;L94,(H94-L94)*INDEX('2018_commission_structure-Start'!$A$21:$I$24,MATCH($E94,'2018_commission_structure-Start'!$A$21:$A$24,0),MATCH(Z$1,'2018_commission_structure-Start'!$A$21:$I$21,0)),0)</f>
        <v>0</v>
      </c>
      <c r="AA94" s="6">
        <f>SUM(V94:Z94)</f>
        <v>26384.28</v>
      </c>
      <c r="AB94" s="6">
        <f>AA94+F94</f>
        <v>89708.28</v>
      </c>
    </row>
    <row r="95" spans="1:28" x14ac:dyDescent="0.2">
      <c r="A95" t="str">
        <f>C95&amp;" "&amp;D95</f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2">
        <f>SUMIF(deals_closed!D:D,B95,deals_closed!C:C)</f>
        <v>495757</v>
      </c>
      <c r="I95" s="2">
        <f>VLOOKUP(E95,'2018_commission_structure-Start'!$A$22:$I$24,9,FALSE)</f>
        <v>500000</v>
      </c>
      <c r="J95" s="2">
        <f>I95*1.25</f>
        <v>625000</v>
      </c>
      <c r="K95" s="2">
        <f>I95*1.5</f>
        <v>750000</v>
      </c>
      <c r="L95" s="2">
        <f>I95*2</f>
        <v>1000000</v>
      </c>
      <c r="M95" s="12">
        <f>H95/I95</f>
        <v>0.99151400000000001</v>
      </c>
      <c r="N95" t="str">
        <f>IF(M95&lt;=1, "0-100%", IF(M95&lt;=1.25, "100-125%", IF(M95&lt;=1.5, "125-150%", IF(M95&lt;=2, "150-200%", "&gt;200%"))))</f>
        <v>0-100%</v>
      </c>
      <c r="O95" s="6">
        <f>MIN(H95,I95)*INDEX('2018_commission_structure-Start'!$A$21:$I$24,MATCH($E95,'2018_commission_structure-Start'!$A$21:$A$24,0),MATCH(O$1,'2018_commission_structure-Start'!$A$21:$I$21,0))</f>
        <v>49575.700000000004</v>
      </c>
      <c r="P95" s="2">
        <f>IF(H95&gt;I95,MIN(H95-I95,J95-I95)*INDEX('2018_commission_structure-Start'!$A$21:$I$24,MATCH($E95,'2018_commission_structure-Start'!$A$21:$A$24,0), MATCH(P$1,'2018_commission_structure-Start'!$A$21:$I$21,0)),0)</f>
        <v>0</v>
      </c>
      <c r="Q95" s="2">
        <f>IF($H95&gt;J95,MIN($H95-J95,K95-J95)*INDEX('2018_commission_structure-Start'!$A$21:$I$24,MATCH($E95,'2018_commission_structure-Start'!$A$21:$A$24,0),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>SUM(O95:S95)</f>
        <v>49575.700000000004</v>
      </c>
      <c r="U95" s="6">
        <f>T95+F95</f>
        <v>105403.70000000001</v>
      </c>
      <c r="V95" s="6">
        <f>MIN(H95,I95)*INDEX('2018_commission_structure-Start'!$A$15:$J$18,MATCH($E95,'2018_commission_structure-Start'!$A$15:$A$18,0),MATCH(V$1,'2018_commission_structure-Start'!$A$15:$J$15,0))</f>
        <v>59490.84</v>
      </c>
      <c r="W95" s="2">
        <f>IF($H95&gt;I95,MIN($H95-I95,J95-I95)*INDEX('2018_commission_structure-Start'!$A$15:$J$18,MATCH($E95,'2018_commission_structure-Start'!$A$15:$A$18,0),MATCH(W$1,'2018_commission_structure-Start'!$A$15:$J$15,0)),0)</f>
        <v>0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IF(H95&gt;L95,(H95-L95)*INDEX('2018_commission_structure-Start'!$A$21:$I$24,MATCH($E95,'2018_commission_structure-Start'!$A$21:$A$24,0),MATCH(Z$1,'2018_commission_structure-Start'!$A$21:$I$21,0)),0)</f>
        <v>0</v>
      </c>
      <c r="AA95" s="6">
        <f>SUM(V95:Z95)</f>
        <v>59490.84</v>
      </c>
      <c r="AB95" s="6">
        <f>AA95+F95</f>
        <v>115318.84</v>
      </c>
    </row>
    <row r="96" spans="1:28" x14ac:dyDescent="0.2">
      <c r="A96" t="str">
        <f>C96&amp;" "&amp;D96</f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2">
        <f>SUMIF(deals_closed!D:D,B96,deals_closed!C:C)</f>
        <v>573607</v>
      </c>
      <c r="I96" s="2">
        <f>VLOOKUP(E96,'2018_commission_structure-Start'!$A$22:$I$24,9,FALSE)</f>
        <v>750000</v>
      </c>
      <c r="J96" s="2">
        <f>I96*1.25</f>
        <v>937500</v>
      </c>
      <c r="K96" s="2">
        <f>I96*1.5</f>
        <v>1125000</v>
      </c>
      <c r="L96" s="2">
        <f>I96*2</f>
        <v>1500000</v>
      </c>
      <c r="M96" s="12">
        <f>H96/I96</f>
        <v>0.76480933333333334</v>
      </c>
      <c r="N96" t="str">
        <f>IF(M96&lt;=1, "0-100%", IF(M96&lt;=1.25, "100-125%", IF(M96&lt;=1.5, "125-150%", IF(M96&lt;=2, "150-200%", "&gt;200%"))))</f>
        <v>0-100%</v>
      </c>
      <c r="O96" s="6">
        <f>MIN(H96,I96)*INDEX('2018_commission_structure-Start'!$A$21:$I$24,MATCH($E96,'2018_commission_structure-Start'!$A$21:$A$24,0),MATCH(O$1,'2018_commission_structure-Start'!$A$21:$I$21,0))</f>
        <v>86041.05</v>
      </c>
      <c r="P96" s="2">
        <f>IF(H96&gt;I96,MIN(H96-I96,J96-I96)*INDEX('2018_commission_structure-Start'!$A$21:$I$24,MATCH($E96,'2018_commission_structure-Start'!$A$21:$A$24,0), MATCH(P$1,'2018_commission_structure-Start'!$A$21:$I$21,0)),0)</f>
        <v>0</v>
      </c>
      <c r="Q96" s="2">
        <f>IF($H96&gt;J96,MIN($H96-J96,K96-J96)*INDEX('2018_commission_structure-Start'!$A$21:$I$24,MATCH($E96,'2018_commission_structure-Start'!$A$21:$A$24,0),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>SUM(O96:S96)</f>
        <v>86041.05</v>
      </c>
      <c r="U96" s="6">
        <f>T96+F96</f>
        <v>165796.04999999999</v>
      </c>
      <c r="V96" s="6">
        <f>MIN(H96,I96)*INDEX('2018_commission_structure-Start'!$A$15:$J$18,MATCH($E96,'2018_commission_structure-Start'!$A$15:$A$18,0),MATCH(V$1,'2018_commission_structure-Start'!$A$15:$J$15,0))</f>
        <v>86041.05</v>
      </c>
      <c r="W96" s="2">
        <f>IF($H96&gt;I96,MIN($H96-I96,J96-I96)*INDEX('2018_commission_structure-Start'!$A$15:$J$18,MATCH($E96,'2018_commission_structure-Start'!$A$15:$A$18,0),MATCH(W$1,'2018_commission_structure-Start'!$A$15:$J$15,0)),0)</f>
        <v>0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IF(H96&gt;L96,(H96-L96)*INDEX('2018_commission_structure-Start'!$A$21:$I$24,MATCH($E96,'2018_commission_structure-Start'!$A$21:$A$24,0),MATCH(Z$1,'2018_commission_structure-Start'!$A$21:$I$21,0)),0)</f>
        <v>0</v>
      </c>
      <c r="AA96" s="6">
        <f>SUM(V96:Z96)</f>
        <v>86041.05</v>
      </c>
      <c r="AB96" s="6">
        <f>AA96+F96</f>
        <v>165796.04999999999</v>
      </c>
    </row>
    <row r="97" spans="1:28" x14ac:dyDescent="0.2">
      <c r="A97" t="str">
        <f>C97&amp;" "&amp;D97</f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2">
        <f>SUMIF(deals_closed!D:D,B97,deals_closed!C:C)</f>
        <v>550691</v>
      </c>
      <c r="I97" s="2">
        <f>VLOOKUP(E97,'2018_commission_structure-Start'!$A$22:$I$24,9,FALSE)</f>
        <v>500000</v>
      </c>
      <c r="J97" s="2">
        <f>I97*1.25</f>
        <v>625000</v>
      </c>
      <c r="K97" s="2">
        <f>I97*1.5</f>
        <v>750000</v>
      </c>
      <c r="L97" s="2">
        <f>I97*2</f>
        <v>1000000</v>
      </c>
      <c r="M97" s="12">
        <f>H97/I97</f>
        <v>1.1013820000000001</v>
      </c>
      <c r="N97" t="str">
        <f>IF(M97&lt;=1, "0-100%", IF(M97&lt;=1.25, "100-125%", IF(M97&lt;=1.5, "125-150%", IF(M97&lt;=2, "150-200%", "&gt;200%"))))</f>
        <v>100-125%</v>
      </c>
      <c r="O97" s="6">
        <f>MIN(H97,I97)*INDEX('2018_commission_structure-Start'!$A$21:$I$24,MATCH($E97,'2018_commission_structure-Start'!$A$21:$A$24,0),MATCH(O$1,'2018_commission_structure-Start'!$A$21:$I$21,0))</f>
        <v>50000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7603.65</v>
      </c>
      <c r="Q97" s="2">
        <f>IF($H97&gt;J97,MIN($H97-J97,K97-J97)*INDEX('2018_commission_structure-Start'!$A$21:$I$24,MATCH($E97,'2018_commission_structure-Start'!$A$21:$A$24,0), MATCH(Q$1,'2018_commission_structure-Start'!$A$21:$I$21,0)),0)</f>
        <v>0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>SUM(O97:S97)</f>
        <v>57603.65</v>
      </c>
      <c r="U97" s="6">
        <f>T97+F97</f>
        <v>111722.65</v>
      </c>
      <c r="V97" s="6">
        <f>MIN(H97,I97)*INDEX('2018_commission_structure-Start'!$A$15:$J$18,MATCH($E97,'2018_commission_structure-Start'!$A$15:$A$18,0),MATCH(V$1,'2018_commission_structure-Start'!$A$15:$J$15,0))</f>
        <v>60000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8617.4700000000012</v>
      </c>
      <c r="X97" s="2">
        <f>IF($H97&gt;J97,MIN($H97-J97,K97-J97)*INDEX('2018_commission_structure-Start'!$A$15:$J$18,MATCH($E97,'2018_commission_structure-Start'!$A$15:$A$18,0),MATCH(X$1,'2018_commission_structure-Start'!$A$15:$J$15,0)),0)</f>
        <v>0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IF(H97&gt;L97,(H97-L97)*INDEX('2018_commission_structure-Start'!$A$21:$I$24,MATCH($E97,'2018_commission_structure-Start'!$A$21:$A$24,0),MATCH(Z$1,'2018_commission_structure-Start'!$A$21:$I$21,0)),0)</f>
        <v>0</v>
      </c>
      <c r="AA97" s="6">
        <f>SUM(V97:Z97)</f>
        <v>68617.47</v>
      </c>
      <c r="AB97" s="6">
        <f>AA97+F97</f>
        <v>122736.47</v>
      </c>
    </row>
    <row r="98" spans="1:28" x14ac:dyDescent="0.2">
      <c r="A98" t="str">
        <f>C98&amp;" "&amp;D98</f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2">
        <f>SUMIF(deals_closed!D:D,B98,deals_closed!C:C)</f>
        <v>1230202</v>
      </c>
      <c r="I98" s="2">
        <f>VLOOKUP(E98,'2018_commission_structure-Start'!$A$22:$I$24,9,FALSE)</f>
        <v>500000</v>
      </c>
      <c r="J98" s="2">
        <f>I98*1.25</f>
        <v>625000</v>
      </c>
      <c r="K98" s="2">
        <f>I98*1.5</f>
        <v>750000</v>
      </c>
      <c r="L98" s="2">
        <f>I98*2</f>
        <v>1000000</v>
      </c>
      <c r="M98" s="12">
        <f>H98/I98</f>
        <v>2.460404</v>
      </c>
      <c r="N98" t="str">
        <f>IF(M98&lt;=1, "0-100%", IF(M98&lt;=1.25, "100-125%", IF(M98&lt;=1.5, "125-150%", IF(M98&lt;=2, "150-200%", "&gt;200%"))))</f>
        <v>&gt;200%</v>
      </c>
      <c r="O98" s="6">
        <f>MIN(H98,I98)*INDEX('2018_commission_structure-Start'!$A$21:$I$24,MATCH($E98,'2018_commission_structure-Start'!$A$21:$A$24,0),MATCH(O$1,'2018_commission_structure-Start'!$A$21:$I$21,0))</f>
        <v>50000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18750</v>
      </c>
      <c r="Q98" s="2">
        <f>IF($H98&gt;J98,MIN($H98-J98,K98-J98)*INDEX('2018_commission_structure-Start'!$A$21:$I$24,MATCH($E98,'2018_commission_structure-Start'!$A$21:$A$24,0), MATCH(Q$1,'2018_commission_structure-Start'!$A$21:$I$21,0)),0)</f>
        <v>22500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55000</v>
      </c>
      <c r="S98" s="2">
        <f>IF(H98&gt;L98,(H98-L98)*INDEX('2018_commission_structure-Start'!$A$21:$I$24,MATCH($E98,'2018_commission_structure-Start'!$A$21:$A$24,0),MATCH(S$1,'2018_commission_structure-Start'!$A$21:$I$21,0)),0)</f>
        <v>23020.2</v>
      </c>
      <c r="T98" s="6">
        <f>SUM(O98:S98)</f>
        <v>169270.2</v>
      </c>
      <c r="U98" s="6">
        <f>T98+F98</f>
        <v>214115.20000000001</v>
      </c>
      <c r="V98" s="6">
        <f>MIN(H98,I98)*INDEX('2018_commission_structure-Start'!$A$15:$J$18,MATCH($E98,'2018_commission_structure-Start'!$A$15:$A$18,0),MATCH(V$1,'2018_commission_structure-Start'!$A$15:$J$15,0))</f>
        <v>60000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21250</v>
      </c>
      <c r="X98" s="2">
        <f>IF($H98&gt;J98,MIN($H98-J98,K98-J98)*INDEX('2018_commission_structure-Start'!$A$15:$J$18,MATCH($E98,'2018_commission_structure-Start'!$A$15:$A$18,0),MATCH(X$1,'2018_commission_structure-Start'!$A$15:$J$15,0)),0)</f>
        <v>25000</v>
      </c>
      <c r="Y98" s="2">
        <f>IF($H98&gt;K98,MIN($H98-K98,L98-K98)*INDEX('2018_commission_structure-Start'!$A$15:$J$18,MATCH($E98,'2018_commission_structure-Start'!$A$15:$A$18,0),MATCH(Y$1,'2018_commission_structure-Start'!$A$15:$J$15,0)),0)</f>
        <v>55000</v>
      </c>
      <c r="Z98" s="2">
        <f>IF(H98&gt;L98,(H98-L98)*INDEX('2018_commission_structure-Start'!$A$21:$I$24,MATCH($E98,'2018_commission_structure-Start'!$A$21:$A$24,0),MATCH(Z$1,'2018_commission_structure-Start'!$A$21:$I$21,0)),0)</f>
        <v>23020.2</v>
      </c>
      <c r="AA98" s="6">
        <f>SUM(V98:Z98)</f>
        <v>184270.2</v>
      </c>
      <c r="AB98" s="6">
        <f>AA98+F98</f>
        <v>229115.2</v>
      </c>
    </row>
    <row r="99" spans="1:28" x14ac:dyDescent="0.2">
      <c r="A99" t="str">
        <f>C99&amp;" "&amp;D99</f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2">
        <f>SUMIF(deals_closed!D:D,B99,deals_closed!C:C)</f>
        <v>930106</v>
      </c>
      <c r="I99" s="2">
        <f>VLOOKUP(E99,'2018_commission_structure-Start'!$A$22:$I$24,9,FALSE)</f>
        <v>750000</v>
      </c>
      <c r="J99" s="2">
        <f>I99*1.25</f>
        <v>937500</v>
      </c>
      <c r="K99" s="2">
        <f>I99*1.5</f>
        <v>1125000</v>
      </c>
      <c r="L99" s="2">
        <f>I99*2</f>
        <v>1500000</v>
      </c>
      <c r="M99" s="12">
        <f>H99/I99</f>
        <v>1.2401413333333333</v>
      </c>
      <c r="N99" t="str">
        <f>IF(M99&lt;=1, "0-100%", IF(M99&lt;=1.25, "100-125%", IF(M99&lt;=1.5, "125-150%", IF(M99&lt;=2, "150-200%", "&gt;200%"))))</f>
        <v>100-125%</v>
      </c>
      <c r="O99" s="6">
        <f>MIN(H99,I99)*INDEX('2018_commission_structure-Start'!$A$21:$I$24,MATCH($E99,'2018_commission_structure-Start'!$A$21:$A$24,0),MATCH(O$1,'2018_commission_structure-Start'!$A$21:$I$21,0))</f>
        <v>112500</v>
      </c>
      <c r="P99" s="2">
        <f>IF(H99&gt;I99,MIN(H99-I99,J99-I99)*INDEX('2018_commission_structure-Start'!$A$21:$I$24,MATCH($E99,'2018_commission_structure-Start'!$A$21:$A$24,0), MATCH(P$1,'2018_commission_structure-Start'!$A$21:$I$21,0)),0)</f>
        <v>34220.14</v>
      </c>
      <c r="Q99" s="2">
        <f>IF($H99&gt;J99,MIN($H99-J99,K99-J99)*INDEX('2018_commission_structure-Start'!$A$21:$I$24,MATCH($E99,'2018_commission_structure-Start'!$A$21:$A$24,0), MATCH(Q$1,'2018_commission_structure-Start'!$A$21:$I$21,0)),0)</f>
        <v>0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>SUM(O99:S99)</f>
        <v>146720.14000000001</v>
      </c>
      <c r="U99" s="6">
        <f>T99+F99</f>
        <v>259608.14</v>
      </c>
      <c r="V99" s="6">
        <f>MIN(H99,I99)*INDEX('2018_commission_structure-Start'!$A$15:$J$18,MATCH($E99,'2018_commission_structure-Start'!$A$15:$A$18,0),MATCH(V$1,'2018_commission_structure-Start'!$A$15:$J$15,0))</f>
        <v>112500</v>
      </c>
      <c r="W99" s="2">
        <f>IF($H99&gt;I99,MIN($H99-I99,J99-I99)*INDEX('2018_commission_structure-Start'!$A$15:$J$18,MATCH($E99,'2018_commission_structure-Start'!$A$15:$A$18,0),MATCH(W$1,'2018_commission_structure-Start'!$A$15:$J$15,0)),0)</f>
        <v>39623.32</v>
      </c>
      <c r="X99" s="2">
        <f>IF($H99&gt;J99,MIN($H99-J99,K99-J99)*INDEX('2018_commission_structure-Start'!$A$15:$J$18,MATCH($E99,'2018_commission_structure-Start'!$A$15:$A$18,0),MATCH(X$1,'2018_commission_structure-Start'!$A$15:$J$15,0)),0)</f>
        <v>0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IF(H99&gt;L99,(H99-L99)*INDEX('2018_commission_structure-Start'!$A$21:$I$24,MATCH($E99,'2018_commission_structure-Start'!$A$21:$A$24,0),MATCH(Z$1,'2018_commission_structure-Start'!$A$21:$I$21,0)),0)</f>
        <v>0</v>
      </c>
      <c r="AA99" s="6">
        <f>SUM(V99:Z99)</f>
        <v>152123.32</v>
      </c>
      <c r="AB99" s="6">
        <f>AA99+F99</f>
        <v>265011.32</v>
      </c>
    </row>
    <row r="100" spans="1:28" x14ac:dyDescent="0.2">
      <c r="A100" t="str">
        <f>C100&amp;" "&amp;D100</f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>VLOOKUP(E100,'2018_commission_structure-Start'!$A$22:$I$24,9,FALSE)</f>
        <v>600000</v>
      </c>
      <c r="J100" s="2">
        <f>I100*1.25</f>
        <v>750000</v>
      </c>
      <c r="K100" s="2">
        <f>I100*1.5</f>
        <v>900000</v>
      </c>
      <c r="L100" s="2">
        <f>I100*2</f>
        <v>1200000</v>
      </c>
      <c r="M100" s="12">
        <f>H100/I100</f>
        <v>1.048565</v>
      </c>
      <c r="N100" t="str">
        <f>IF(M100&lt;=1, "0-100%", IF(M100&lt;=1.25, "100-125%", IF(M100&lt;=1.5, "125-150%", IF(M100&lt;=2, "150-200%", "&gt;200%"))))</f>
        <v>100-125%</v>
      </c>
      <c r="O100" s="6">
        <f>MIN(H100,I100)*INDEX('2018_commission_structure-Start'!$A$21:$I$24,MATCH($E100,'2018_commission_structure-Start'!$A$21:$A$24,0),MATCH(O$1,'2018_commission_structure-Start'!$A$21:$I$21,0))</f>
        <v>78000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4953.63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0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IF(H100&gt;L100,(H100-L100)*INDEX('2018_commission_structure-Start'!$A$21:$I$24,MATCH($E100,'2018_commission_structure-Start'!$A$21:$A$24,0),MATCH(S$1,'2018_commission_structure-Start'!$A$21:$I$21,0)),0)</f>
        <v>0</v>
      </c>
      <c r="T100" s="6">
        <f>SUM(O100:S100)</f>
        <v>82953.63</v>
      </c>
      <c r="U100" s="6">
        <f>T100+F100</f>
        <v>141583.63</v>
      </c>
      <c r="V100" s="6">
        <f>MIN(H100,I100)*INDEX('2018_commission_structure-Start'!$A$15:$J$18,MATCH($E100,'2018_commission_structure-Start'!$A$15:$A$18,0),MATCH(V$1,'2018_commission_structure-Start'!$A$15:$J$15,0))</f>
        <v>90000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5245.0199999999995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0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IF(H100&gt;L100,(H100-L100)*INDEX('2018_commission_structure-Start'!$A$21:$I$24,MATCH($E100,'2018_commission_structure-Start'!$A$21:$A$24,0),MATCH(Z$1,'2018_commission_structure-Start'!$A$21:$I$21,0)),0)</f>
        <v>0</v>
      </c>
      <c r="AA100" s="6">
        <f>SUM(V100:Z100)</f>
        <v>95245.02</v>
      </c>
      <c r="AB100" s="6">
        <f>AA100+F100</f>
        <v>153875.02000000002</v>
      </c>
    </row>
    <row r="101" spans="1:28" x14ac:dyDescent="0.2">
      <c r="A101" t="str">
        <f>C101&amp;" "&amp;D101</f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>VLOOKUP(E101,'2018_commission_structure-Start'!$A$22:$I$24,9,FALSE)</f>
        <v>750000</v>
      </c>
      <c r="J101" s="2">
        <f>I101*1.25</f>
        <v>937500</v>
      </c>
      <c r="K101" s="2">
        <f>I101*1.5</f>
        <v>1125000</v>
      </c>
      <c r="L101" s="2">
        <f>I101*2</f>
        <v>1500000</v>
      </c>
      <c r="M101" s="12">
        <f>H101/I101</f>
        <v>0.81287066666666663</v>
      </c>
      <c r="N101" t="str">
        <f>IF(M101&lt;=1, "0-100%", IF(M101&lt;=1.25, "100-125%", IF(M101&lt;=1.5, "125-150%", IF(M101&lt;=2, "150-200%", "&gt;200%"))))</f>
        <v>0-100%</v>
      </c>
      <c r="O101" s="6">
        <f>MIN(H101,I101)*INDEX('2018_commission_structure-Start'!$A$21:$I$24,MATCH($E101,'2018_commission_structure-Start'!$A$21:$A$24,0),MATCH(O$1,'2018_commission_structure-Start'!$A$21:$I$21,0))</f>
        <v>91447.95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0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0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>SUM(O101:S101)</f>
        <v>91447.95</v>
      </c>
      <c r="U101" s="6">
        <f>T101+F101</f>
        <v>202464.95</v>
      </c>
      <c r="V101" s="6">
        <f>MIN(H101,I101)*INDEX('2018_commission_structure-Start'!$A$15:$J$18,MATCH($E101,'2018_commission_structure-Start'!$A$15:$A$18,0),MATCH(V$1,'2018_commission_structure-Start'!$A$15:$J$15,0))</f>
        <v>91447.95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0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0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IF(H101&gt;L101,(H101-L101)*INDEX('2018_commission_structure-Start'!$A$21:$I$24,MATCH($E101,'2018_commission_structure-Start'!$A$21:$A$24,0),MATCH(Z$1,'2018_commission_structure-Start'!$A$21:$I$21,0)),0)</f>
        <v>0</v>
      </c>
      <c r="AA101" s="6">
        <f>SUM(V101:Z101)</f>
        <v>91447.95</v>
      </c>
      <c r="AB101" s="6">
        <f>AA101+F101</f>
        <v>202464.95</v>
      </c>
    </row>
    <row r="102" spans="1:28" x14ac:dyDescent="0.2">
      <c r="A102" t="str">
        <f>C102&amp;" "&amp;D102</f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>VLOOKUP(E102,'2018_commission_structure-Start'!$A$22:$I$24,9,FALSE)</f>
        <v>750000</v>
      </c>
      <c r="J102" s="2">
        <f>I102*1.25</f>
        <v>937500</v>
      </c>
      <c r="K102" s="2">
        <f>I102*1.5</f>
        <v>1125000</v>
      </c>
      <c r="L102" s="2">
        <f>I102*2</f>
        <v>1500000</v>
      </c>
      <c r="M102" s="12">
        <f>H102/I102</f>
        <v>1.0513760000000001</v>
      </c>
      <c r="N102" t="str">
        <f>IF(M102&lt;=1, "0-100%", IF(M102&lt;=1.25, "100-125%", IF(M102&lt;=1.5, "125-150%", IF(M102&lt;=2, "150-200%", "&gt;200%"))))</f>
        <v>100-125%</v>
      </c>
      <c r="O102" s="6">
        <f>MIN(H102,I102)*INDEX('2018_commission_structure-Start'!$A$21:$I$24,MATCH($E102,'2018_commission_structure-Start'!$A$21:$A$24,0),MATCH(O$1,'2018_commission_structure-Start'!$A$21:$I$21,0))</f>
        <v>112500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7321.08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0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>SUM(O102:S102)</f>
        <v>119821.08</v>
      </c>
      <c r="U102" s="6">
        <f>T102+F102</f>
        <v>242447.08000000002</v>
      </c>
      <c r="V102" s="6">
        <f>MIN(H102,I102)*INDEX('2018_commission_structure-Start'!$A$15:$J$18,MATCH($E102,'2018_commission_structure-Start'!$A$15:$A$18,0),MATCH(V$1,'2018_commission_structure-Start'!$A$15:$J$15,0))</f>
        <v>112500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8477.0400000000009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0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IF(H102&gt;L102,(H102-L102)*INDEX('2018_commission_structure-Start'!$A$21:$I$24,MATCH($E102,'2018_commission_structure-Start'!$A$21:$A$24,0),MATCH(Z$1,'2018_commission_structure-Start'!$A$21:$I$21,0)),0)</f>
        <v>0</v>
      </c>
      <c r="AA102" s="6">
        <f>SUM(V102:Z102)</f>
        <v>120977.04000000001</v>
      </c>
      <c r="AB102" s="6">
        <f>AA102+F102</f>
        <v>243603.04</v>
      </c>
    </row>
    <row r="103" spans="1:28" x14ac:dyDescent="0.2">
      <c r="A103" t="str">
        <f>C103&amp;" "&amp;D103</f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>VLOOKUP(E103,'2018_commission_structure-Start'!$A$22:$I$24,9,FALSE)</f>
        <v>750000</v>
      </c>
      <c r="J103" s="2">
        <f>I103*1.25</f>
        <v>937500</v>
      </c>
      <c r="K103" s="2">
        <f>I103*1.5</f>
        <v>1125000</v>
      </c>
      <c r="L103" s="2">
        <f>I103*2</f>
        <v>1500000</v>
      </c>
      <c r="M103" s="12">
        <f>H103/I103</f>
        <v>0.88183066666666665</v>
      </c>
      <c r="N103" t="str">
        <f>IF(M103&lt;=1, "0-100%", IF(M103&lt;=1.25, "100-125%", IF(M103&lt;=1.5, "125-150%", IF(M103&lt;=2, "150-200%", "&gt;200%"))))</f>
        <v>0-100%</v>
      </c>
      <c r="O103" s="6">
        <f>MIN(H103,I103)*INDEX('2018_commission_structure-Start'!$A$21:$I$24,MATCH($E103,'2018_commission_structure-Start'!$A$21:$A$24,0),MATCH(O$1,'2018_commission_structure-Start'!$A$21:$I$21,0))</f>
        <v>99205.95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0</v>
      </c>
      <c r="S103" s="2">
        <f>IF(H103&gt;L103,(H103-L103)*INDEX('2018_commission_structure-Start'!$A$21:$I$24,MATCH($E103,'2018_commission_structure-Start'!$A$21:$A$24,0),MATCH(S$1,'2018_commission_structure-Start'!$A$21:$I$21,0)),0)</f>
        <v>0</v>
      </c>
      <c r="T103" s="6">
        <f>SUM(O103:S103)</f>
        <v>99205.95</v>
      </c>
      <c r="U103" s="6">
        <f>T103+F103</f>
        <v>199193.95</v>
      </c>
      <c r="V103" s="6">
        <f>MIN(H103,I103)*INDEX('2018_commission_structure-Start'!$A$15:$J$18,MATCH($E103,'2018_commission_structure-Start'!$A$15:$A$18,0),MATCH(V$1,'2018_commission_structure-Start'!$A$15:$J$15,0))</f>
        <v>99205.95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0</v>
      </c>
      <c r="Z103" s="2">
        <f>IF(H103&gt;L103,(H103-L103)*INDEX('2018_commission_structure-Start'!$A$21:$I$24,MATCH($E103,'2018_commission_structure-Start'!$A$21:$A$24,0),MATCH(Z$1,'2018_commission_structure-Start'!$A$21:$I$21,0)),0)</f>
        <v>0</v>
      </c>
      <c r="AA103" s="6">
        <f>SUM(V103:Z103)</f>
        <v>99205.95</v>
      </c>
      <c r="AB103" s="6">
        <f>AA103+F103</f>
        <v>199193.95</v>
      </c>
    </row>
    <row r="104" spans="1:28" x14ac:dyDescent="0.2">
      <c r="A104" t="str">
        <f>C104&amp;" "&amp;D104</f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>VLOOKUP(E104,'2018_commission_structure-Start'!$A$22:$I$24,9,FALSE)</f>
        <v>500000</v>
      </c>
      <c r="J104" s="2">
        <f>I104*1.25</f>
        <v>625000</v>
      </c>
      <c r="K104" s="2">
        <f>I104*1.5</f>
        <v>750000</v>
      </c>
      <c r="L104" s="2">
        <f>I104*2</f>
        <v>1000000</v>
      </c>
      <c r="M104" s="12">
        <f>H104/I104</f>
        <v>1.2625740000000001</v>
      </c>
      <c r="N104" t="str">
        <f>IF(M104&lt;=1, "0-100%", IF(M104&lt;=1.25, "100-125%", IF(M104&lt;=1.5, "125-150%", IF(M104&lt;=2, "150-200%", "&gt;200%"))))</f>
        <v>125-150%</v>
      </c>
      <c r="O104" s="6">
        <f>MIN(H104,I104)*INDEX('2018_commission_structure-Start'!$A$21:$I$24,MATCH($E104,'2018_commission_structure-Start'!$A$21:$A$24,0),MATCH(O$1,'2018_commission_structure-Start'!$A$21:$I$21,0))</f>
        <v>50000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18750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1131.6599999999999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0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>SUM(O104:S104)</f>
        <v>69881.66</v>
      </c>
      <c r="U104" s="6">
        <f>T104+F104</f>
        <v>117866.66</v>
      </c>
      <c r="V104" s="6">
        <f>MIN(H104,I104)*INDEX('2018_commission_structure-Start'!$A$15:$J$18,MATCH($E104,'2018_commission_structure-Start'!$A$15:$A$18,0),MATCH(V$1,'2018_commission_structure-Start'!$A$15:$J$15,0))</f>
        <v>60000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21250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1257.4000000000001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0</v>
      </c>
      <c r="Z104" s="2">
        <f>IF(H104&gt;L104,(H104-L104)*INDEX('2018_commission_structure-Start'!$A$21:$I$24,MATCH($E104,'2018_commission_structure-Start'!$A$21:$A$24,0),MATCH(Z$1,'2018_commission_structure-Start'!$A$21:$I$21,0)),0)</f>
        <v>0</v>
      </c>
      <c r="AA104" s="6">
        <f>SUM(V104:Z104)</f>
        <v>82507.399999999994</v>
      </c>
      <c r="AB104" s="6">
        <f>AA104+F104</f>
        <v>130492.4</v>
      </c>
    </row>
    <row r="105" spans="1:28" x14ac:dyDescent="0.2">
      <c r="A105" t="str">
        <f>C105&amp;" "&amp;D105</f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>VLOOKUP(E105,'2018_commission_structure-Start'!$A$22:$I$24,9,FALSE)</f>
        <v>600000</v>
      </c>
      <c r="J105" s="2">
        <f>I105*1.25</f>
        <v>750000</v>
      </c>
      <c r="K105" s="2">
        <f>I105*1.5</f>
        <v>900000</v>
      </c>
      <c r="L105" s="2">
        <f>I105*2</f>
        <v>1200000</v>
      </c>
      <c r="M105" s="12">
        <f>H105/I105</f>
        <v>0.57130333333333339</v>
      </c>
      <c r="N105" t="str">
        <f>IF(M105&lt;=1, "0-100%", IF(M105&lt;=1.25, "100-125%", IF(M105&lt;=1.5, "125-150%", IF(M105&lt;=2, "150-200%", "&gt;200%"))))</f>
        <v>0-100%</v>
      </c>
      <c r="O105" s="6">
        <f>MIN(H105,I105)*INDEX('2018_commission_structure-Start'!$A$21:$I$24,MATCH($E105,'2018_commission_structure-Start'!$A$21:$A$24,0),MATCH(O$1,'2018_commission_structure-Start'!$A$21:$I$21,0))</f>
        <v>44561.66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0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>SUM(O105:S105)</f>
        <v>44561.66</v>
      </c>
      <c r="U105" s="6">
        <f>T105+F105</f>
        <v>94909.66</v>
      </c>
      <c r="V105" s="6">
        <f>MIN(H105,I105)*INDEX('2018_commission_structure-Start'!$A$15:$J$18,MATCH($E105,'2018_commission_structure-Start'!$A$15:$A$18,0),MATCH(V$1,'2018_commission_structure-Start'!$A$15:$J$15,0))</f>
        <v>51417.299999999996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0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IF(H105&gt;L105,(H105-L105)*INDEX('2018_commission_structure-Start'!$A$21:$I$24,MATCH($E105,'2018_commission_structure-Start'!$A$21:$A$24,0),MATCH(Z$1,'2018_commission_structure-Start'!$A$21:$I$21,0)),0)</f>
        <v>0</v>
      </c>
      <c r="AA105" s="6">
        <f>SUM(V105:Z105)</f>
        <v>51417.299999999996</v>
      </c>
      <c r="AB105" s="6">
        <f>AA105+F105</f>
        <v>101765.29999999999</v>
      </c>
    </row>
    <row r="106" spans="1:28" x14ac:dyDescent="0.2">
      <c r="A106" t="str">
        <f>C106&amp;" "&amp;D106</f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>VLOOKUP(E106,'2018_commission_structure-Start'!$A$22:$I$24,9,FALSE)</f>
        <v>500000</v>
      </c>
      <c r="J106" s="2">
        <f>I106*1.25</f>
        <v>625000</v>
      </c>
      <c r="K106" s="2">
        <f>I106*1.5</f>
        <v>750000</v>
      </c>
      <c r="L106" s="2">
        <f>I106*2</f>
        <v>1000000</v>
      </c>
      <c r="M106" s="12">
        <f>H106/I106</f>
        <v>1.268702</v>
      </c>
      <c r="N106" t="str">
        <f>IF(M106&lt;=1, "0-100%", IF(M106&lt;=1.25, "100-125%", IF(M106&lt;=1.5, "125-150%", IF(M106&lt;=2, "150-200%", "&gt;200%"))))</f>
        <v>125-150%</v>
      </c>
      <c r="O106" s="6">
        <f>MIN(H106,I106)*INDEX('2018_commission_structure-Start'!$A$21:$I$24,MATCH($E106,'2018_commission_structure-Start'!$A$21:$A$24,0),MATCH(O$1,'2018_commission_structure-Start'!$A$21:$I$21,0))</f>
        <v>50000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18750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1683.1799999999998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>SUM(O106:S106)</f>
        <v>70433.179999999993</v>
      </c>
      <c r="U106" s="6">
        <f>T106+F106</f>
        <v>116593.18</v>
      </c>
      <c r="V106" s="6">
        <f>MIN(H106,I106)*INDEX('2018_commission_structure-Start'!$A$15:$J$18,MATCH($E106,'2018_commission_structure-Start'!$A$15:$A$18,0),MATCH(V$1,'2018_commission_structure-Start'!$A$15:$J$15,0))</f>
        <v>60000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21250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1870.2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IF(H106&gt;L106,(H106-L106)*INDEX('2018_commission_structure-Start'!$A$21:$I$24,MATCH($E106,'2018_commission_structure-Start'!$A$21:$A$24,0),MATCH(Z$1,'2018_commission_structure-Start'!$A$21:$I$21,0)),0)</f>
        <v>0</v>
      </c>
      <c r="AA106" s="6">
        <f>SUM(V106:Z106)</f>
        <v>83120.2</v>
      </c>
      <c r="AB106" s="6">
        <f>AA106+F106</f>
        <v>129280.2</v>
      </c>
    </row>
    <row r="107" spans="1:28" x14ac:dyDescent="0.2">
      <c r="A107" t="str">
        <f>C107&amp;" "&amp;D107</f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>VLOOKUP(E107,'2018_commission_structure-Start'!$A$22:$I$24,9,FALSE)</f>
        <v>750000</v>
      </c>
      <c r="J107" s="2">
        <f>I107*1.25</f>
        <v>937500</v>
      </c>
      <c r="K107" s="2">
        <f>I107*1.5</f>
        <v>1125000</v>
      </c>
      <c r="L107" s="2">
        <f>I107*2</f>
        <v>1500000</v>
      </c>
      <c r="M107" s="12">
        <f>H107/I107</f>
        <v>0.88575866666666669</v>
      </c>
      <c r="N107" t="str">
        <f>IF(M107&lt;=1, "0-100%", IF(M107&lt;=1.25, "100-125%", IF(M107&lt;=1.5, "125-150%", IF(M107&lt;=2, "150-200%", "&gt;200%"))))</f>
        <v>0-100%</v>
      </c>
      <c r="O107" s="6">
        <f>MIN(H107,I107)*INDEX('2018_commission_structure-Start'!$A$21:$I$24,MATCH($E107,'2018_commission_structure-Start'!$A$21:$A$24,0),MATCH(O$1,'2018_commission_structure-Start'!$A$21:$I$21,0))</f>
        <v>99647.849999999991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0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>SUM(O107:S107)</f>
        <v>99647.849999999991</v>
      </c>
      <c r="U107" s="6">
        <f>T107+F107</f>
        <v>192947.84999999998</v>
      </c>
      <c r="V107" s="6">
        <f>MIN(H107,I107)*INDEX('2018_commission_structure-Start'!$A$15:$J$18,MATCH($E107,'2018_commission_structure-Start'!$A$15:$A$18,0),MATCH(V$1,'2018_commission_structure-Start'!$A$15:$J$15,0))</f>
        <v>99647.849999999991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0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IF(H107&gt;L107,(H107-L107)*INDEX('2018_commission_structure-Start'!$A$21:$I$24,MATCH($E107,'2018_commission_structure-Start'!$A$21:$A$24,0),MATCH(Z$1,'2018_commission_structure-Start'!$A$21:$I$21,0)),0)</f>
        <v>0</v>
      </c>
      <c r="AA107" s="6">
        <f>SUM(V107:Z107)</f>
        <v>99647.849999999991</v>
      </c>
      <c r="AB107" s="6">
        <f>AA107+F107</f>
        <v>192947.84999999998</v>
      </c>
    </row>
    <row r="108" spans="1:28" x14ac:dyDescent="0.2">
      <c r="A108" t="str">
        <f>C108&amp;" "&amp;D108</f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>VLOOKUP(E108,'2018_commission_structure-Start'!$A$22:$I$24,9,FALSE)</f>
        <v>750000</v>
      </c>
      <c r="J108" s="2">
        <f>I108*1.25</f>
        <v>937500</v>
      </c>
      <c r="K108" s="2">
        <f>I108*1.5</f>
        <v>1125000</v>
      </c>
      <c r="L108" s="2">
        <f>I108*2</f>
        <v>1500000</v>
      </c>
      <c r="M108" s="12">
        <f>H108/I108</f>
        <v>1.1483373333333333</v>
      </c>
      <c r="N108" t="str">
        <f>IF(M108&lt;=1, "0-100%", IF(M108&lt;=1.25, "100-125%", IF(M108&lt;=1.5, "125-150%", IF(M108&lt;=2, "150-200%", "&gt;200%"))))</f>
        <v>100-125%</v>
      </c>
      <c r="O108" s="6">
        <f>MIN(H108,I108)*INDEX('2018_commission_structure-Start'!$A$21:$I$24,MATCH($E108,'2018_commission_structure-Start'!$A$21:$A$24,0),MATCH(O$1,'2018_commission_structure-Start'!$A$21:$I$21,0))</f>
        <v>112500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21138.07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0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>SUM(O108:S108)</f>
        <v>133638.07</v>
      </c>
      <c r="U108" s="6">
        <f>T108+F108</f>
        <v>245775.07</v>
      </c>
      <c r="V108" s="6">
        <f>MIN(H108,I108)*INDEX('2018_commission_structure-Start'!$A$15:$J$18,MATCH($E108,'2018_commission_structure-Start'!$A$15:$A$18,0),MATCH(V$1,'2018_commission_structure-Start'!$A$15:$J$15,0))</f>
        <v>112500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24475.66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0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IF(H108&gt;L108,(H108-L108)*INDEX('2018_commission_structure-Start'!$A$21:$I$24,MATCH($E108,'2018_commission_structure-Start'!$A$21:$A$24,0),MATCH(Z$1,'2018_commission_structure-Start'!$A$21:$I$21,0)),0)</f>
        <v>0</v>
      </c>
      <c r="AA108" s="6">
        <f>SUM(V108:Z108)</f>
        <v>136975.66</v>
      </c>
      <c r="AB108" s="6">
        <f>AA108+F108</f>
        <v>249112.66</v>
      </c>
    </row>
    <row r="109" spans="1:28" x14ac:dyDescent="0.2">
      <c r="A109" t="str">
        <f>C109&amp;" "&amp;D109</f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>VLOOKUP(E109,'2018_commission_structure-Start'!$A$22:$I$24,9,FALSE)</f>
        <v>750000</v>
      </c>
      <c r="J109" s="2">
        <f>I109*1.25</f>
        <v>937500</v>
      </c>
      <c r="K109" s="2">
        <f>I109*1.5</f>
        <v>1125000</v>
      </c>
      <c r="L109" s="2">
        <f>I109*2</f>
        <v>1500000</v>
      </c>
      <c r="M109" s="12">
        <f>H109/I109</f>
        <v>0.65755200000000003</v>
      </c>
      <c r="N109" t="str">
        <f>IF(M109&lt;=1, "0-100%", IF(M109&lt;=1.25, "100-125%", IF(M109&lt;=1.5, "125-150%", IF(M109&lt;=2, "150-200%", "&gt;200%"))))</f>
        <v>0-100%</v>
      </c>
      <c r="O109" s="6">
        <f>MIN(H109,I109)*INDEX('2018_commission_structure-Start'!$A$21:$I$24,MATCH($E109,'2018_commission_structure-Start'!$A$21:$A$24,0),MATCH(O$1,'2018_commission_structure-Start'!$A$21:$I$21,0))</f>
        <v>73974.599999999991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0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>SUM(O109:S109)</f>
        <v>73974.599999999991</v>
      </c>
      <c r="U109" s="6">
        <f>T109+F109</f>
        <v>158895.59999999998</v>
      </c>
      <c r="V109" s="6">
        <f>MIN(H109,I109)*INDEX('2018_commission_structure-Start'!$A$15:$J$18,MATCH($E109,'2018_commission_structure-Start'!$A$15:$A$18,0),MATCH(V$1,'2018_commission_structure-Start'!$A$15:$J$15,0))</f>
        <v>73974.599999999991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0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IF(H109&gt;L109,(H109-L109)*INDEX('2018_commission_structure-Start'!$A$21:$I$24,MATCH($E109,'2018_commission_structure-Start'!$A$21:$A$24,0),MATCH(Z$1,'2018_commission_structure-Start'!$A$21:$I$21,0)),0)</f>
        <v>0</v>
      </c>
      <c r="AA109" s="6">
        <f>SUM(V109:Z109)</f>
        <v>73974.599999999991</v>
      </c>
      <c r="AB109" s="6">
        <f>AA109+F109</f>
        <v>158895.59999999998</v>
      </c>
    </row>
    <row r="110" spans="1:28" x14ac:dyDescent="0.2">
      <c r="A110" t="str">
        <f>C110&amp;" "&amp;D110</f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>VLOOKUP(E110,'2018_commission_structure-Start'!$A$22:$I$24,9,FALSE)</f>
        <v>750000</v>
      </c>
      <c r="J110" s="2">
        <f>I110*1.25</f>
        <v>937500</v>
      </c>
      <c r="K110" s="2">
        <f>I110*1.5</f>
        <v>1125000</v>
      </c>
      <c r="L110" s="2">
        <f>I110*2</f>
        <v>1500000</v>
      </c>
      <c r="M110" s="12">
        <f>H110/I110</f>
        <v>0.63240133333333337</v>
      </c>
      <c r="N110" t="str">
        <f>IF(M110&lt;=1, "0-100%", IF(M110&lt;=1.25, "100-125%", IF(M110&lt;=1.5, "125-150%", IF(M110&lt;=2, "150-200%", "&gt;200%"))))</f>
        <v>0-100%</v>
      </c>
      <c r="O110" s="6">
        <f>MIN(H110,I110)*INDEX('2018_commission_structure-Start'!$A$21:$I$24,MATCH($E110,'2018_commission_structure-Start'!$A$21:$A$24,0),MATCH(O$1,'2018_commission_structure-Start'!$A$21:$I$21,0))</f>
        <v>71145.149999999994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0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0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0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>SUM(O110:S110)</f>
        <v>71145.149999999994</v>
      </c>
      <c r="U110" s="6">
        <f>T110+F110</f>
        <v>146300.15</v>
      </c>
      <c r="V110" s="6">
        <f>MIN(H110,I110)*INDEX('2018_commission_structure-Start'!$A$15:$J$18,MATCH($E110,'2018_commission_structure-Start'!$A$15:$A$18,0),MATCH(V$1,'2018_commission_structure-Start'!$A$15:$J$15,0))</f>
        <v>71145.149999999994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0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0</v>
      </c>
      <c r="Z110" s="2">
        <f>IF(H110&gt;L110,(H110-L110)*INDEX('2018_commission_structure-Start'!$A$21:$I$24,MATCH($E110,'2018_commission_structure-Start'!$A$21:$A$24,0),MATCH(Z$1,'2018_commission_structure-Start'!$A$21:$I$21,0)),0)</f>
        <v>0</v>
      </c>
      <c r="AA110" s="6">
        <f>SUM(V110:Z110)</f>
        <v>71145.149999999994</v>
      </c>
      <c r="AB110" s="6">
        <f>AA110+F110</f>
        <v>146300.15</v>
      </c>
    </row>
    <row r="111" spans="1:28" x14ac:dyDescent="0.2">
      <c r="A111" t="str">
        <f>C111&amp;" "&amp;D111</f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>VLOOKUP(E111,'2018_commission_structure-Start'!$A$22:$I$24,9,FALSE)</f>
        <v>750000</v>
      </c>
      <c r="J111" s="2">
        <f>I111*1.25</f>
        <v>937500</v>
      </c>
      <c r="K111" s="2">
        <f>I111*1.5</f>
        <v>1125000</v>
      </c>
      <c r="L111" s="2">
        <f>I111*2</f>
        <v>1500000</v>
      </c>
      <c r="M111" s="12">
        <f>H111/I111</f>
        <v>1.0190053333333333</v>
      </c>
      <c r="N111" t="str">
        <f>IF(M111&lt;=1, "0-100%", IF(M111&lt;=1.25, "100-125%", IF(M111&lt;=1.5, "125-150%", IF(M111&lt;=2, "150-200%", "&gt;200%"))))</f>
        <v>100-125%</v>
      </c>
      <c r="O111" s="6">
        <f>MIN(H111,I111)*INDEX('2018_commission_structure-Start'!$A$21:$I$24,MATCH($E111,'2018_commission_structure-Start'!$A$21:$A$24,0),MATCH(O$1,'2018_commission_structure-Start'!$A$21:$I$21,0))</f>
        <v>112500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2708.26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>SUM(O111:S111)</f>
        <v>115208.26</v>
      </c>
      <c r="U111" s="6">
        <f>T111+F111</f>
        <v>192951.26</v>
      </c>
      <c r="V111" s="6">
        <f>MIN(H111,I111)*INDEX('2018_commission_structure-Start'!$A$15:$J$18,MATCH($E111,'2018_commission_structure-Start'!$A$15:$A$18,0),MATCH(V$1,'2018_commission_structure-Start'!$A$15:$J$15,0))</f>
        <v>112500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3135.88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IF(H111&gt;L111,(H111-L111)*INDEX('2018_commission_structure-Start'!$A$21:$I$24,MATCH($E111,'2018_commission_structure-Start'!$A$21:$A$24,0),MATCH(Z$1,'2018_commission_structure-Start'!$A$21:$I$21,0)),0)</f>
        <v>0</v>
      </c>
      <c r="AA111" s="6">
        <f>SUM(V111:Z111)</f>
        <v>115635.88</v>
      </c>
      <c r="AB111" s="6">
        <f>AA111+F111</f>
        <v>193378.88</v>
      </c>
    </row>
    <row r="112" spans="1:28" x14ac:dyDescent="0.2">
      <c r="A112" t="str">
        <f>C112&amp;" "&amp;D112</f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>VLOOKUP(E112,'2018_commission_structure-Start'!$A$22:$I$24,9,FALSE)</f>
        <v>500000</v>
      </c>
      <c r="J112" s="2">
        <f>I112*1.25</f>
        <v>625000</v>
      </c>
      <c r="K112" s="2">
        <f>I112*1.5</f>
        <v>750000</v>
      </c>
      <c r="L112" s="2">
        <f>I112*2</f>
        <v>1000000</v>
      </c>
      <c r="M112" s="12">
        <f>H112/I112</f>
        <v>1.032008</v>
      </c>
      <c r="N112" t="str">
        <f>IF(M112&lt;=1, "0-100%", IF(M112&lt;=1.25, "100-125%", IF(M112&lt;=1.5, "125-150%", IF(M112&lt;=2, "150-200%", "&gt;200%"))))</f>
        <v>100-125%</v>
      </c>
      <c r="O112" s="6">
        <f>MIN(H112,I112)*INDEX('2018_commission_structure-Start'!$A$21:$I$24,MATCH($E112,'2018_commission_structure-Start'!$A$21:$A$24,0),MATCH(O$1,'2018_commission_structure-Start'!$A$21:$I$21,0))</f>
        <v>50000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2400.6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0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>SUM(O112:S112)</f>
        <v>52400.6</v>
      </c>
      <c r="U112" s="6">
        <f>T112+F112</f>
        <v>88007.6</v>
      </c>
      <c r="V112" s="6">
        <f>MIN(H112,I112)*INDEX('2018_commission_structure-Start'!$A$15:$J$18,MATCH($E112,'2018_commission_structure-Start'!$A$15:$A$18,0),MATCH(V$1,'2018_commission_structure-Start'!$A$15:$J$15,0))</f>
        <v>60000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2720.6800000000003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0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IF(H112&gt;L112,(H112-L112)*INDEX('2018_commission_structure-Start'!$A$21:$I$24,MATCH($E112,'2018_commission_structure-Start'!$A$21:$A$24,0),MATCH(Z$1,'2018_commission_structure-Start'!$A$21:$I$21,0)),0)</f>
        <v>0</v>
      </c>
      <c r="AA112" s="6">
        <f>SUM(V112:Z112)</f>
        <v>62720.68</v>
      </c>
      <c r="AB112" s="6">
        <f>AA112+F112</f>
        <v>98327.679999999993</v>
      </c>
    </row>
    <row r="113" spans="1:28" x14ac:dyDescent="0.2">
      <c r="A113" t="str">
        <f>C113&amp;" "&amp;D113</f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>VLOOKUP(E113,'2018_commission_structure-Start'!$A$22:$I$24,9,FALSE)</f>
        <v>600000</v>
      </c>
      <c r="J113" s="2">
        <f>I113*1.25</f>
        <v>750000</v>
      </c>
      <c r="K113" s="2">
        <f>I113*1.5</f>
        <v>900000</v>
      </c>
      <c r="L113" s="2">
        <f>I113*2</f>
        <v>1200000</v>
      </c>
      <c r="M113" s="12">
        <f>H113/I113</f>
        <v>0.55684833333333328</v>
      </c>
      <c r="N113" t="str">
        <f>IF(M113&lt;=1, "0-100%", IF(M113&lt;=1.25, "100-125%", IF(M113&lt;=1.5, "125-150%", IF(M113&lt;=2, "150-200%", "&gt;200%"))))</f>
        <v>0-100%</v>
      </c>
      <c r="O113" s="6">
        <f>MIN(H113,I113)*INDEX('2018_commission_structure-Start'!$A$21:$I$24,MATCH($E113,'2018_commission_structure-Start'!$A$21:$A$24,0),MATCH(O$1,'2018_commission_structure-Start'!$A$21:$I$21,0))</f>
        <v>43434.17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0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0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>SUM(O113:S113)</f>
        <v>43434.17</v>
      </c>
      <c r="U113" s="6">
        <f>T113+F113</f>
        <v>120081.17</v>
      </c>
      <c r="V113" s="6">
        <f>MIN(H113,I113)*INDEX('2018_commission_structure-Start'!$A$15:$J$18,MATCH($E113,'2018_commission_structure-Start'!$A$15:$A$18,0),MATCH(V$1,'2018_commission_structure-Start'!$A$15:$J$15,0))</f>
        <v>50116.35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0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IF(H113&gt;L113,(H113-L113)*INDEX('2018_commission_structure-Start'!$A$21:$I$24,MATCH($E113,'2018_commission_structure-Start'!$A$21:$A$24,0),MATCH(Z$1,'2018_commission_structure-Start'!$A$21:$I$21,0)),0)</f>
        <v>0</v>
      </c>
      <c r="AA113" s="6">
        <f>SUM(V113:Z113)</f>
        <v>50116.35</v>
      </c>
      <c r="AB113" s="6">
        <f>AA113+F113</f>
        <v>126763.35</v>
      </c>
    </row>
    <row r="114" spans="1:28" x14ac:dyDescent="0.2">
      <c r="A114" t="str">
        <f>C114&amp;" "&amp;D114</f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>VLOOKUP(E114,'2018_commission_structure-Start'!$A$22:$I$24,9,FALSE)</f>
        <v>500000</v>
      </c>
      <c r="J114" s="2">
        <f>I114*1.25</f>
        <v>625000</v>
      </c>
      <c r="K114" s="2">
        <f>I114*1.5</f>
        <v>750000</v>
      </c>
      <c r="L114" s="2">
        <f>I114*2</f>
        <v>1000000</v>
      </c>
      <c r="M114" s="12">
        <f>H114/I114</f>
        <v>1.184736</v>
      </c>
      <c r="N114" t="str">
        <f>IF(M114&lt;=1, "0-100%", IF(M114&lt;=1.25, "100-125%", IF(M114&lt;=1.5, "125-150%", IF(M114&lt;=2, "150-200%", "&gt;200%"))))</f>
        <v>100-125%</v>
      </c>
      <c r="O114" s="6">
        <f>MIN(H114,I114)*INDEX('2018_commission_structure-Start'!$A$21:$I$24,MATCH($E114,'2018_commission_structure-Start'!$A$21:$A$24,0),MATCH(O$1,'2018_commission_structure-Start'!$A$21:$I$21,0))</f>
        <v>50000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13855.199999999999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0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>SUM(O114:S114)</f>
        <v>63855.199999999997</v>
      </c>
      <c r="U114" s="6">
        <f>T114+F114</f>
        <v>121929.2</v>
      </c>
      <c r="V114" s="6">
        <f>MIN(H114,I114)*INDEX('2018_commission_structure-Start'!$A$15:$J$18,MATCH($E114,'2018_commission_structure-Start'!$A$15:$A$18,0),MATCH(V$1,'2018_commission_structure-Start'!$A$15:$J$15,0))</f>
        <v>60000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15702.560000000001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0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IF(H114&gt;L114,(H114-L114)*INDEX('2018_commission_structure-Start'!$A$21:$I$24,MATCH($E114,'2018_commission_structure-Start'!$A$21:$A$24,0),MATCH(Z$1,'2018_commission_structure-Start'!$A$21:$I$21,0)),0)</f>
        <v>0</v>
      </c>
      <c r="AA114" s="6">
        <f>SUM(V114:Z114)</f>
        <v>75702.559999999998</v>
      </c>
      <c r="AB114" s="6">
        <f>AA114+F114</f>
        <v>133776.56</v>
      </c>
    </row>
    <row r="115" spans="1:28" x14ac:dyDescent="0.2">
      <c r="A115" t="str">
        <f>C115&amp;" "&amp;D115</f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>VLOOKUP(E115,'2018_commission_structure-Start'!$A$22:$I$24,9,FALSE)</f>
        <v>600000</v>
      </c>
      <c r="J115" s="2">
        <f>I115*1.25</f>
        <v>750000</v>
      </c>
      <c r="K115" s="2">
        <f>I115*1.5</f>
        <v>900000</v>
      </c>
      <c r="L115" s="2">
        <f>I115*2</f>
        <v>1200000</v>
      </c>
      <c r="M115" s="12">
        <f>H115/I115</f>
        <v>0.76392166666666672</v>
      </c>
      <c r="N115" t="str">
        <f>IF(M115&lt;=1, "0-100%", IF(M115&lt;=1.25, "100-125%", IF(M115&lt;=1.5, "125-150%", IF(M115&lt;=2, "150-200%", "&gt;200%"))))</f>
        <v>0-100%</v>
      </c>
      <c r="O115" s="6">
        <f>MIN(H115,I115)*INDEX('2018_commission_structure-Start'!$A$21:$I$24,MATCH($E115,'2018_commission_structure-Start'!$A$21:$A$24,0),MATCH(O$1,'2018_commission_structure-Start'!$A$21:$I$21,0))</f>
        <v>59585.89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0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>SUM(O115:S115)</f>
        <v>59585.89</v>
      </c>
      <c r="U115" s="6">
        <f>T115+F115</f>
        <v>114915.89</v>
      </c>
      <c r="V115" s="6">
        <f>MIN(H115,I115)*INDEX('2018_commission_structure-Start'!$A$15:$J$18,MATCH($E115,'2018_commission_structure-Start'!$A$15:$A$18,0),MATCH(V$1,'2018_commission_structure-Start'!$A$15:$J$15,0))</f>
        <v>68752.95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0</v>
      </c>
      <c r="Z115" s="2">
        <f>IF(H115&gt;L115,(H115-L115)*INDEX('2018_commission_structure-Start'!$A$21:$I$24,MATCH($E115,'2018_commission_structure-Start'!$A$21:$A$24,0),MATCH(Z$1,'2018_commission_structure-Start'!$A$21:$I$21,0)),0)</f>
        <v>0</v>
      </c>
      <c r="AA115" s="6">
        <f>SUM(V115:Z115)</f>
        <v>68752.95</v>
      </c>
      <c r="AB115" s="6">
        <f>AA115+F115</f>
        <v>124082.95</v>
      </c>
    </row>
    <row r="116" spans="1:28" x14ac:dyDescent="0.2">
      <c r="A116" t="str">
        <f>C116&amp;" "&amp;D116</f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>VLOOKUP(E116,'2018_commission_structure-Start'!$A$22:$I$24,9,FALSE)</f>
        <v>750000</v>
      </c>
      <c r="J116" s="2">
        <f>I116*1.25</f>
        <v>937500</v>
      </c>
      <c r="K116" s="2">
        <f>I116*1.5</f>
        <v>1125000</v>
      </c>
      <c r="L116" s="2">
        <f>I116*2</f>
        <v>1500000</v>
      </c>
      <c r="M116" s="12">
        <f>H116/I116</f>
        <v>0.821496</v>
      </c>
      <c r="N116" t="str">
        <f>IF(M116&lt;=1, "0-100%", IF(M116&lt;=1.25, "100-125%", IF(M116&lt;=1.5, "125-150%", IF(M116&lt;=2, "150-200%", "&gt;200%"))))</f>
        <v>0-100%</v>
      </c>
      <c r="O116" s="6">
        <f>MIN(H116,I116)*INDEX('2018_commission_structure-Start'!$A$21:$I$24,MATCH($E116,'2018_commission_structure-Start'!$A$21:$A$24,0),MATCH(O$1,'2018_commission_structure-Start'!$A$21:$I$21,0))</f>
        <v>92418.3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0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>SUM(O116:S116)</f>
        <v>92418.3</v>
      </c>
      <c r="U116" s="6">
        <f>T116+F116</f>
        <v>169965.3</v>
      </c>
      <c r="V116" s="6">
        <f>MIN(H116,I116)*INDEX('2018_commission_structure-Start'!$A$15:$J$18,MATCH($E116,'2018_commission_structure-Start'!$A$15:$A$18,0),MATCH(V$1,'2018_commission_structure-Start'!$A$15:$J$15,0))</f>
        <v>92418.3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0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IF(H116&gt;L116,(H116-L116)*INDEX('2018_commission_structure-Start'!$A$21:$I$24,MATCH($E116,'2018_commission_structure-Start'!$A$21:$A$24,0),MATCH(Z$1,'2018_commission_structure-Start'!$A$21:$I$21,0)),0)</f>
        <v>0</v>
      </c>
      <c r="AA116" s="6">
        <f>SUM(V116:Z116)</f>
        <v>92418.3</v>
      </c>
      <c r="AB116" s="6">
        <f>AA116+F116</f>
        <v>169965.3</v>
      </c>
    </row>
    <row r="117" spans="1:28" x14ac:dyDescent="0.2">
      <c r="A117" t="str">
        <f>C117&amp;" "&amp;D117</f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>VLOOKUP(E117,'2018_commission_structure-Start'!$A$22:$I$24,9,FALSE)</f>
        <v>750000</v>
      </c>
      <c r="J117" s="2">
        <f>I117*1.25</f>
        <v>937500</v>
      </c>
      <c r="K117" s="2">
        <f>I117*1.5</f>
        <v>1125000</v>
      </c>
      <c r="L117" s="2">
        <f>I117*2</f>
        <v>1500000</v>
      </c>
      <c r="M117" s="12">
        <f>H117/I117</f>
        <v>1.1342453333333333</v>
      </c>
      <c r="N117" t="str">
        <f>IF(M117&lt;=1, "0-100%", IF(M117&lt;=1.25, "100-125%", IF(M117&lt;=1.5, "125-150%", IF(M117&lt;=2, "150-200%", "&gt;200%"))))</f>
        <v>100-125%</v>
      </c>
      <c r="O117" s="6">
        <f>MIN(H117,I117)*INDEX('2018_commission_structure-Start'!$A$21:$I$24,MATCH($E117,'2018_commission_structure-Start'!$A$21:$A$24,0),MATCH(O$1,'2018_commission_structure-Start'!$A$21:$I$21,0))</f>
        <v>112500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19129.96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0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IF(H117&gt;L117,(H117-L117)*INDEX('2018_commission_structure-Start'!$A$21:$I$24,MATCH($E117,'2018_commission_structure-Start'!$A$21:$A$24,0),MATCH(S$1,'2018_commission_structure-Start'!$A$21:$I$21,0)),0)</f>
        <v>0</v>
      </c>
      <c r="T117" s="6">
        <f>SUM(O117:S117)</f>
        <v>131629.96</v>
      </c>
      <c r="U117" s="6">
        <f>T117+F117</f>
        <v>212071.96</v>
      </c>
      <c r="V117" s="6">
        <f>MIN(H117,I117)*INDEX('2018_commission_structure-Start'!$A$15:$J$18,MATCH($E117,'2018_commission_structure-Start'!$A$15:$A$18,0),MATCH(V$1,'2018_commission_structure-Start'!$A$15:$J$15,0))</f>
        <v>112500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22150.48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0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IF(H117&gt;L117,(H117-L117)*INDEX('2018_commission_structure-Start'!$A$21:$I$24,MATCH($E117,'2018_commission_structure-Start'!$A$21:$A$24,0),MATCH(Z$1,'2018_commission_structure-Start'!$A$21:$I$21,0)),0)</f>
        <v>0</v>
      </c>
      <c r="AA117" s="6">
        <f>SUM(V117:Z117)</f>
        <v>134650.48000000001</v>
      </c>
      <c r="AB117" s="6">
        <f>AA117+F117</f>
        <v>215092.48000000001</v>
      </c>
    </row>
    <row r="118" spans="1:28" x14ac:dyDescent="0.2">
      <c r="A118" t="str">
        <f>C118&amp;" "&amp;D118</f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>VLOOKUP(E118,'2018_commission_structure-Start'!$A$22:$I$24,9,FALSE)</f>
        <v>500000</v>
      </c>
      <c r="J118" s="2">
        <f>I118*1.25</f>
        <v>625000</v>
      </c>
      <c r="K118" s="2">
        <f>I118*1.5</f>
        <v>750000</v>
      </c>
      <c r="L118" s="2">
        <f>I118*2</f>
        <v>1000000</v>
      </c>
      <c r="M118" s="12">
        <f>H118/I118</f>
        <v>1.3371900000000001</v>
      </c>
      <c r="N118" t="str">
        <f>IF(M118&lt;=1, "0-100%", IF(M118&lt;=1.25, "100-125%", IF(M118&lt;=1.5, "125-150%", IF(M118&lt;=2, "150-200%", "&gt;200%"))))</f>
        <v>125-150%</v>
      </c>
      <c r="O118" s="6">
        <f>MIN(H118,I118)*INDEX('2018_commission_structure-Start'!$A$21:$I$24,MATCH($E118,'2018_commission_structure-Start'!$A$21:$A$24,0),MATCH(O$1,'2018_commission_structure-Start'!$A$21:$I$21,0))</f>
        <v>50000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18750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7847.0999999999995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>SUM(O118:S118)</f>
        <v>76597.100000000006</v>
      </c>
      <c r="U118" s="6">
        <f>T118+F118</f>
        <v>114020.1</v>
      </c>
      <c r="V118" s="6">
        <f>MIN(H118,I118)*INDEX('2018_commission_structure-Start'!$A$15:$J$18,MATCH($E118,'2018_commission_structure-Start'!$A$15:$A$18,0),MATCH(V$1,'2018_commission_structure-Start'!$A$15:$J$15,0))</f>
        <v>60000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21250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8719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IF(H118&gt;L118,(H118-L118)*INDEX('2018_commission_structure-Start'!$A$21:$I$24,MATCH($E118,'2018_commission_structure-Start'!$A$21:$A$24,0),MATCH(Z$1,'2018_commission_structure-Start'!$A$21:$I$21,0)),0)</f>
        <v>0</v>
      </c>
      <c r="AA118" s="6">
        <f>SUM(V118:Z118)</f>
        <v>89969</v>
      </c>
      <c r="AB118" s="6">
        <f>AA118+F118</f>
        <v>127392</v>
      </c>
    </row>
    <row r="119" spans="1:28" x14ac:dyDescent="0.2">
      <c r="A119" t="str">
        <f>C119&amp;" "&amp;D119</f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>VLOOKUP(E119,'2018_commission_structure-Start'!$A$22:$I$24,9,FALSE)</f>
        <v>750000</v>
      </c>
      <c r="J119" s="2">
        <f>I119*1.25</f>
        <v>937500</v>
      </c>
      <c r="K119" s="2">
        <f>I119*1.5</f>
        <v>1125000</v>
      </c>
      <c r="L119" s="2">
        <f>I119*2</f>
        <v>1500000</v>
      </c>
      <c r="M119" s="12">
        <f>H119/I119</f>
        <v>1.3856426666666666</v>
      </c>
      <c r="N119" t="str">
        <f>IF(M119&lt;=1, "0-100%", IF(M119&lt;=1.25, "100-125%", IF(M119&lt;=1.5, "125-150%", IF(M119&lt;=2, "150-200%", "&gt;200%"))))</f>
        <v>125-150%</v>
      </c>
      <c r="O119" s="6">
        <f>MIN(H119,I119)*INDEX('2018_commission_structure-Start'!$A$21:$I$24,MATCH($E119,'2018_commission_structure-Start'!$A$21:$A$24,0),MATCH(O$1,'2018_commission_structure-Start'!$A$21:$I$21,0))</f>
        <v>112500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35625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23398.36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>SUM(O119:S119)</f>
        <v>171523.36</v>
      </c>
      <c r="U119" s="6">
        <f>T119+F119</f>
        <v>267987.36</v>
      </c>
      <c r="V119" s="6">
        <f>MIN(H119,I119)*INDEX('2018_commission_structure-Start'!$A$15:$J$18,MATCH($E119,'2018_commission_structure-Start'!$A$15:$A$18,0),MATCH(V$1,'2018_commission_structure-Start'!$A$15:$J$15,0))</f>
        <v>112500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41250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25433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IF(H119&gt;L119,(H119-L119)*INDEX('2018_commission_structure-Start'!$A$21:$I$24,MATCH($E119,'2018_commission_structure-Start'!$A$21:$A$24,0),MATCH(Z$1,'2018_commission_structure-Start'!$A$21:$I$21,0)),0)</f>
        <v>0</v>
      </c>
      <c r="AA119" s="6">
        <f>SUM(V119:Z119)</f>
        <v>179183</v>
      </c>
      <c r="AB119" s="6">
        <f>AA119+F119</f>
        <v>275647</v>
      </c>
    </row>
    <row r="120" spans="1:28" x14ac:dyDescent="0.2">
      <c r="A120" t="str">
        <f>C120&amp;" "&amp;D120</f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>VLOOKUP(E120,'2018_commission_structure-Start'!$A$22:$I$24,9,FALSE)</f>
        <v>500000</v>
      </c>
      <c r="J120" s="2">
        <f>I120*1.25</f>
        <v>625000</v>
      </c>
      <c r="K120" s="2">
        <f>I120*1.5</f>
        <v>750000</v>
      </c>
      <c r="L120" s="2">
        <f>I120*2</f>
        <v>1000000</v>
      </c>
      <c r="M120" s="12">
        <f>H120/I120</f>
        <v>0.60267000000000004</v>
      </c>
      <c r="N120" t="str">
        <f>IF(M120&lt;=1, "0-100%", IF(M120&lt;=1.25, "100-125%", IF(M120&lt;=1.5, "125-150%", IF(M120&lt;=2, "150-200%", "&gt;200%"))))</f>
        <v>0-100%</v>
      </c>
      <c r="O120" s="6">
        <f>MIN(H120,I120)*INDEX('2018_commission_structure-Start'!$A$21:$I$24,MATCH($E120,'2018_commission_structure-Start'!$A$21:$A$24,0),MATCH(O$1,'2018_commission_structure-Start'!$A$21:$I$21,0))</f>
        <v>30133.5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0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>SUM(O120:S120)</f>
        <v>30133.5</v>
      </c>
      <c r="U120" s="6">
        <f>T120+F120</f>
        <v>66329.5</v>
      </c>
      <c r="V120" s="6">
        <f>MIN(H120,I120)*INDEX('2018_commission_structure-Start'!$A$15:$J$18,MATCH($E120,'2018_commission_structure-Start'!$A$15:$A$18,0),MATCH(V$1,'2018_commission_structure-Start'!$A$15:$J$15,0))</f>
        <v>36160.199999999997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IF(H120&gt;L120,(H120-L120)*INDEX('2018_commission_structure-Start'!$A$21:$I$24,MATCH($E120,'2018_commission_structure-Start'!$A$21:$A$24,0),MATCH(Z$1,'2018_commission_structure-Start'!$A$21:$I$21,0)),0)</f>
        <v>0</v>
      </c>
      <c r="AA120" s="6">
        <f>SUM(V120:Z120)</f>
        <v>36160.199999999997</v>
      </c>
      <c r="AB120" s="6">
        <f>AA120+F120</f>
        <v>72356.2</v>
      </c>
    </row>
    <row r="121" spans="1:28" x14ac:dyDescent="0.2">
      <c r="A121" t="str">
        <f>C121&amp;" "&amp;D121</f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>VLOOKUP(E121,'2018_commission_structure-Start'!$A$22:$I$24,9,FALSE)</f>
        <v>500000</v>
      </c>
      <c r="J121" s="2">
        <f>I121*1.25</f>
        <v>625000</v>
      </c>
      <c r="K121" s="2">
        <f>I121*1.5</f>
        <v>750000</v>
      </c>
      <c r="L121" s="2">
        <f>I121*2</f>
        <v>1000000</v>
      </c>
      <c r="M121" s="12">
        <f>H121/I121</f>
        <v>1.362422</v>
      </c>
      <c r="N121" t="str">
        <f>IF(M121&lt;=1, "0-100%", IF(M121&lt;=1.25, "100-125%", IF(M121&lt;=1.5, "125-150%", IF(M121&lt;=2, "150-200%", "&gt;200%"))))</f>
        <v>125-150%</v>
      </c>
      <c r="O121" s="6">
        <f>MIN(H121,I121)*INDEX('2018_commission_structure-Start'!$A$21:$I$24,MATCH($E121,'2018_commission_structure-Start'!$A$21:$A$24,0),MATCH(O$1,'2018_commission_structure-Start'!$A$21:$I$21,0))</f>
        <v>50000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18750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10117.98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0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>SUM(O121:S121)</f>
        <v>78867.98</v>
      </c>
      <c r="U121" s="6">
        <f>T121+F121</f>
        <v>114229.98</v>
      </c>
      <c r="V121" s="6">
        <f>MIN(H121,I121)*INDEX('2018_commission_structure-Start'!$A$15:$J$18,MATCH($E121,'2018_commission_structure-Start'!$A$15:$A$18,0),MATCH(V$1,'2018_commission_structure-Start'!$A$15:$J$15,0))</f>
        <v>60000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21250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11242.2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0</v>
      </c>
      <c r="Z121" s="2">
        <f>IF(H121&gt;L121,(H121-L121)*INDEX('2018_commission_structure-Start'!$A$21:$I$24,MATCH($E121,'2018_commission_structure-Start'!$A$21:$A$24,0),MATCH(Z$1,'2018_commission_structure-Start'!$A$21:$I$21,0)),0)</f>
        <v>0</v>
      </c>
      <c r="AA121" s="6">
        <f>SUM(V121:Z121)</f>
        <v>92492.2</v>
      </c>
      <c r="AB121" s="6">
        <f>AA121+F121</f>
        <v>127854.2</v>
      </c>
    </row>
    <row r="122" spans="1:28" x14ac:dyDescent="0.2">
      <c r="A122" t="str">
        <f>C122&amp;" "&amp;D122</f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>VLOOKUP(E122,'2018_commission_structure-Start'!$A$22:$I$24,9,FALSE)</f>
        <v>600000</v>
      </c>
      <c r="J122" s="2">
        <f>I122*1.25</f>
        <v>750000</v>
      </c>
      <c r="K122" s="2">
        <f>I122*1.5</f>
        <v>900000</v>
      </c>
      <c r="L122" s="2">
        <f>I122*2</f>
        <v>1200000</v>
      </c>
      <c r="M122" s="12">
        <f>H122/I122</f>
        <v>1.3777916666666667</v>
      </c>
      <c r="N122" t="str">
        <f>IF(M122&lt;=1, "0-100%", IF(M122&lt;=1.25, "100-125%", IF(M122&lt;=1.5, "125-150%", IF(M122&lt;=2, "150-200%", "&gt;200%"))))</f>
        <v>125-150%</v>
      </c>
      <c r="O122" s="6">
        <f>MIN(H122,I122)*INDEX('2018_commission_structure-Start'!$A$21:$I$24,MATCH($E122,'2018_commission_structure-Start'!$A$21:$A$24,0),MATCH(O$1,'2018_commission_structure-Start'!$A$21:$I$21,0))</f>
        <v>78000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25500.000000000004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16101.75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>SUM(O122:S122)</f>
        <v>119601.75</v>
      </c>
      <c r="U122" s="6">
        <f>T122+F122</f>
        <v>180557.75</v>
      </c>
      <c r="V122" s="6">
        <f>MIN(H122,I122)*INDEX('2018_commission_structure-Start'!$A$15:$J$18,MATCH($E122,'2018_commission_structure-Start'!$A$15:$A$18,0),MATCH(V$1,'2018_commission_structure-Start'!$A$15:$J$15,0))</f>
        <v>90000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27000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19168.75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IF(H122&gt;L122,(H122-L122)*INDEX('2018_commission_structure-Start'!$A$21:$I$24,MATCH($E122,'2018_commission_structure-Start'!$A$21:$A$24,0),MATCH(Z$1,'2018_commission_structure-Start'!$A$21:$I$21,0)),0)</f>
        <v>0</v>
      </c>
      <c r="AA122" s="6">
        <f>SUM(V122:Z122)</f>
        <v>136168.75</v>
      </c>
      <c r="AB122" s="6">
        <f>AA122+F122</f>
        <v>197124.75</v>
      </c>
    </row>
    <row r="123" spans="1:28" x14ac:dyDescent="0.2">
      <c r="A123" t="str">
        <f>C123&amp;" "&amp;D123</f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>VLOOKUP(E123,'2018_commission_structure-Start'!$A$22:$I$24,9,FALSE)</f>
        <v>500000</v>
      </c>
      <c r="J123" s="2">
        <f>I123*1.25</f>
        <v>625000</v>
      </c>
      <c r="K123" s="2">
        <f>I123*1.5</f>
        <v>750000</v>
      </c>
      <c r="L123" s="2">
        <f>I123*2</f>
        <v>1000000</v>
      </c>
      <c r="M123" s="12">
        <f>H123/I123</f>
        <v>1.4956799999999999</v>
      </c>
      <c r="N123" t="str">
        <f>IF(M123&lt;=1, "0-100%", IF(M123&lt;=1.25, "100-125%", IF(M123&lt;=1.5, "125-150%", IF(M123&lt;=2, "150-200%", "&gt;200%"))))</f>
        <v>125-150%</v>
      </c>
      <c r="O123" s="6">
        <f>MIN(H123,I123)*INDEX('2018_commission_structure-Start'!$A$21:$I$24,MATCH($E123,'2018_commission_structure-Start'!$A$21:$A$24,0),MATCH(O$1,'2018_commission_structure-Start'!$A$21:$I$21,0))</f>
        <v>50000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18750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22111.200000000001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0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>SUM(O123:S123)</f>
        <v>90861.2</v>
      </c>
      <c r="U123" s="6">
        <f>T123+F123</f>
        <v>148912.20000000001</v>
      </c>
      <c r="V123" s="6">
        <f>MIN(H123,I123)*INDEX('2018_commission_structure-Start'!$A$15:$J$18,MATCH($E123,'2018_commission_structure-Start'!$A$15:$A$18,0),MATCH(V$1,'2018_commission_structure-Start'!$A$15:$J$15,0))</f>
        <v>60000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21250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24568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0</v>
      </c>
      <c r="Z123" s="2">
        <f>IF(H123&gt;L123,(H123-L123)*INDEX('2018_commission_structure-Start'!$A$21:$I$24,MATCH($E123,'2018_commission_structure-Start'!$A$21:$A$24,0),MATCH(Z$1,'2018_commission_structure-Start'!$A$21:$I$21,0)),0)</f>
        <v>0</v>
      </c>
      <c r="AA123" s="6">
        <f>SUM(V123:Z123)</f>
        <v>105818</v>
      </c>
      <c r="AB123" s="6">
        <f>AA123+F123</f>
        <v>163869</v>
      </c>
    </row>
    <row r="124" spans="1:28" x14ac:dyDescent="0.2">
      <c r="A124" t="str">
        <f>C124&amp;" "&amp;D124</f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>VLOOKUP(E124,'2018_commission_structure-Start'!$A$22:$I$24,9,FALSE)</f>
        <v>750000</v>
      </c>
      <c r="J124" s="2">
        <f>I124*1.25</f>
        <v>937500</v>
      </c>
      <c r="K124" s="2">
        <f>I124*1.5</f>
        <v>1125000</v>
      </c>
      <c r="L124" s="2">
        <f>I124*2</f>
        <v>1500000</v>
      </c>
      <c r="M124" s="12">
        <f>H124/I124</f>
        <v>0.93959866666666669</v>
      </c>
      <c r="N124" t="str">
        <f>IF(M124&lt;=1, "0-100%", IF(M124&lt;=1.25, "100-125%", IF(M124&lt;=1.5, "125-150%", IF(M124&lt;=2, "150-200%", "&gt;200%"))))</f>
        <v>0-100%</v>
      </c>
      <c r="O124" s="6">
        <f>MIN(H124,I124)*INDEX('2018_commission_structure-Start'!$A$21:$I$24,MATCH($E124,'2018_commission_structure-Start'!$A$21:$A$24,0),MATCH(O$1,'2018_commission_structure-Start'!$A$21:$I$21,0))</f>
        <v>105704.84999999999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0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0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>SUM(O124:S124)</f>
        <v>105704.84999999999</v>
      </c>
      <c r="U124" s="6">
        <f>T124+F124</f>
        <v>227685.84999999998</v>
      </c>
      <c r="V124" s="6">
        <f>MIN(H124,I124)*INDEX('2018_commission_structure-Start'!$A$15:$J$18,MATCH($E124,'2018_commission_structure-Start'!$A$15:$A$18,0),MATCH(V$1,'2018_commission_structure-Start'!$A$15:$J$15,0))</f>
        <v>105704.84999999999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0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0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IF(H124&gt;L124,(H124-L124)*INDEX('2018_commission_structure-Start'!$A$21:$I$24,MATCH($E124,'2018_commission_structure-Start'!$A$21:$A$24,0),MATCH(Z$1,'2018_commission_structure-Start'!$A$21:$I$21,0)),0)</f>
        <v>0</v>
      </c>
      <c r="AA124" s="6">
        <f>SUM(V124:Z124)</f>
        <v>105704.84999999999</v>
      </c>
      <c r="AB124" s="6">
        <f>AA124+F124</f>
        <v>227685.84999999998</v>
      </c>
    </row>
    <row r="125" spans="1:28" x14ac:dyDescent="0.2">
      <c r="A125" t="str">
        <f>C125&amp;" "&amp;D125</f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>VLOOKUP(E125,'2018_commission_structure-Start'!$A$22:$I$24,9,FALSE)</f>
        <v>750000</v>
      </c>
      <c r="J125" s="2">
        <f>I125*1.25</f>
        <v>937500</v>
      </c>
      <c r="K125" s="2">
        <f>I125*1.5</f>
        <v>1125000</v>
      </c>
      <c r="L125" s="2">
        <f>I125*2</f>
        <v>1500000</v>
      </c>
      <c r="M125" s="12">
        <f>H125/I125</f>
        <v>0.91505599999999998</v>
      </c>
      <c r="N125" t="str">
        <f>IF(M125&lt;=1, "0-100%", IF(M125&lt;=1.25, "100-125%", IF(M125&lt;=1.5, "125-150%", IF(M125&lt;=2, "150-200%", "&gt;200%"))))</f>
        <v>0-100%</v>
      </c>
      <c r="O125" s="6">
        <f>MIN(H125,I125)*INDEX('2018_commission_structure-Start'!$A$21:$I$24,MATCH($E125,'2018_commission_structure-Start'!$A$21:$A$24,0),MATCH(O$1,'2018_commission_structure-Start'!$A$21:$I$21,0))</f>
        <v>102943.8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0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0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>SUM(O125:S125)</f>
        <v>102943.8</v>
      </c>
      <c r="U125" s="6">
        <f>T125+F125</f>
        <v>223839.8</v>
      </c>
      <c r="V125" s="6">
        <f>MIN(H125,I125)*INDEX('2018_commission_structure-Start'!$A$15:$J$18,MATCH($E125,'2018_commission_structure-Start'!$A$15:$A$18,0),MATCH(V$1,'2018_commission_structure-Start'!$A$15:$J$15,0))</f>
        <v>102943.8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0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0</v>
      </c>
      <c r="Z125" s="2">
        <f>IF(H125&gt;L125,(H125-L125)*INDEX('2018_commission_structure-Start'!$A$21:$I$24,MATCH($E125,'2018_commission_structure-Start'!$A$21:$A$24,0),MATCH(Z$1,'2018_commission_structure-Start'!$A$21:$I$21,0)),0)</f>
        <v>0</v>
      </c>
      <c r="AA125" s="6">
        <f>SUM(V125:Z125)</f>
        <v>102943.8</v>
      </c>
      <c r="AB125" s="6">
        <f>AA125+F125</f>
        <v>223839.8</v>
      </c>
    </row>
    <row r="126" spans="1:28" x14ac:dyDescent="0.2">
      <c r="A126" t="str">
        <f>C126&amp;" "&amp;D126</f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>VLOOKUP(E126,'2018_commission_structure-Start'!$A$22:$I$24,9,FALSE)</f>
        <v>750000</v>
      </c>
      <c r="J126" s="2">
        <f>I126*1.25</f>
        <v>937500</v>
      </c>
      <c r="K126" s="2">
        <f>I126*1.5</f>
        <v>1125000</v>
      </c>
      <c r="L126" s="2">
        <f>I126*2</f>
        <v>1500000</v>
      </c>
      <c r="M126" s="12">
        <f>H126/I126</f>
        <v>0.63774399999999998</v>
      </c>
      <c r="N126" t="str">
        <f>IF(M126&lt;=1, "0-100%", IF(M126&lt;=1.25, "100-125%", IF(M126&lt;=1.5, "125-150%", IF(M126&lt;=2, "150-200%", "&gt;200%"))))</f>
        <v>0-100%</v>
      </c>
      <c r="O126" s="6">
        <f>MIN(H126,I126)*INDEX('2018_commission_structure-Start'!$A$21:$I$24,MATCH($E126,'2018_commission_structure-Start'!$A$21:$A$24,0),MATCH(O$1,'2018_commission_structure-Start'!$A$21:$I$21,0))</f>
        <v>71746.2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0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>SUM(O126:S126)</f>
        <v>71746.2</v>
      </c>
      <c r="U126" s="6">
        <f>T126+F126</f>
        <v>182170.2</v>
      </c>
      <c r="V126" s="6">
        <f>MIN(H126,I126)*INDEX('2018_commission_structure-Start'!$A$15:$J$18,MATCH($E126,'2018_commission_structure-Start'!$A$15:$A$18,0),MATCH(V$1,'2018_commission_structure-Start'!$A$15:$J$15,0))</f>
        <v>71746.2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0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IF(H126&gt;L126,(H126-L126)*INDEX('2018_commission_structure-Start'!$A$21:$I$24,MATCH($E126,'2018_commission_structure-Start'!$A$21:$A$24,0),MATCH(Z$1,'2018_commission_structure-Start'!$A$21:$I$21,0)),0)</f>
        <v>0</v>
      </c>
      <c r="AA126" s="6">
        <f>SUM(V126:Z126)</f>
        <v>71746.2</v>
      </c>
      <c r="AB126" s="6">
        <f>AA126+F126</f>
        <v>182170.2</v>
      </c>
    </row>
    <row r="127" spans="1:28" x14ac:dyDescent="0.2">
      <c r="A127" t="str">
        <f>C127&amp;" "&amp;D127</f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>VLOOKUP(E127,'2018_commission_structure-Start'!$A$22:$I$24,9,FALSE)</f>
        <v>750000</v>
      </c>
      <c r="J127" s="2">
        <f>I127*1.25</f>
        <v>937500</v>
      </c>
      <c r="K127" s="2">
        <f>I127*1.5</f>
        <v>1125000</v>
      </c>
      <c r="L127" s="2">
        <f>I127*2</f>
        <v>1500000</v>
      </c>
      <c r="M127" s="12">
        <f>H127/I127</f>
        <v>0.84482666666666661</v>
      </c>
      <c r="N127" t="str">
        <f>IF(M127&lt;=1, "0-100%", IF(M127&lt;=1.25, "100-125%", IF(M127&lt;=1.5, "125-150%", IF(M127&lt;=2, "150-200%", "&gt;200%"))))</f>
        <v>0-100%</v>
      </c>
      <c r="O127" s="6">
        <f>MIN(H127,I127)*INDEX('2018_commission_structure-Start'!$A$21:$I$24,MATCH($E127,'2018_commission_structure-Start'!$A$21:$A$24,0),MATCH(O$1,'2018_commission_structure-Start'!$A$21:$I$21,0))</f>
        <v>95043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0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>SUM(O127:S127)</f>
        <v>95043</v>
      </c>
      <c r="U127" s="6">
        <f>T127+F127</f>
        <v>209927</v>
      </c>
      <c r="V127" s="6">
        <f>MIN(H127,I127)*INDEX('2018_commission_structure-Start'!$A$15:$J$18,MATCH($E127,'2018_commission_structure-Start'!$A$15:$A$18,0),MATCH(V$1,'2018_commission_structure-Start'!$A$15:$J$15,0))</f>
        <v>95043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0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IF(H127&gt;L127,(H127-L127)*INDEX('2018_commission_structure-Start'!$A$21:$I$24,MATCH($E127,'2018_commission_structure-Start'!$A$21:$A$24,0),MATCH(Z$1,'2018_commission_structure-Start'!$A$21:$I$21,0)),0)</f>
        <v>0</v>
      </c>
      <c r="AA127" s="6">
        <f>SUM(V127:Z127)</f>
        <v>95043</v>
      </c>
      <c r="AB127" s="6">
        <f>AA127+F127</f>
        <v>209927</v>
      </c>
    </row>
    <row r="128" spans="1:28" x14ac:dyDescent="0.2">
      <c r="A128" t="str">
        <f>C128&amp;" "&amp;D128</f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>VLOOKUP(E128,'2018_commission_structure-Start'!$A$22:$I$24,9,FALSE)</f>
        <v>750000</v>
      </c>
      <c r="J128" s="2">
        <f>I128*1.25</f>
        <v>937500</v>
      </c>
      <c r="K128" s="2">
        <f>I128*1.5</f>
        <v>1125000</v>
      </c>
      <c r="L128" s="2">
        <f>I128*2</f>
        <v>1500000</v>
      </c>
      <c r="M128" s="12">
        <f>H128/I128</f>
        <v>0.92167333333333334</v>
      </c>
      <c r="N128" t="str">
        <f>IF(M128&lt;=1, "0-100%", IF(M128&lt;=1.25, "100-125%", IF(M128&lt;=1.5, "125-150%", IF(M128&lt;=2, "150-200%", "&gt;200%"))))</f>
        <v>0-100%</v>
      </c>
      <c r="O128" s="6">
        <f>MIN(H128,I128)*INDEX('2018_commission_structure-Start'!$A$21:$I$24,MATCH($E128,'2018_commission_structure-Start'!$A$21:$A$24,0),MATCH(O$1,'2018_commission_structure-Start'!$A$21:$I$21,0))</f>
        <v>103688.25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0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0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>SUM(O128:S128)</f>
        <v>103688.25</v>
      </c>
      <c r="U128" s="6">
        <f>T128+F128</f>
        <v>202582.25</v>
      </c>
      <c r="V128" s="6">
        <f>MIN(H128,I128)*INDEX('2018_commission_structure-Start'!$A$15:$J$18,MATCH($E128,'2018_commission_structure-Start'!$A$15:$A$18,0),MATCH(V$1,'2018_commission_structure-Start'!$A$15:$J$15,0))</f>
        <v>103688.25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0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0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IF(H128&gt;L128,(H128-L128)*INDEX('2018_commission_structure-Start'!$A$21:$I$24,MATCH($E128,'2018_commission_structure-Start'!$A$21:$A$24,0),MATCH(Z$1,'2018_commission_structure-Start'!$A$21:$I$21,0)),0)</f>
        <v>0</v>
      </c>
      <c r="AA128" s="6">
        <f>SUM(V128:Z128)</f>
        <v>103688.25</v>
      </c>
      <c r="AB128" s="6">
        <f>AA128+F128</f>
        <v>202582.25</v>
      </c>
    </row>
    <row r="129" spans="1:28" x14ac:dyDescent="0.2">
      <c r="A129" t="str">
        <f>C129&amp;" "&amp;D129</f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>VLOOKUP(E129,'2018_commission_structure-Start'!$A$22:$I$24,9,FALSE)</f>
        <v>750000</v>
      </c>
      <c r="J129" s="2">
        <f>I129*1.25</f>
        <v>937500</v>
      </c>
      <c r="K129" s="2">
        <f>I129*1.5</f>
        <v>1125000</v>
      </c>
      <c r="L129" s="2">
        <f>I129*2</f>
        <v>1500000</v>
      </c>
      <c r="M129" s="12">
        <f>H129/I129</f>
        <v>0.81445199999999995</v>
      </c>
      <c r="N129" t="str">
        <f>IF(M129&lt;=1, "0-100%", IF(M129&lt;=1.25, "100-125%", IF(M129&lt;=1.5, "125-150%", IF(M129&lt;=2, "150-200%", "&gt;200%"))))</f>
        <v>0-100%</v>
      </c>
      <c r="O129" s="6">
        <f>MIN(H129,I129)*INDEX('2018_commission_structure-Start'!$A$21:$I$24,MATCH($E129,'2018_commission_structure-Start'!$A$21:$A$24,0),MATCH(O$1,'2018_commission_structure-Start'!$A$21:$I$21,0))</f>
        <v>91625.849999999991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0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>SUM(O129:S129)</f>
        <v>91625.849999999991</v>
      </c>
      <c r="U129" s="6">
        <f>T129+F129</f>
        <v>184100.84999999998</v>
      </c>
      <c r="V129" s="6">
        <f>MIN(H129,I129)*INDEX('2018_commission_structure-Start'!$A$15:$J$18,MATCH($E129,'2018_commission_structure-Start'!$A$15:$A$18,0),MATCH(V$1,'2018_commission_structure-Start'!$A$15:$J$15,0))</f>
        <v>91625.849999999991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0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IF(H129&gt;L129,(H129-L129)*INDEX('2018_commission_structure-Start'!$A$21:$I$24,MATCH($E129,'2018_commission_structure-Start'!$A$21:$A$24,0),MATCH(Z$1,'2018_commission_structure-Start'!$A$21:$I$21,0)),0)</f>
        <v>0</v>
      </c>
      <c r="AA129" s="6">
        <f>SUM(V129:Z129)</f>
        <v>91625.849999999991</v>
      </c>
      <c r="AB129" s="6">
        <f>AA129+F129</f>
        <v>184100.84999999998</v>
      </c>
    </row>
    <row r="130" spans="1:28" x14ac:dyDescent="0.2">
      <c r="A130" t="str">
        <f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>VLOOKUP(E130,'2018_commission_structure-Start'!$A$22:$I$24,9,FALSE)</f>
        <v>600000</v>
      </c>
      <c r="J130" s="2">
        <f>I130*1.25</f>
        <v>750000</v>
      </c>
      <c r="K130" s="2">
        <f>I130*1.5</f>
        <v>900000</v>
      </c>
      <c r="L130" s="2">
        <f>I130*2</f>
        <v>1200000</v>
      </c>
      <c r="M130" s="12">
        <f>H130/I130</f>
        <v>1.0131349999999999</v>
      </c>
      <c r="N130" t="str">
        <f>IF(M130&lt;=1, "0-100%", IF(M130&lt;=1.25, "100-125%", IF(M130&lt;=1.5, "125-150%", IF(M130&lt;=2, "150-200%", "&gt;200%"))))</f>
        <v>100-125%</v>
      </c>
      <c r="O130" s="6">
        <f>MIN(H130,I130)*INDEX('2018_commission_structure-Start'!$A$21:$I$24,MATCH($E130,'2018_commission_structure-Start'!$A$21:$A$24,0),MATCH(O$1,'2018_commission_structure-Start'!$A$21:$I$21,0))</f>
        <v>78000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1339.7700000000002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>SUM(O130:S130)</f>
        <v>79339.77</v>
      </c>
      <c r="U130" s="6">
        <f>T130+F130</f>
        <v>137477.77000000002</v>
      </c>
      <c r="V130" s="6">
        <f>MIN(H130,I130)*INDEX('2018_commission_structure-Start'!$A$15:$J$18,MATCH($E130,'2018_commission_structure-Start'!$A$15:$A$18,0),MATCH(V$1,'2018_commission_structure-Start'!$A$15:$J$15,0))</f>
        <v>90000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1418.58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IF(H130&gt;L130,(H130-L130)*INDEX('2018_commission_structure-Start'!$A$21:$I$24,MATCH($E130,'2018_commission_structure-Start'!$A$21:$A$24,0),MATCH(Z$1,'2018_commission_structure-Start'!$A$21:$I$21,0)),0)</f>
        <v>0</v>
      </c>
      <c r="AA130" s="6">
        <f>SUM(V130:Z130)</f>
        <v>91418.58</v>
      </c>
      <c r="AB130" s="6">
        <f>AA130+F130</f>
        <v>149556.58000000002</v>
      </c>
    </row>
    <row r="131" spans="1:28" x14ac:dyDescent="0.2">
      <c r="A131" t="str">
        <f>C131&amp;" "&amp;D131</f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>VLOOKUP(E131,'2018_commission_structure-Start'!$A$22:$I$24,9,FALSE)</f>
        <v>500000</v>
      </c>
      <c r="J131" s="2">
        <f>I131*1.25</f>
        <v>625000</v>
      </c>
      <c r="K131" s="2">
        <f>I131*1.5</f>
        <v>750000</v>
      </c>
      <c r="L131" s="2">
        <f>I131*2</f>
        <v>1000000</v>
      </c>
      <c r="M131" s="12">
        <f>H131/I131</f>
        <v>1.36656</v>
      </c>
      <c r="N131" t="str">
        <f>IF(M131&lt;=1, "0-100%", IF(M131&lt;=1.25, "100-125%", IF(M131&lt;=1.5, "125-150%", IF(M131&lt;=2, "150-200%", "&gt;200%"))))</f>
        <v>125-150%</v>
      </c>
      <c r="O131" s="6">
        <f>MIN(H131,I131)*INDEX('2018_commission_structure-Start'!$A$21:$I$24,MATCH($E131,'2018_commission_structure-Start'!$A$21:$A$24,0),MATCH(O$1,'2018_commission_structure-Start'!$A$21:$I$21,0))</f>
        <v>50000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18750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10490.4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0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>SUM(O131:S131)</f>
        <v>79240.399999999994</v>
      </c>
      <c r="U131" s="6">
        <f>T131+F131</f>
        <v>111745.4</v>
      </c>
      <c r="V131" s="6">
        <f>MIN(H131,I131)*INDEX('2018_commission_structure-Start'!$A$15:$J$18,MATCH($E131,'2018_commission_structure-Start'!$A$15:$A$18,0),MATCH(V$1,'2018_commission_structure-Start'!$A$15:$J$15,0))</f>
        <v>60000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21250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11656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0</v>
      </c>
      <c r="Z131" s="2">
        <f>IF(H131&gt;L131,(H131-L131)*INDEX('2018_commission_structure-Start'!$A$21:$I$24,MATCH($E131,'2018_commission_structure-Start'!$A$21:$A$24,0),MATCH(Z$1,'2018_commission_structure-Start'!$A$21:$I$21,0)),0)</f>
        <v>0</v>
      </c>
      <c r="AA131" s="6">
        <f>SUM(V131:Z131)</f>
        <v>92906</v>
      </c>
      <c r="AB131" s="6">
        <f>AA131+F131</f>
        <v>125411</v>
      </c>
    </row>
    <row r="132" spans="1:28" x14ac:dyDescent="0.2">
      <c r="A132" t="str">
        <f>C132&amp;" "&amp;D132</f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>VLOOKUP(E132,'2018_commission_structure-Start'!$A$22:$I$24,9,FALSE)</f>
        <v>500000</v>
      </c>
      <c r="J132" s="2">
        <f>I132*1.25</f>
        <v>625000</v>
      </c>
      <c r="K132" s="2">
        <f>I132*1.5</f>
        <v>750000</v>
      </c>
      <c r="L132" s="2">
        <f>I132*2</f>
        <v>1000000</v>
      </c>
      <c r="M132" s="12">
        <f>H132/I132</f>
        <v>1.2652859999999999</v>
      </c>
      <c r="N132" t="str">
        <f>IF(M132&lt;=1, "0-100%", IF(M132&lt;=1.25, "100-125%", IF(M132&lt;=1.5, "125-150%", IF(M132&lt;=2, "150-200%", "&gt;200%"))))</f>
        <v>125-150%</v>
      </c>
      <c r="O132" s="6">
        <f>MIN(H132,I132)*INDEX('2018_commission_structure-Start'!$A$21:$I$24,MATCH($E132,'2018_commission_structure-Start'!$A$21:$A$24,0),MATCH(O$1,'2018_commission_structure-Start'!$A$21:$I$21,0))</f>
        <v>50000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18750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1375.74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>SUM(O132:S132)</f>
        <v>70125.740000000005</v>
      </c>
      <c r="U132" s="6">
        <f>T132+F132</f>
        <v>122000.74</v>
      </c>
      <c r="V132" s="6">
        <f>MIN(H132,I132)*INDEX('2018_commission_structure-Start'!$A$15:$J$18,MATCH($E132,'2018_commission_structure-Start'!$A$15:$A$18,0),MATCH(V$1,'2018_commission_structure-Start'!$A$15:$J$15,0))</f>
        <v>60000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21250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1528.6000000000001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IF(H132&gt;L132,(H132-L132)*INDEX('2018_commission_structure-Start'!$A$21:$I$24,MATCH($E132,'2018_commission_structure-Start'!$A$21:$A$24,0),MATCH(Z$1,'2018_commission_structure-Start'!$A$21:$I$21,0)),0)</f>
        <v>0</v>
      </c>
      <c r="AA132" s="6">
        <f>SUM(V132:Z132)</f>
        <v>82778.600000000006</v>
      </c>
      <c r="AB132" s="6">
        <f>AA132+F132</f>
        <v>134653.6</v>
      </c>
    </row>
    <row r="133" spans="1:28" x14ac:dyDescent="0.2">
      <c r="A133" t="str">
        <f>C133&amp;" "&amp;D133</f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>VLOOKUP(E133,'2018_commission_structure-Start'!$A$22:$I$24,9,FALSE)</f>
        <v>600000</v>
      </c>
      <c r="J133" s="2">
        <f>I133*1.25</f>
        <v>750000</v>
      </c>
      <c r="K133" s="2">
        <f>I133*1.5</f>
        <v>900000</v>
      </c>
      <c r="L133" s="2">
        <f>I133*2</f>
        <v>1200000</v>
      </c>
      <c r="M133" s="12">
        <f>H133/I133</f>
        <v>0.97649666666666668</v>
      </c>
      <c r="N133" t="str">
        <f>IF(M133&lt;=1, "0-100%", IF(M133&lt;=1.25, "100-125%", IF(M133&lt;=1.5, "125-150%", IF(M133&lt;=2, "150-200%", "&gt;200%"))))</f>
        <v>0-100%</v>
      </c>
      <c r="O133" s="6">
        <f>MIN(H133,I133)*INDEX('2018_commission_structure-Start'!$A$21:$I$24,MATCH($E133,'2018_commission_structure-Start'!$A$21:$A$24,0),MATCH(O$1,'2018_commission_structure-Start'!$A$21:$I$21,0))</f>
        <v>76166.740000000005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0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>SUM(O133:S133)</f>
        <v>76166.740000000005</v>
      </c>
      <c r="U133" s="6">
        <f>T133+F133</f>
        <v>145007.74</v>
      </c>
      <c r="V133" s="6">
        <f>MIN(H133,I133)*INDEX('2018_commission_structure-Start'!$A$15:$J$18,MATCH($E133,'2018_commission_structure-Start'!$A$15:$A$18,0),MATCH(V$1,'2018_commission_structure-Start'!$A$15:$J$15,0))</f>
        <v>87884.7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0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IF(H133&gt;L133,(H133-L133)*INDEX('2018_commission_structure-Start'!$A$21:$I$24,MATCH($E133,'2018_commission_structure-Start'!$A$21:$A$24,0),MATCH(Z$1,'2018_commission_structure-Start'!$A$21:$I$21,0)),0)</f>
        <v>0</v>
      </c>
      <c r="AA133" s="6">
        <f>SUM(V133:Z133)</f>
        <v>87884.7</v>
      </c>
      <c r="AB133" s="6">
        <f>AA133+F133</f>
        <v>156725.70000000001</v>
      </c>
    </row>
    <row r="134" spans="1:28" x14ac:dyDescent="0.2">
      <c r="A134" t="str">
        <f>C134&amp;" "&amp;D134</f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>VLOOKUP(E134,'2018_commission_structure-Start'!$A$22:$I$24,9,FALSE)</f>
        <v>500000</v>
      </c>
      <c r="J134" s="2">
        <f>I134*1.25</f>
        <v>625000</v>
      </c>
      <c r="K134" s="2">
        <f>I134*1.5</f>
        <v>750000</v>
      </c>
      <c r="L134" s="2">
        <f>I134*2</f>
        <v>1000000</v>
      </c>
      <c r="M134" s="12">
        <f>H134/I134</f>
        <v>1.442712</v>
      </c>
      <c r="N134" t="str">
        <f>IF(M134&lt;=1, "0-100%", IF(M134&lt;=1.25, "100-125%", IF(M134&lt;=1.5, "125-150%", IF(M134&lt;=2, "150-200%", "&gt;200%"))))</f>
        <v>125-150%</v>
      </c>
      <c r="O134" s="6">
        <f>MIN(H134,I134)*INDEX('2018_commission_structure-Start'!$A$21:$I$24,MATCH($E134,'2018_commission_structure-Start'!$A$21:$A$24,0),MATCH(O$1,'2018_commission_structure-Start'!$A$21:$I$21,0))</f>
        <v>50000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18750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17344.079999999998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0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>SUM(O134:S134)</f>
        <v>86094.080000000002</v>
      </c>
      <c r="U134" s="6">
        <f>T134+F134</f>
        <v>135919.08000000002</v>
      </c>
      <c r="V134" s="6">
        <f>MIN(H134,I134)*INDEX('2018_commission_structure-Start'!$A$15:$J$18,MATCH($E134,'2018_commission_structure-Start'!$A$15:$A$18,0),MATCH(V$1,'2018_commission_structure-Start'!$A$15:$J$15,0))</f>
        <v>60000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21250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19271.2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0</v>
      </c>
      <c r="Z134" s="2">
        <f>IF(H134&gt;L134,(H134-L134)*INDEX('2018_commission_structure-Start'!$A$21:$I$24,MATCH($E134,'2018_commission_structure-Start'!$A$21:$A$24,0),MATCH(Z$1,'2018_commission_structure-Start'!$A$21:$I$21,0)),0)</f>
        <v>0</v>
      </c>
      <c r="AA134" s="6">
        <f>SUM(V134:Z134)</f>
        <v>100521.2</v>
      </c>
      <c r="AB134" s="6">
        <f>AA134+F134</f>
        <v>150346.20000000001</v>
      </c>
    </row>
    <row r="135" spans="1:28" x14ac:dyDescent="0.2">
      <c r="A135" t="str">
        <f>C135&amp;" "&amp;D135</f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>VLOOKUP(E135,'2018_commission_structure-Start'!$A$22:$I$24,9,FALSE)</f>
        <v>600000</v>
      </c>
      <c r="J135" s="2">
        <f>I135*1.25</f>
        <v>750000</v>
      </c>
      <c r="K135" s="2">
        <f>I135*1.5</f>
        <v>900000</v>
      </c>
      <c r="L135" s="2">
        <f>I135*2</f>
        <v>1200000</v>
      </c>
      <c r="M135" s="12">
        <f>H135/I135</f>
        <v>1.0704733333333334</v>
      </c>
      <c r="N135" t="str">
        <f>IF(M135&lt;=1, "0-100%", IF(M135&lt;=1.25, "100-125%", IF(M135&lt;=1.5, "125-150%", IF(M135&lt;=2, "150-200%", "&gt;200%"))))</f>
        <v>100-125%</v>
      </c>
      <c r="O135" s="6">
        <f>MIN(H135,I135)*INDEX('2018_commission_structure-Start'!$A$21:$I$24,MATCH($E135,'2018_commission_structure-Start'!$A$21:$A$24,0),MATCH(O$1,'2018_commission_structure-Start'!$A$21:$I$21,0))</f>
        <v>78000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7188.2800000000007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0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>SUM(O135:S135)</f>
        <v>85188.28</v>
      </c>
      <c r="U135" s="6">
        <f>T135+F135</f>
        <v>136251.28</v>
      </c>
      <c r="V135" s="6">
        <f>MIN(H135,I135)*INDEX('2018_commission_structure-Start'!$A$15:$J$18,MATCH($E135,'2018_commission_structure-Start'!$A$15:$A$18,0),MATCH(V$1,'2018_commission_structure-Start'!$A$15:$J$15,0))</f>
        <v>90000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7611.12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0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IF(H135&gt;L135,(H135-L135)*INDEX('2018_commission_structure-Start'!$A$21:$I$24,MATCH($E135,'2018_commission_structure-Start'!$A$21:$A$24,0),MATCH(Z$1,'2018_commission_structure-Start'!$A$21:$I$21,0)),0)</f>
        <v>0</v>
      </c>
      <c r="AA135" s="6">
        <f>SUM(V135:Z135)</f>
        <v>97611.12</v>
      </c>
      <c r="AB135" s="6">
        <f>AA135+F135</f>
        <v>148674.12</v>
      </c>
    </row>
    <row r="136" spans="1:28" x14ac:dyDescent="0.2">
      <c r="A136" t="str">
        <f>C136&amp;" "&amp;D136</f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>VLOOKUP(E136,'2018_commission_structure-Start'!$A$22:$I$24,9,FALSE)</f>
        <v>750000</v>
      </c>
      <c r="J136" s="2">
        <f>I136*1.25</f>
        <v>937500</v>
      </c>
      <c r="K136" s="2">
        <f>I136*1.5</f>
        <v>1125000</v>
      </c>
      <c r="L136" s="2">
        <f>I136*2</f>
        <v>1500000</v>
      </c>
      <c r="M136" s="12">
        <f>H136/I136</f>
        <v>0.90285599999999999</v>
      </c>
      <c r="N136" t="str">
        <f>IF(M136&lt;=1, "0-100%", IF(M136&lt;=1.25, "100-125%", IF(M136&lt;=1.5, "125-150%", IF(M136&lt;=2, "150-200%", "&gt;200%"))))</f>
        <v>0-100%</v>
      </c>
      <c r="O136" s="6">
        <f>MIN(H136,I136)*INDEX('2018_commission_structure-Start'!$A$21:$I$24,MATCH($E136,'2018_commission_structure-Start'!$A$21:$A$24,0),MATCH(O$1,'2018_commission_structure-Start'!$A$21:$I$21,0))</f>
        <v>101571.3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>SUM(O136:S136)</f>
        <v>101571.3</v>
      </c>
      <c r="U136" s="6">
        <f>T136+F136</f>
        <v>186182.3</v>
      </c>
      <c r="V136" s="6">
        <f>MIN(H136,I136)*INDEX('2018_commission_structure-Start'!$A$15:$J$18,MATCH($E136,'2018_commission_structure-Start'!$A$15:$A$18,0),MATCH(V$1,'2018_commission_structure-Start'!$A$15:$J$15,0))</f>
        <v>101571.3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IF(H136&gt;L136,(H136-L136)*INDEX('2018_commission_structure-Start'!$A$21:$I$24,MATCH($E136,'2018_commission_structure-Start'!$A$21:$A$24,0),MATCH(Z$1,'2018_commission_structure-Start'!$A$21:$I$21,0)),0)</f>
        <v>0</v>
      </c>
      <c r="AA136" s="6">
        <f>SUM(V136:Z136)</f>
        <v>101571.3</v>
      </c>
      <c r="AB136" s="6">
        <f>AA136+F136</f>
        <v>186182.3</v>
      </c>
    </row>
    <row r="137" spans="1:28" x14ac:dyDescent="0.2">
      <c r="A137" t="str">
        <f>C137&amp;" "&amp;D137</f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>VLOOKUP(E137,'2018_commission_structure-Start'!$A$22:$I$24,9,FALSE)</f>
        <v>750000</v>
      </c>
      <c r="J137" s="2">
        <f>I137*1.25</f>
        <v>937500</v>
      </c>
      <c r="K137" s="2">
        <f>I137*1.5</f>
        <v>1125000</v>
      </c>
      <c r="L137" s="2">
        <f>I137*2</f>
        <v>1500000</v>
      </c>
      <c r="M137" s="12">
        <f>H137/I137</f>
        <v>1.1347093333333333</v>
      </c>
      <c r="N137" t="str">
        <f>IF(M137&lt;=1, "0-100%", IF(M137&lt;=1.25, "100-125%", IF(M137&lt;=1.5, "125-150%", IF(M137&lt;=2, "150-200%", "&gt;200%"))))</f>
        <v>100-125%</v>
      </c>
      <c r="O137" s="6">
        <f>MIN(H137,I137)*INDEX('2018_commission_structure-Start'!$A$21:$I$24,MATCH($E137,'2018_commission_structure-Start'!$A$21:$A$24,0),MATCH(O$1,'2018_commission_structure-Start'!$A$21:$I$21,0))</f>
        <v>112500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19196.080000000002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0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>SUM(O137:S137)</f>
        <v>131696.08000000002</v>
      </c>
      <c r="U137" s="6">
        <f>T137+F137</f>
        <v>220730.08000000002</v>
      </c>
      <c r="V137" s="6">
        <f>MIN(H137,I137)*INDEX('2018_commission_structure-Start'!$A$15:$J$18,MATCH($E137,'2018_commission_structure-Start'!$A$15:$A$18,0),MATCH(V$1,'2018_commission_structure-Start'!$A$15:$J$15,0))</f>
        <v>112500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22227.040000000001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0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IF(H137&gt;L137,(H137-L137)*INDEX('2018_commission_structure-Start'!$A$21:$I$24,MATCH($E137,'2018_commission_structure-Start'!$A$21:$A$24,0),MATCH(Z$1,'2018_commission_structure-Start'!$A$21:$I$21,0)),0)</f>
        <v>0</v>
      </c>
      <c r="AA137" s="6">
        <f>SUM(V137:Z137)</f>
        <v>134727.04000000001</v>
      </c>
      <c r="AB137" s="6">
        <f>AA137+F137</f>
        <v>223761.04</v>
      </c>
    </row>
    <row r="138" spans="1:28" x14ac:dyDescent="0.2">
      <c r="A138" t="str">
        <f>C138&amp;" "&amp;D138</f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>VLOOKUP(E138,'2018_commission_structure-Start'!$A$22:$I$24,9,FALSE)</f>
        <v>600000</v>
      </c>
      <c r="J138" s="2">
        <f>I138*1.25</f>
        <v>750000</v>
      </c>
      <c r="K138" s="2">
        <f>I138*1.5</f>
        <v>900000</v>
      </c>
      <c r="L138" s="2">
        <f>I138*2</f>
        <v>1200000</v>
      </c>
      <c r="M138" s="12">
        <f>H138/I138</f>
        <v>0.92377166666666666</v>
      </c>
      <c r="N138" t="str">
        <f>IF(M138&lt;=1, "0-100%", IF(M138&lt;=1.25, "100-125%", IF(M138&lt;=1.5, "125-150%", IF(M138&lt;=2, "150-200%", "&gt;200%"))))</f>
        <v>0-100%</v>
      </c>
      <c r="O138" s="6">
        <f>MIN(H138,I138)*INDEX('2018_commission_structure-Start'!$A$21:$I$24,MATCH($E138,'2018_commission_structure-Start'!$A$21:$A$24,0),MATCH(O$1,'2018_commission_structure-Start'!$A$21:$I$21,0))</f>
        <v>72054.19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0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>SUM(O138:S138)</f>
        <v>72054.19</v>
      </c>
      <c r="U138" s="6">
        <f>T138+F138</f>
        <v>142252.19</v>
      </c>
      <c r="V138" s="6">
        <f>MIN(H138,I138)*INDEX('2018_commission_structure-Start'!$A$15:$J$18,MATCH($E138,'2018_commission_structure-Start'!$A$15:$A$18,0),MATCH(V$1,'2018_commission_structure-Start'!$A$15:$J$15,0))</f>
        <v>83139.45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0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IF(H138&gt;L138,(H138-L138)*INDEX('2018_commission_structure-Start'!$A$21:$I$24,MATCH($E138,'2018_commission_structure-Start'!$A$21:$A$24,0),MATCH(Z$1,'2018_commission_structure-Start'!$A$21:$I$21,0)),0)</f>
        <v>0</v>
      </c>
      <c r="AA138" s="6">
        <f>SUM(V138:Z138)</f>
        <v>83139.45</v>
      </c>
      <c r="AB138" s="6">
        <f>AA138+F138</f>
        <v>153337.45000000001</v>
      </c>
    </row>
    <row r="139" spans="1:28" x14ac:dyDescent="0.2">
      <c r="A139" t="str">
        <f>C139&amp;" "&amp;D139</f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>VLOOKUP(E139,'2018_commission_structure-Start'!$A$22:$I$24,9,FALSE)</f>
        <v>750000</v>
      </c>
      <c r="J139" s="2">
        <f>I139*1.25</f>
        <v>937500</v>
      </c>
      <c r="K139" s="2">
        <f>I139*1.5</f>
        <v>1125000</v>
      </c>
      <c r="L139" s="2">
        <f>I139*2</f>
        <v>1500000</v>
      </c>
      <c r="M139" s="12">
        <f>H139/I139</f>
        <v>1.1000773333333334</v>
      </c>
      <c r="N139" t="str">
        <f>IF(M139&lt;=1, "0-100%", IF(M139&lt;=1.25, "100-125%", IF(M139&lt;=1.5, "125-150%", IF(M139&lt;=2, "150-200%", "&gt;200%"))))</f>
        <v>100-125%</v>
      </c>
      <c r="O139" s="6">
        <f>MIN(H139,I139)*INDEX('2018_commission_structure-Start'!$A$21:$I$24,MATCH($E139,'2018_commission_structure-Start'!$A$21:$A$24,0),MATCH(O$1,'2018_commission_structure-Start'!$A$21:$I$21,0))</f>
        <v>112500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14261.02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0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>SUM(O139:S139)</f>
        <v>126761.02</v>
      </c>
      <c r="U139" s="6">
        <f>T139+F139</f>
        <v>234682.02000000002</v>
      </c>
      <c r="V139" s="6">
        <f>MIN(H139,I139)*INDEX('2018_commission_structure-Start'!$A$15:$J$18,MATCH($E139,'2018_commission_structure-Start'!$A$15:$A$18,0),MATCH(V$1,'2018_commission_structure-Start'!$A$15:$J$15,0))</f>
        <v>112500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16512.759999999998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0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IF(H139&gt;L139,(H139-L139)*INDEX('2018_commission_structure-Start'!$A$21:$I$24,MATCH($E139,'2018_commission_structure-Start'!$A$21:$A$24,0),MATCH(Z$1,'2018_commission_structure-Start'!$A$21:$I$21,0)),0)</f>
        <v>0</v>
      </c>
      <c r="AA139" s="6">
        <f>SUM(V139:Z139)</f>
        <v>129012.76</v>
      </c>
      <c r="AB139" s="6">
        <f>AA139+F139</f>
        <v>236933.76000000001</v>
      </c>
    </row>
    <row r="140" spans="1:28" x14ac:dyDescent="0.2">
      <c r="A140" t="str">
        <f>C140&amp;" "&amp;D140</f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>VLOOKUP(E140,'2018_commission_structure-Start'!$A$22:$I$24,9,FALSE)</f>
        <v>500000</v>
      </c>
      <c r="J140" s="2">
        <f>I140*1.25</f>
        <v>625000</v>
      </c>
      <c r="K140" s="2">
        <f>I140*1.5</f>
        <v>750000</v>
      </c>
      <c r="L140" s="2">
        <f>I140*2</f>
        <v>1000000</v>
      </c>
      <c r="M140" s="12">
        <f>H140/I140</f>
        <v>2.201282</v>
      </c>
      <c r="N140" t="str">
        <f>IF(M140&lt;=1, "0-100%", IF(M140&lt;=1.25, "100-125%", IF(M140&lt;=1.5, "125-150%", IF(M140&lt;=2, "150-200%", "&gt;200%"))))</f>
        <v>&gt;200%</v>
      </c>
      <c r="O140" s="6">
        <f>MIN(H140,I140)*INDEX('2018_commission_structure-Start'!$A$21:$I$24,MATCH($E140,'2018_commission_structure-Start'!$A$21:$A$24,0),MATCH(O$1,'2018_commission_structure-Start'!$A$21:$I$21,0))</f>
        <v>50000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18750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22500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55000</v>
      </c>
      <c r="S140" s="2">
        <f>IF(H140&gt;L140,(H140-L140)*INDEX('2018_commission_structure-Start'!$A$21:$I$24,MATCH($E140,'2018_commission_structure-Start'!$A$21:$A$24,0),MATCH(S$1,'2018_commission_structure-Start'!$A$21:$I$21,0)),0)</f>
        <v>10064.1</v>
      </c>
      <c r="T140" s="6">
        <f>SUM(O140:S140)</f>
        <v>156314.1</v>
      </c>
      <c r="U140" s="6">
        <f>T140+F140</f>
        <v>200756.1</v>
      </c>
      <c r="V140" s="6">
        <f>MIN(H140,I140)*INDEX('2018_commission_structure-Start'!$A$15:$J$18,MATCH($E140,'2018_commission_structure-Start'!$A$15:$A$18,0),MATCH(V$1,'2018_commission_structure-Start'!$A$15:$J$15,0))</f>
        <v>60000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21250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25000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55000</v>
      </c>
      <c r="Z140" s="2">
        <f>IF(H140&gt;L140,(H140-L140)*INDEX('2018_commission_structure-Start'!$A$21:$I$24,MATCH($E140,'2018_commission_structure-Start'!$A$21:$A$24,0),MATCH(Z$1,'2018_commission_structure-Start'!$A$21:$I$21,0)),0)</f>
        <v>10064.1</v>
      </c>
      <c r="AA140" s="6">
        <f>SUM(V140:Z140)</f>
        <v>171314.1</v>
      </c>
      <c r="AB140" s="6">
        <f>AA140+F140</f>
        <v>215756.1</v>
      </c>
    </row>
    <row r="141" spans="1:28" x14ac:dyDescent="0.2">
      <c r="A141" t="str">
        <f>C141&amp;" "&amp;D141</f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>VLOOKUP(E141,'2018_commission_structure-Start'!$A$22:$I$24,9,FALSE)</f>
        <v>500000</v>
      </c>
      <c r="J141" s="2">
        <f>I141*1.25</f>
        <v>625000</v>
      </c>
      <c r="K141" s="2">
        <f>I141*1.5</f>
        <v>750000</v>
      </c>
      <c r="L141" s="2">
        <f>I141*2</f>
        <v>1000000</v>
      </c>
      <c r="M141" s="12">
        <f>H141/I141</f>
        <v>1.5912500000000001</v>
      </c>
      <c r="N141" t="str">
        <f>IF(M141&lt;=1, "0-100%", IF(M141&lt;=1.25, "100-125%", IF(M141&lt;=1.5, "125-150%", IF(M141&lt;=2, "150-200%", "&gt;200%"))))</f>
        <v>150-200%</v>
      </c>
      <c r="O141" s="6">
        <f>MIN(H141,I141)*INDEX('2018_commission_structure-Start'!$A$21:$I$24,MATCH($E141,'2018_commission_structure-Start'!$A$21:$A$24,0),MATCH(O$1,'2018_commission_structure-Start'!$A$21:$I$21,0))</f>
        <v>50000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18750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22500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10037.5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>SUM(O141:S141)</f>
        <v>101287.5</v>
      </c>
      <c r="U141" s="6">
        <f>T141+F141</f>
        <v>159374.5</v>
      </c>
      <c r="V141" s="6">
        <f>MIN(H141,I141)*INDEX('2018_commission_structure-Start'!$A$15:$J$18,MATCH($E141,'2018_commission_structure-Start'!$A$15:$A$18,0),MATCH(V$1,'2018_commission_structure-Start'!$A$15:$J$15,0))</f>
        <v>60000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21250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25000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10037.5</v>
      </c>
      <c r="Z141" s="2">
        <f>IF(H141&gt;L141,(H141-L141)*INDEX('2018_commission_structure-Start'!$A$21:$I$24,MATCH($E141,'2018_commission_structure-Start'!$A$21:$A$24,0),MATCH(Z$1,'2018_commission_structure-Start'!$A$21:$I$21,0)),0)</f>
        <v>0</v>
      </c>
      <c r="AA141" s="6">
        <f>SUM(V141:Z141)</f>
        <v>116287.5</v>
      </c>
      <c r="AB141" s="6">
        <f>AA141+F141</f>
        <v>174374.5</v>
      </c>
    </row>
    <row r="142" spans="1:28" x14ac:dyDescent="0.2">
      <c r="A142" t="str">
        <f>C142&amp;" "&amp;D142</f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>VLOOKUP(E142,'2018_commission_structure-Start'!$A$22:$I$24,9,FALSE)</f>
        <v>750000</v>
      </c>
      <c r="J142" s="2">
        <f>I142*1.25</f>
        <v>937500</v>
      </c>
      <c r="K142" s="2">
        <f>I142*1.5</f>
        <v>1125000</v>
      </c>
      <c r="L142" s="2">
        <f>I142*2</f>
        <v>1500000</v>
      </c>
      <c r="M142" s="12">
        <f>H142/I142</f>
        <v>0.62892933333333334</v>
      </c>
      <c r="N142" t="str">
        <f>IF(M142&lt;=1, "0-100%", IF(M142&lt;=1.25, "100-125%", IF(M142&lt;=1.5, "125-150%", IF(M142&lt;=2, "150-200%", "&gt;200%"))))</f>
        <v>0-100%</v>
      </c>
      <c r="O142" s="6">
        <f>MIN(H142,I142)*INDEX('2018_commission_structure-Start'!$A$21:$I$24,MATCH($E142,'2018_commission_structure-Start'!$A$21:$A$24,0),MATCH(O$1,'2018_commission_structure-Start'!$A$21:$I$21,0))</f>
        <v>70754.55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0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>SUM(O142:S142)</f>
        <v>70754.55</v>
      </c>
      <c r="U142" s="6">
        <f>T142+F142</f>
        <v>184161.55</v>
      </c>
      <c r="V142" s="6">
        <f>MIN(H142,I142)*INDEX('2018_commission_structure-Start'!$A$15:$J$18,MATCH($E142,'2018_commission_structure-Start'!$A$15:$A$18,0),MATCH(V$1,'2018_commission_structure-Start'!$A$15:$J$15,0))</f>
        <v>70754.55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0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IF(H142&gt;L142,(H142-L142)*INDEX('2018_commission_structure-Start'!$A$21:$I$24,MATCH($E142,'2018_commission_structure-Start'!$A$21:$A$24,0),MATCH(Z$1,'2018_commission_structure-Start'!$A$21:$I$21,0)),0)</f>
        <v>0</v>
      </c>
      <c r="AA142" s="6">
        <f>SUM(V142:Z142)</f>
        <v>70754.55</v>
      </c>
      <c r="AB142" s="6">
        <f>AA142+F142</f>
        <v>184161.55</v>
      </c>
    </row>
    <row r="143" spans="1:28" x14ac:dyDescent="0.2">
      <c r="A143" t="str">
        <f>C143&amp;" "&amp;D143</f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>VLOOKUP(E143,'2018_commission_structure-Start'!$A$22:$I$24,9,FALSE)</f>
        <v>600000</v>
      </c>
      <c r="J143" s="2">
        <f>I143*1.25</f>
        <v>750000</v>
      </c>
      <c r="K143" s="2">
        <f>I143*1.5</f>
        <v>900000</v>
      </c>
      <c r="L143" s="2">
        <f>I143*2</f>
        <v>1200000</v>
      </c>
      <c r="M143" s="12">
        <f>H143/I143</f>
        <v>1.023555</v>
      </c>
      <c r="N143" t="str">
        <f>IF(M143&lt;=1, "0-100%", IF(M143&lt;=1.25, "100-125%", IF(M143&lt;=1.5, "125-150%", IF(M143&lt;=2, "150-200%", "&gt;200%"))))</f>
        <v>100-125%</v>
      </c>
      <c r="O143" s="6">
        <f>MIN(H143,I143)*INDEX('2018_commission_structure-Start'!$A$21:$I$24,MATCH($E143,'2018_commission_structure-Start'!$A$21:$A$24,0),MATCH(O$1,'2018_commission_structure-Start'!$A$21:$I$21,0))</f>
        <v>78000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2402.61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0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>SUM(O143:S143)</f>
        <v>80402.61</v>
      </c>
      <c r="U143" s="6">
        <f>T143+F143</f>
        <v>157116.60999999999</v>
      </c>
      <c r="V143" s="6">
        <f>MIN(H143,I143)*INDEX('2018_commission_structure-Start'!$A$15:$J$18,MATCH($E143,'2018_commission_structure-Start'!$A$15:$A$18,0),MATCH(V$1,'2018_commission_structure-Start'!$A$15:$J$15,0))</f>
        <v>90000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2543.94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0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IF(H143&gt;L143,(H143-L143)*INDEX('2018_commission_structure-Start'!$A$21:$I$24,MATCH($E143,'2018_commission_structure-Start'!$A$21:$A$24,0),MATCH(Z$1,'2018_commission_structure-Start'!$A$21:$I$21,0)),0)</f>
        <v>0</v>
      </c>
      <c r="AA143" s="6">
        <f>SUM(V143:Z143)</f>
        <v>92543.94</v>
      </c>
      <c r="AB143" s="6">
        <f>AA143+F143</f>
        <v>169257.94</v>
      </c>
    </row>
    <row r="144" spans="1:28" x14ac:dyDescent="0.2">
      <c r="A144" t="str">
        <f>C144&amp;" "&amp;D144</f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>VLOOKUP(E144,'2018_commission_structure-Start'!$A$22:$I$24,9,FALSE)</f>
        <v>600000</v>
      </c>
      <c r="J144" s="2">
        <f>I144*1.25</f>
        <v>750000</v>
      </c>
      <c r="K144" s="2">
        <f>I144*1.5</f>
        <v>900000</v>
      </c>
      <c r="L144" s="2">
        <f>I144*2</f>
        <v>1200000</v>
      </c>
      <c r="M144" s="12">
        <f>H144/I144</f>
        <v>0.79465166666666665</v>
      </c>
      <c r="N144" t="str">
        <f>IF(M144&lt;=1, "0-100%", IF(M144&lt;=1.25, "100-125%", IF(M144&lt;=1.5, "125-150%", IF(M144&lt;=2, "150-200%", "&gt;200%"))))</f>
        <v>0-100%</v>
      </c>
      <c r="O144" s="6">
        <f>MIN(H144,I144)*INDEX('2018_commission_structure-Start'!$A$21:$I$24,MATCH($E144,'2018_commission_structure-Start'!$A$21:$A$24,0),MATCH(O$1,'2018_commission_structure-Start'!$A$21:$I$21,0))</f>
        <v>61982.83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0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>SUM(O144:S144)</f>
        <v>61982.83</v>
      </c>
      <c r="U144" s="6">
        <f>T144+F144</f>
        <v>121482.83</v>
      </c>
      <c r="V144" s="6">
        <f>MIN(H144,I144)*INDEX('2018_commission_structure-Start'!$A$15:$J$18,MATCH($E144,'2018_commission_structure-Start'!$A$15:$A$18,0),MATCH(V$1,'2018_commission_structure-Start'!$A$15:$J$15,0))</f>
        <v>71518.649999999994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IF(H144&gt;L144,(H144-L144)*INDEX('2018_commission_structure-Start'!$A$21:$I$24,MATCH($E144,'2018_commission_structure-Start'!$A$21:$A$24,0),MATCH(Z$1,'2018_commission_structure-Start'!$A$21:$I$21,0)),0)</f>
        <v>0</v>
      </c>
      <c r="AA144" s="6">
        <f>SUM(V144:Z144)</f>
        <v>71518.649999999994</v>
      </c>
      <c r="AB144" s="6">
        <f>AA144+F144</f>
        <v>131018.65</v>
      </c>
    </row>
    <row r="145" spans="1:28" x14ac:dyDescent="0.2">
      <c r="A145" t="str">
        <f>C145&amp;" "&amp;D145</f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>VLOOKUP(E145,'2018_commission_structure-Start'!$A$22:$I$24,9,FALSE)</f>
        <v>600000</v>
      </c>
      <c r="J145" s="2">
        <f>I145*1.25</f>
        <v>750000</v>
      </c>
      <c r="K145" s="2">
        <f>I145*1.5</f>
        <v>900000</v>
      </c>
      <c r="L145" s="2">
        <f>I145*2</f>
        <v>1200000</v>
      </c>
      <c r="M145" s="12">
        <f>H145/I145</f>
        <v>1.2288033333333332</v>
      </c>
      <c r="N145" t="str">
        <f>IF(M145&lt;=1, "0-100%", IF(M145&lt;=1.25, "100-125%", IF(M145&lt;=1.5, "125-150%", IF(M145&lt;=2, "150-200%", "&gt;200%"))))</f>
        <v>100-125%</v>
      </c>
      <c r="O145" s="6">
        <f>MIN(H145,I145)*INDEX('2018_commission_structure-Start'!$A$21:$I$24,MATCH($E145,'2018_commission_structure-Start'!$A$21:$A$24,0),MATCH(O$1,'2018_commission_structure-Start'!$A$21:$I$21,0))</f>
        <v>78000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23337.940000000002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0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>SUM(O145:S145)</f>
        <v>101337.94</v>
      </c>
      <c r="U145" s="6">
        <f>T145+F145</f>
        <v>180355.94</v>
      </c>
      <c r="V145" s="6">
        <f>MIN(H145,I145)*INDEX('2018_commission_structure-Start'!$A$15:$J$18,MATCH($E145,'2018_commission_structure-Start'!$A$15:$A$18,0),MATCH(V$1,'2018_commission_structure-Start'!$A$15:$J$15,0))</f>
        <v>90000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24710.76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0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IF(H145&gt;L145,(H145-L145)*INDEX('2018_commission_structure-Start'!$A$21:$I$24,MATCH($E145,'2018_commission_structure-Start'!$A$21:$A$24,0),MATCH(Z$1,'2018_commission_structure-Start'!$A$21:$I$21,0)),0)</f>
        <v>0</v>
      </c>
      <c r="AA145" s="6">
        <f>SUM(V145:Z145)</f>
        <v>114710.76</v>
      </c>
      <c r="AB145" s="6">
        <f>AA145+F145</f>
        <v>193728.76</v>
      </c>
    </row>
    <row r="146" spans="1:28" x14ac:dyDescent="0.2">
      <c r="A146" t="str">
        <f>C146&amp;" "&amp;D146</f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>VLOOKUP(E146,'2018_commission_structure-Start'!$A$22:$I$24,9,FALSE)</f>
        <v>500000</v>
      </c>
      <c r="J146" s="2">
        <f>I146*1.25</f>
        <v>625000</v>
      </c>
      <c r="K146" s="2">
        <f>I146*1.5</f>
        <v>750000</v>
      </c>
      <c r="L146" s="2">
        <f>I146*2</f>
        <v>1000000</v>
      </c>
      <c r="M146" s="12">
        <f>H146/I146</f>
        <v>1.2810239999999999</v>
      </c>
      <c r="N146" t="str">
        <f>IF(M146&lt;=1, "0-100%", IF(M146&lt;=1.25, "100-125%", IF(M146&lt;=1.5, "125-150%", IF(M146&lt;=2, "150-200%", "&gt;200%"))))</f>
        <v>125-150%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18750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2792.16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0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>SUM(O146:S146)</f>
        <v>71542.16</v>
      </c>
      <c r="U146" s="6">
        <f>T146+F146</f>
        <v>117810.16</v>
      </c>
      <c r="V146" s="6">
        <f>MIN(H146,I146)*INDEX('2018_commission_structure-Start'!$A$15:$J$18,MATCH($E146,'2018_commission_structure-Start'!$A$15:$A$18,0),MATCH(V$1,'2018_commission_structure-Start'!$A$15:$J$15,0))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21250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3102.4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0</v>
      </c>
      <c r="Z146" s="2">
        <f>IF(H146&gt;L146,(H146-L146)*INDEX('2018_commission_structure-Start'!$A$21:$I$24,MATCH($E146,'2018_commission_structure-Start'!$A$21:$A$24,0),MATCH(Z$1,'2018_commission_structure-Start'!$A$21:$I$21,0)),0)</f>
        <v>0</v>
      </c>
      <c r="AA146" s="6">
        <f>SUM(V146:Z146)</f>
        <v>84352.4</v>
      </c>
      <c r="AB146" s="6">
        <f>AA146+F146</f>
        <v>130620.4</v>
      </c>
    </row>
    <row r="147" spans="1:28" x14ac:dyDescent="0.2">
      <c r="A147" t="str">
        <f>C147&amp;" "&amp;D147</f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>VLOOKUP(E147,'2018_commission_structure-Start'!$A$22:$I$24,9,FALSE)</f>
        <v>600000</v>
      </c>
      <c r="J147" s="2">
        <f>I147*1.25</f>
        <v>750000</v>
      </c>
      <c r="K147" s="2">
        <f>I147*1.5</f>
        <v>900000</v>
      </c>
      <c r="L147" s="2">
        <f>I147*2</f>
        <v>1200000</v>
      </c>
      <c r="M147" s="12">
        <f>H147/I147</f>
        <v>0.88572499999999998</v>
      </c>
      <c r="N147" t="str">
        <f>IF(M147&lt;=1, "0-100%", IF(M147&lt;=1.25, "100-125%", IF(M147&lt;=1.5, "125-150%", IF(M147&lt;=2, "150-200%", "&gt;200%"))))</f>
        <v>0-100%</v>
      </c>
      <c r="O147" s="6">
        <f>MIN(H147,I147)*INDEX('2018_commission_structure-Start'!$A$21:$I$24,MATCH($E147,'2018_commission_structure-Start'!$A$21:$A$24,0),MATCH(O$1,'2018_commission_structure-Start'!$A$21:$I$21,0))</f>
        <v>69086.55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0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>SUM(O147:S147)</f>
        <v>69086.55</v>
      </c>
      <c r="U147" s="6">
        <f>T147+F147</f>
        <v>132579.54999999999</v>
      </c>
      <c r="V147" s="6">
        <f>MIN(H147,I147)*INDEX('2018_commission_structure-Start'!$A$15:$J$18,MATCH($E147,'2018_commission_structure-Start'!$A$15:$A$18,0),MATCH(V$1,'2018_commission_structure-Start'!$A$15:$J$15,0))</f>
        <v>79715.25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0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IF(H147&gt;L147,(H147-L147)*INDEX('2018_commission_structure-Start'!$A$21:$I$24,MATCH($E147,'2018_commission_structure-Start'!$A$21:$A$24,0),MATCH(Z$1,'2018_commission_structure-Start'!$A$21:$I$21,0)),0)</f>
        <v>0</v>
      </c>
      <c r="AA147" s="6">
        <f>SUM(V147:Z147)</f>
        <v>79715.25</v>
      </c>
      <c r="AB147" s="6">
        <f>AA147+F147</f>
        <v>143208.25</v>
      </c>
    </row>
    <row r="148" spans="1:28" x14ac:dyDescent="0.2">
      <c r="A148" t="str">
        <f>C148&amp;" "&amp;D148</f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>VLOOKUP(E148,'2018_commission_structure-Start'!$A$22:$I$24,9,FALSE)</f>
        <v>500000</v>
      </c>
      <c r="J148" s="2">
        <f>I148*1.25</f>
        <v>625000</v>
      </c>
      <c r="K148" s="2">
        <f>I148*1.5</f>
        <v>750000</v>
      </c>
      <c r="L148" s="2">
        <f>I148*2</f>
        <v>1000000</v>
      </c>
      <c r="M148" s="12">
        <f>H148/I148</f>
        <v>1.941322</v>
      </c>
      <c r="N148" t="str">
        <f>IF(M148&lt;=1, "0-100%", IF(M148&lt;=1.25, "100-125%", IF(M148&lt;=1.5, "125-150%", IF(M148&lt;=2, "150-200%", "&gt;200%"))))</f>
        <v>150-200%</v>
      </c>
      <c r="O148" s="6">
        <f>MIN(H148,I148)*INDEX('2018_commission_structure-Start'!$A$21:$I$24,MATCH($E148,'2018_commission_structure-Start'!$A$21:$A$24,0),MATCH(O$1,'2018_commission_structure-Start'!$A$21:$I$21,0))</f>
        <v>50000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18750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22500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48545.42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>SUM(O148:S148)</f>
        <v>139795.41999999998</v>
      </c>
      <c r="U148" s="6">
        <f>T148+F148</f>
        <v>185056.41999999998</v>
      </c>
      <c r="V148" s="6">
        <f>MIN(H148,I148)*INDEX('2018_commission_structure-Start'!$A$15:$J$18,MATCH($E148,'2018_commission_structure-Start'!$A$15:$A$18,0),MATCH(V$1,'2018_commission_structure-Start'!$A$15:$J$15,0))</f>
        <v>60000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21250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25000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48545.42</v>
      </c>
      <c r="Z148" s="2">
        <f>IF(H148&gt;L148,(H148-L148)*INDEX('2018_commission_structure-Start'!$A$21:$I$24,MATCH($E148,'2018_commission_structure-Start'!$A$21:$A$24,0),MATCH(Z$1,'2018_commission_structure-Start'!$A$21:$I$21,0)),0)</f>
        <v>0</v>
      </c>
      <c r="AA148" s="6">
        <f>SUM(V148:Z148)</f>
        <v>154795.41999999998</v>
      </c>
      <c r="AB148" s="6">
        <f>AA148+F148</f>
        <v>200056.41999999998</v>
      </c>
    </row>
    <row r="149" spans="1:28" x14ac:dyDescent="0.2">
      <c r="A149" t="str">
        <f>C149&amp;" "&amp;D149</f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>VLOOKUP(E149,'2018_commission_structure-Start'!$A$22:$I$24,9,FALSE)</f>
        <v>750000</v>
      </c>
      <c r="J149" s="2">
        <f>I149*1.25</f>
        <v>937500</v>
      </c>
      <c r="K149" s="2">
        <f>I149*1.5</f>
        <v>1125000</v>
      </c>
      <c r="L149" s="2">
        <f>I149*2</f>
        <v>1500000</v>
      </c>
      <c r="M149" s="12">
        <f>H149/I149</f>
        <v>0.73258933333333331</v>
      </c>
      <c r="N149" t="str">
        <f>IF(M149&lt;=1, "0-100%", IF(M149&lt;=1.25, "100-125%", IF(M149&lt;=1.5, "125-150%", IF(M149&lt;=2, "150-200%", "&gt;200%"))))</f>
        <v>0-100%</v>
      </c>
      <c r="O149" s="6">
        <f>MIN(H149,I149)*INDEX('2018_commission_structure-Start'!$A$21:$I$24,MATCH($E149,'2018_commission_structure-Start'!$A$21:$A$24,0),MATCH(O$1,'2018_commission_structure-Start'!$A$21:$I$21,0))</f>
        <v>82416.3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0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>SUM(O149:S149)</f>
        <v>82416.3</v>
      </c>
      <c r="U149" s="6">
        <f>T149+F149</f>
        <v>205516.3</v>
      </c>
      <c r="V149" s="6">
        <f>MIN(H149,I149)*INDEX('2018_commission_structure-Start'!$A$15:$J$18,MATCH($E149,'2018_commission_structure-Start'!$A$15:$A$18,0),MATCH(V$1,'2018_commission_structure-Start'!$A$15:$J$15,0))</f>
        <v>82416.3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IF(H149&gt;L149,(H149-L149)*INDEX('2018_commission_structure-Start'!$A$21:$I$24,MATCH($E149,'2018_commission_structure-Start'!$A$21:$A$24,0),MATCH(Z$1,'2018_commission_structure-Start'!$A$21:$I$21,0)),0)</f>
        <v>0</v>
      </c>
      <c r="AA149" s="6">
        <f>SUM(V149:Z149)</f>
        <v>82416.3</v>
      </c>
      <c r="AB149" s="6">
        <f>AA149+F149</f>
        <v>205516.3</v>
      </c>
    </row>
    <row r="150" spans="1:28" x14ac:dyDescent="0.2">
      <c r="A150" t="str">
        <f>C150&amp;" "&amp;D150</f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>VLOOKUP(E150,'2018_commission_structure-Start'!$A$22:$I$24,9,FALSE)</f>
        <v>600000</v>
      </c>
      <c r="J150" s="2">
        <f>I150*1.25</f>
        <v>750000</v>
      </c>
      <c r="K150" s="2">
        <f>I150*1.5</f>
        <v>900000</v>
      </c>
      <c r="L150" s="2">
        <f>I150*2</f>
        <v>1200000</v>
      </c>
      <c r="M150" s="12">
        <f>H150/I150</f>
        <v>0.98084833333333332</v>
      </c>
      <c r="N150" t="str">
        <f>IF(M150&lt;=1, "0-100%", IF(M150&lt;=1.25, "100-125%", IF(M150&lt;=1.5, "125-150%", IF(M150&lt;=2, "150-200%", "&gt;200%"))))</f>
        <v>0-100%</v>
      </c>
      <c r="O150" s="6">
        <f>MIN(H150,I150)*INDEX('2018_commission_structure-Start'!$A$21:$I$24,MATCH($E150,'2018_commission_structure-Start'!$A$21:$A$24,0),MATCH(O$1,'2018_commission_structure-Start'!$A$21:$I$21,0))</f>
        <v>76506.17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>SUM(O150:S150)</f>
        <v>76506.17</v>
      </c>
      <c r="U150" s="6">
        <f>T150+F150</f>
        <v>131228.16999999998</v>
      </c>
      <c r="V150" s="6">
        <f>MIN(H150,I150)*INDEX('2018_commission_structure-Start'!$A$15:$J$18,MATCH($E150,'2018_commission_structure-Start'!$A$15:$A$18,0),MATCH(V$1,'2018_commission_structure-Start'!$A$15:$J$15,0))</f>
        <v>88276.349999999991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IF(H150&gt;L150,(H150-L150)*INDEX('2018_commission_structure-Start'!$A$21:$I$24,MATCH($E150,'2018_commission_structure-Start'!$A$21:$A$24,0),MATCH(Z$1,'2018_commission_structure-Start'!$A$21:$I$21,0)),0)</f>
        <v>0</v>
      </c>
      <c r="AA150" s="6">
        <f>SUM(V150:Z150)</f>
        <v>88276.349999999991</v>
      </c>
      <c r="AB150" s="6">
        <f>AA150+F150</f>
        <v>142998.34999999998</v>
      </c>
    </row>
    <row r="151" spans="1:28" x14ac:dyDescent="0.2">
      <c r="A151" t="str">
        <f>C151&amp;" "&amp;D151</f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>VLOOKUP(E151,'2018_commission_structure-Start'!$A$22:$I$24,9,FALSE)</f>
        <v>600000</v>
      </c>
      <c r="J151" s="2">
        <f>I151*1.25</f>
        <v>750000</v>
      </c>
      <c r="K151" s="2">
        <f>I151*1.5</f>
        <v>900000</v>
      </c>
      <c r="L151" s="2">
        <f>I151*2</f>
        <v>1200000</v>
      </c>
      <c r="M151" s="12">
        <f>H151/I151</f>
        <v>1.1193716666666667</v>
      </c>
      <c r="N151" t="str">
        <f>IF(M151&lt;=1, "0-100%", IF(M151&lt;=1.25, "100-125%", IF(M151&lt;=1.5, "125-150%", IF(M151&lt;=2, "150-200%", "&gt;200%"))))</f>
        <v>100-125%</v>
      </c>
      <c r="O151" s="6">
        <f>MIN(H151,I151)*INDEX('2018_commission_structure-Start'!$A$21:$I$24,MATCH($E151,'2018_commission_structure-Start'!$A$21:$A$24,0),MATCH(O$1,'2018_commission_structure-Start'!$A$21:$I$21,0))</f>
        <v>78000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12175.910000000002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0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>SUM(O151:S151)</f>
        <v>90175.91</v>
      </c>
      <c r="U151" s="6">
        <f>T151+F151</f>
        <v>167230.91</v>
      </c>
      <c r="V151" s="6">
        <f>MIN(H151,I151)*INDEX('2018_commission_structure-Start'!$A$15:$J$18,MATCH($E151,'2018_commission_structure-Start'!$A$15:$A$18,0),MATCH(V$1,'2018_commission_structure-Start'!$A$15:$J$15,0))</f>
        <v>90000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12892.14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0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IF(H151&gt;L151,(H151-L151)*INDEX('2018_commission_structure-Start'!$A$21:$I$24,MATCH($E151,'2018_commission_structure-Start'!$A$21:$A$24,0),MATCH(Z$1,'2018_commission_structure-Start'!$A$21:$I$21,0)),0)</f>
        <v>0</v>
      </c>
      <c r="AA151" s="6">
        <f>SUM(V151:Z151)</f>
        <v>102892.14</v>
      </c>
      <c r="AB151" s="6">
        <f>AA151+F151</f>
        <v>179947.14</v>
      </c>
    </row>
    <row r="152" spans="1:28" x14ac:dyDescent="0.2">
      <c r="A152" t="str">
        <f>C152&amp;" "&amp;D152</f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>VLOOKUP(E152,'2018_commission_structure-Start'!$A$22:$I$24,9,FALSE)</f>
        <v>500000</v>
      </c>
      <c r="J152" s="2">
        <f>I152*1.25</f>
        <v>625000</v>
      </c>
      <c r="K152" s="2">
        <f>I152*1.5</f>
        <v>750000</v>
      </c>
      <c r="L152" s="2">
        <f>I152*2</f>
        <v>1000000</v>
      </c>
      <c r="M152" s="12">
        <f>H152/I152</f>
        <v>1.7887900000000001</v>
      </c>
      <c r="N152" t="str">
        <f>IF(M152&lt;=1, "0-100%", IF(M152&lt;=1.25, "100-125%", IF(M152&lt;=1.5, "125-150%", IF(M152&lt;=2, "150-200%", "&gt;200%"))))</f>
        <v>150-200%</v>
      </c>
      <c r="O152" s="6">
        <f>MIN(H152,I152)*INDEX('2018_commission_structure-Start'!$A$21:$I$24,MATCH($E152,'2018_commission_structure-Start'!$A$21:$A$24,0),MATCH(O$1,'2018_commission_structure-Start'!$A$21:$I$21,0))</f>
        <v>50000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18750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22500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31766.9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>SUM(O152:S152)</f>
        <v>123016.9</v>
      </c>
      <c r="U152" s="6">
        <f>T152+F152</f>
        <v>182604.9</v>
      </c>
      <c r="V152" s="6">
        <f>MIN(H152,I152)*INDEX('2018_commission_structure-Start'!$A$15:$J$18,MATCH($E152,'2018_commission_structure-Start'!$A$15:$A$18,0),MATCH(V$1,'2018_commission_structure-Start'!$A$15:$J$15,0))</f>
        <v>60000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21250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25000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31766.9</v>
      </c>
      <c r="Z152" s="2">
        <f>IF(H152&gt;L152,(H152-L152)*INDEX('2018_commission_structure-Start'!$A$21:$I$24,MATCH($E152,'2018_commission_structure-Start'!$A$21:$A$24,0),MATCH(Z$1,'2018_commission_structure-Start'!$A$21:$I$21,0)),0)</f>
        <v>0</v>
      </c>
      <c r="AA152" s="6">
        <f>SUM(V152:Z152)</f>
        <v>138016.9</v>
      </c>
      <c r="AB152" s="6">
        <f>AA152+F152</f>
        <v>197604.9</v>
      </c>
    </row>
    <row r="153" spans="1:28" x14ac:dyDescent="0.2">
      <c r="A153" t="str">
        <f>C153&amp;" "&amp;D153</f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>VLOOKUP(E153,'2018_commission_structure-Start'!$A$22:$I$24,9,FALSE)</f>
        <v>750000</v>
      </c>
      <c r="J153" s="2">
        <f>I153*1.25</f>
        <v>937500</v>
      </c>
      <c r="K153" s="2">
        <f>I153*1.5</f>
        <v>1125000</v>
      </c>
      <c r="L153" s="2">
        <f>I153*2</f>
        <v>1500000</v>
      </c>
      <c r="M153" s="12">
        <f>H153/I153</f>
        <v>0.67181466666666667</v>
      </c>
      <c r="N153" t="str">
        <f>IF(M153&lt;=1, "0-100%", IF(M153&lt;=1.25, "100-125%", IF(M153&lt;=1.5, "125-150%", IF(M153&lt;=2, "150-200%", "&gt;200%"))))</f>
        <v>0-100%</v>
      </c>
      <c r="O153" s="6">
        <f>MIN(H153,I153)*INDEX('2018_commission_structure-Start'!$A$21:$I$24,MATCH($E153,'2018_commission_structure-Start'!$A$21:$A$24,0),MATCH(O$1,'2018_commission_structure-Start'!$A$21:$I$21,0))</f>
        <v>75579.149999999994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>SUM(O153:S153)</f>
        <v>75579.149999999994</v>
      </c>
      <c r="U153" s="6">
        <f>T153+F153</f>
        <v>161195.15</v>
      </c>
      <c r="V153" s="6">
        <f>MIN(H153,I153)*INDEX('2018_commission_structure-Start'!$A$15:$J$18,MATCH($E153,'2018_commission_structure-Start'!$A$15:$A$18,0),MATCH(V$1,'2018_commission_structure-Start'!$A$15:$J$15,0))</f>
        <v>75579.149999999994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IF(H153&gt;L153,(H153-L153)*INDEX('2018_commission_structure-Start'!$A$21:$I$24,MATCH($E153,'2018_commission_structure-Start'!$A$21:$A$24,0),MATCH(Z$1,'2018_commission_structure-Start'!$A$21:$I$21,0)),0)</f>
        <v>0</v>
      </c>
      <c r="AA153" s="6">
        <f>SUM(V153:Z153)</f>
        <v>75579.149999999994</v>
      </c>
      <c r="AB153" s="6">
        <f>AA153+F153</f>
        <v>161195.15</v>
      </c>
    </row>
    <row r="154" spans="1:28" x14ac:dyDescent="0.2">
      <c r="A154" t="str">
        <f>C154&amp;" "&amp;D154</f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>VLOOKUP(E154,'2018_commission_structure-Start'!$A$22:$I$24,9,FALSE)</f>
        <v>600000</v>
      </c>
      <c r="J154" s="2">
        <f>I154*1.25</f>
        <v>750000</v>
      </c>
      <c r="K154" s="2">
        <f>I154*1.5</f>
        <v>900000</v>
      </c>
      <c r="L154" s="2">
        <f>I154*2</f>
        <v>1200000</v>
      </c>
      <c r="M154" s="12">
        <f>H154/I154</f>
        <v>1.2052883333333333</v>
      </c>
      <c r="N154" t="str">
        <f>IF(M154&lt;=1, "0-100%", IF(M154&lt;=1.25, "100-125%", IF(M154&lt;=1.5, "125-150%", IF(M154&lt;=2, "150-200%", "&gt;200%"))))</f>
        <v>100-125%</v>
      </c>
      <c r="O154" s="6">
        <f>MIN(H154,I154)*INDEX('2018_commission_structure-Start'!$A$21:$I$24,MATCH($E154,'2018_commission_structure-Start'!$A$21:$A$24,0),MATCH(O$1,'2018_commission_structure-Start'!$A$21:$I$21,0))</f>
        <v>78000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20939.41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0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>SUM(O154:S154)</f>
        <v>98939.41</v>
      </c>
      <c r="U154" s="6">
        <f>T154+F154</f>
        <v>165669.41</v>
      </c>
      <c r="V154" s="6">
        <f>MIN(H154,I154)*INDEX('2018_commission_structure-Start'!$A$15:$J$18,MATCH($E154,'2018_commission_structure-Start'!$A$15:$A$18,0),MATCH(V$1,'2018_commission_structure-Start'!$A$15:$J$15,0))</f>
        <v>90000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22171.14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0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IF(H154&gt;L154,(H154-L154)*INDEX('2018_commission_structure-Start'!$A$21:$I$24,MATCH($E154,'2018_commission_structure-Start'!$A$21:$A$24,0),MATCH(Z$1,'2018_commission_structure-Start'!$A$21:$I$21,0)),0)</f>
        <v>0</v>
      </c>
      <c r="AA154" s="6">
        <f>SUM(V154:Z154)</f>
        <v>112171.14</v>
      </c>
      <c r="AB154" s="6">
        <f>AA154+F154</f>
        <v>178901.14</v>
      </c>
    </row>
    <row r="155" spans="1:28" x14ac:dyDescent="0.2">
      <c r="A155" t="str">
        <f>C155&amp;" "&amp;D155</f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>VLOOKUP(E155,'2018_commission_structure-Start'!$A$22:$I$24,9,FALSE)</f>
        <v>600000</v>
      </c>
      <c r="J155" s="2">
        <f>I155*1.25</f>
        <v>750000</v>
      </c>
      <c r="K155" s="2">
        <f>I155*1.5</f>
        <v>900000</v>
      </c>
      <c r="L155" s="2">
        <f>I155*2</f>
        <v>1200000</v>
      </c>
      <c r="M155" s="12">
        <f>H155/I155</f>
        <v>1.37262</v>
      </c>
      <c r="N155" t="str">
        <f>IF(M155&lt;=1, "0-100%", IF(M155&lt;=1.25, "100-125%", IF(M155&lt;=1.5, "125-150%", IF(M155&lt;=2, "150-200%", "&gt;200%"))))</f>
        <v>125-150%</v>
      </c>
      <c r="O155" s="6">
        <f>MIN(H155,I155)*INDEX('2018_commission_structure-Start'!$A$21:$I$24,MATCH($E155,'2018_commission_structure-Start'!$A$21:$A$24,0),MATCH(O$1,'2018_commission_structure-Start'!$A$21:$I$21,0))</f>
        <v>78000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25500.000000000004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15450.119999999999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>SUM(O155:S155)</f>
        <v>118950.12</v>
      </c>
      <c r="U155" s="6">
        <f>T155+F155</f>
        <v>174729.12</v>
      </c>
      <c r="V155" s="6">
        <f>MIN(H155,I155)*INDEX('2018_commission_structure-Start'!$A$15:$J$18,MATCH($E155,'2018_commission_structure-Start'!$A$15:$A$18,0),MATCH(V$1,'2018_commission_structure-Start'!$A$15:$J$15,0))</f>
        <v>90000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27000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18393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IF(H155&gt;L155,(H155-L155)*INDEX('2018_commission_structure-Start'!$A$21:$I$24,MATCH($E155,'2018_commission_structure-Start'!$A$21:$A$24,0),MATCH(Z$1,'2018_commission_structure-Start'!$A$21:$I$21,0)),0)</f>
        <v>0</v>
      </c>
      <c r="AA155" s="6">
        <f>SUM(V155:Z155)</f>
        <v>135393</v>
      </c>
      <c r="AB155" s="6">
        <f>AA155+F155</f>
        <v>191172</v>
      </c>
    </row>
    <row r="156" spans="1:28" x14ac:dyDescent="0.2">
      <c r="A156" t="str">
        <f>C156&amp;" "&amp;D156</f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>VLOOKUP(E156,'2018_commission_structure-Start'!$A$22:$I$24,9,FALSE)</f>
        <v>750000</v>
      </c>
      <c r="J156" s="2">
        <f>I156*1.25</f>
        <v>937500</v>
      </c>
      <c r="K156" s="2">
        <f>I156*1.5</f>
        <v>1125000</v>
      </c>
      <c r="L156" s="2">
        <f>I156*2</f>
        <v>1500000</v>
      </c>
      <c r="M156" s="12">
        <f>H156/I156</f>
        <v>1.0924906666666667</v>
      </c>
      <c r="N156" t="str">
        <f>IF(M156&lt;=1, "0-100%", IF(M156&lt;=1.25, "100-125%", IF(M156&lt;=1.5, "125-150%", IF(M156&lt;=2, "150-200%", "&gt;200%"))))</f>
        <v>100-125%</v>
      </c>
      <c r="O156" s="6">
        <f>MIN(H156,I156)*INDEX('2018_commission_structure-Start'!$A$21:$I$24,MATCH($E156,'2018_commission_structure-Start'!$A$21:$A$24,0),MATCH(O$1,'2018_commission_structure-Start'!$A$21:$I$21,0))</f>
        <v>112500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13179.92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>SUM(O156:S156)</f>
        <v>125679.92</v>
      </c>
      <c r="U156" s="6">
        <f>T156+F156</f>
        <v>240142.91999999998</v>
      </c>
      <c r="V156" s="6">
        <f>MIN(H156,I156)*INDEX('2018_commission_structure-Start'!$A$15:$J$18,MATCH($E156,'2018_commission_structure-Start'!$A$15:$A$18,0),MATCH(V$1,'2018_commission_structure-Start'!$A$15:$J$15,0))</f>
        <v>112500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15260.960000000001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IF(H156&gt;L156,(H156-L156)*INDEX('2018_commission_structure-Start'!$A$21:$I$24,MATCH($E156,'2018_commission_structure-Start'!$A$21:$A$24,0),MATCH(Z$1,'2018_commission_structure-Start'!$A$21:$I$21,0)),0)</f>
        <v>0</v>
      </c>
      <c r="AA156" s="6">
        <f>SUM(V156:Z156)</f>
        <v>127760.96000000001</v>
      </c>
      <c r="AB156" s="6">
        <f>AA156+F156</f>
        <v>242223.96000000002</v>
      </c>
    </row>
    <row r="157" spans="1:28" x14ac:dyDescent="0.2">
      <c r="A157" t="str">
        <f>C157&amp;" "&amp;D157</f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>VLOOKUP(E157,'2018_commission_structure-Start'!$A$22:$I$24,9,FALSE)</f>
        <v>750000</v>
      </c>
      <c r="J157" s="2">
        <f>I157*1.25</f>
        <v>937500</v>
      </c>
      <c r="K157" s="2">
        <f>I157*1.5</f>
        <v>1125000</v>
      </c>
      <c r="L157" s="2">
        <f>I157*2</f>
        <v>1500000</v>
      </c>
      <c r="M157" s="12">
        <f>H157/I157</f>
        <v>0.98624933333333331</v>
      </c>
      <c r="N157" t="str">
        <f>IF(M157&lt;=1, "0-100%", IF(M157&lt;=1.25, "100-125%", IF(M157&lt;=1.5, "125-150%", IF(M157&lt;=2, "150-200%", "&gt;200%"))))</f>
        <v>0-100%</v>
      </c>
      <c r="O157" s="6">
        <f>MIN(H157,I157)*INDEX('2018_commission_structure-Start'!$A$21:$I$24,MATCH($E157,'2018_commission_structure-Start'!$A$21:$A$24,0),MATCH(O$1,'2018_commission_structure-Start'!$A$21:$I$21,0))</f>
        <v>110953.05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0</v>
      </c>
      <c r="S157" s="2">
        <f>IF(H157&gt;L157,(H157-L157)*INDEX('2018_commission_structure-Start'!$A$21:$I$24,MATCH($E157,'2018_commission_structure-Start'!$A$21:$A$24,0),MATCH(S$1,'2018_commission_structure-Start'!$A$21:$I$21,0)),0)</f>
        <v>0</v>
      </c>
      <c r="T157" s="6">
        <f>SUM(O157:S157)</f>
        <v>110953.05</v>
      </c>
      <c r="U157" s="6">
        <f>T157+F157</f>
        <v>194768.05</v>
      </c>
      <c r="V157" s="6">
        <f>MIN(H157,I157)*INDEX('2018_commission_structure-Start'!$A$15:$J$18,MATCH($E157,'2018_commission_structure-Start'!$A$15:$A$18,0),MATCH(V$1,'2018_commission_structure-Start'!$A$15:$J$15,0))</f>
        <v>110953.05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0</v>
      </c>
      <c r="Z157" s="2">
        <f>IF(H157&gt;L157,(H157-L157)*INDEX('2018_commission_structure-Start'!$A$21:$I$24,MATCH($E157,'2018_commission_structure-Start'!$A$21:$A$24,0),MATCH(Z$1,'2018_commission_structure-Start'!$A$21:$I$21,0)),0)</f>
        <v>0</v>
      </c>
      <c r="AA157" s="6">
        <f>SUM(V157:Z157)</f>
        <v>110953.05</v>
      </c>
      <c r="AB157" s="6">
        <f>AA157+F157</f>
        <v>194768.05</v>
      </c>
    </row>
    <row r="158" spans="1:28" x14ac:dyDescent="0.2">
      <c r="A158" t="str">
        <f>C158&amp;" "&amp;D158</f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>VLOOKUP(E158,'2018_commission_structure-Start'!$A$22:$I$24,9,FALSE)</f>
        <v>600000</v>
      </c>
      <c r="J158" s="2">
        <f>I158*1.25</f>
        <v>750000</v>
      </c>
      <c r="K158" s="2">
        <f>I158*1.5</f>
        <v>900000</v>
      </c>
      <c r="L158" s="2">
        <f>I158*2</f>
        <v>1200000</v>
      </c>
      <c r="M158" s="12">
        <f>H158/I158</f>
        <v>1.2318583333333333</v>
      </c>
      <c r="N158" t="str">
        <f>IF(M158&lt;=1, "0-100%", IF(M158&lt;=1.25, "100-125%", IF(M158&lt;=1.5, "125-150%", IF(M158&lt;=2, "150-200%", "&gt;200%"))))</f>
        <v>100-125%</v>
      </c>
      <c r="O158" s="6">
        <f>MIN(H158,I158)*INDEX('2018_commission_structure-Start'!$A$21:$I$24,MATCH($E158,'2018_commission_structure-Start'!$A$21:$A$24,0),MATCH(O$1,'2018_commission_structure-Start'!$A$21:$I$21,0))</f>
        <v>78000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23649.550000000003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>SUM(O158:S158)</f>
        <v>101649.55</v>
      </c>
      <c r="U158" s="6">
        <f>T158+F158</f>
        <v>157744.54999999999</v>
      </c>
      <c r="V158" s="6">
        <f>MIN(H158,I158)*INDEX('2018_commission_structure-Start'!$A$15:$J$18,MATCH($E158,'2018_commission_structure-Start'!$A$15:$A$18,0),MATCH(V$1,'2018_commission_structure-Start'!$A$15:$J$15,0))</f>
        <v>90000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25040.7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IF(H158&gt;L158,(H158-L158)*INDEX('2018_commission_structure-Start'!$A$21:$I$24,MATCH($E158,'2018_commission_structure-Start'!$A$21:$A$24,0),MATCH(Z$1,'2018_commission_structure-Start'!$A$21:$I$21,0)),0)</f>
        <v>0</v>
      </c>
      <c r="AA158" s="6">
        <f>SUM(V158:Z158)</f>
        <v>115040.7</v>
      </c>
      <c r="AB158" s="6">
        <f>AA158+F158</f>
        <v>171135.7</v>
      </c>
    </row>
    <row r="159" spans="1:28" x14ac:dyDescent="0.2">
      <c r="A159" t="str">
        <f>C159&amp;" "&amp;D159</f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>VLOOKUP(E159,'2018_commission_structure-Start'!$A$22:$I$24,9,FALSE)</f>
        <v>750000</v>
      </c>
      <c r="J159" s="2">
        <f>I159*1.25</f>
        <v>937500</v>
      </c>
      <c r="K159" s="2">
        <f>I159*1.5</f>
        <v>1125000</v>
      </c>
      <c r="L159" s="2">
        <f>I159*2</f>
        <v>1500000</v>
      </c>
      <c r="M159" s="12">
        <f>H159/I159</f>
        <v>1.1114866666666667</v>
      </c>
      <c r="N159" t="str">
        <f>IF(M159&lt;=1, "0-100%", IF(M159&lt;=1.25, "100-125%", IF(M159&lt;=1.5, "125-150%", IF(M159&lt;=2, "150-200%", "&gt;200%"))))</f>
        <v>100-125%</v>
      </c>
      <c r="O159" s="6">
        <f>MIN(H159,I159)*INDEX('2018_commission_structure-Start'!$A$21:$I$24,MATCH($E159,'2018_commission_structure-Start'!$A$21:$A$24,0),MATCH(O$1,'2018_commission_structure-Start'!$A$21:$I$21,0))</f>
        <v>112500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15886.85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0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>SUM(O159:S159)</f>
        <v>128386.85</v>
      </c>
      <c r="U159" s="6">
        <f>T159+F159</f>
        <v>250566.85</v>
      </c>
      <c r="V159" s="6">
        <f>MIN(H159,I159)*INDEX('2018_commission_structure-Start'!$A$15:$J$18,MATCH($E159,'2018_commission_structure-Start'!$A$15:$A$18,0),MATCH(V$1,'2018_commission_structure-Start'!$A$15:$J$15,0))</f>
        <v>112500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18395.3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0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IF(H159&gt;L159,(H159-L159)*INDEX('2018_commission_structure-Start'!$A$21:$I$24,MATCH($E159,'2018_commission_structure-Start'!$A$21:$A$24,0),MATCH(Z$1,'2018_commission_structure-Start'!$A$21:$I$21,0)),0)</f>
        <v>0</v>
      </c>
      <c r="AA159" s="6">
        <f>SUM(V159:Z159)</f>
        <v>130895.3</v>
      </c>
      <c r="AB159" s="6">
        <f>AA159+F159</f>
        <v>253075.3</v>
      </c>
    </row>
    <row r="160" spans="1:28" x14ac:dyDescent="0.2">
      <c r="A160" t="str">
        <f>C160&amp;" "&amp;D160</f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>VLOOKUP(E160,'2018_commission_structure-Start'!$A$22:$I$24,9,FALSE)</f>
        <v>750000</v>
      </c>
      <c r="J160" s="2">
        <f>I160*1.25</f>
        <v>937500</v>
      </c>
      <c r="K160" s="2">
        <f>I160*1.5</f>
        <v>1125000</v>
      </c>
      <c r="L160" s="2">
        <f>I160*2</f>
        <v>1500000</v>
      </c>
      <c r="M160" s="12">
        <f>H160/I160</f>
        <v>0.68934666666666666</v>
      </c>
      <c r="N160" t="str">
        <f>IF(M160&lt;=1, "0-100%", IF(M160&lt;=1.25, "100-125%", IF(M160&lt;=1.5, "125-150%", IF(M160&lt;=2, "150-200%", "&gt;200%"))))</f>
        <v>0-100%</v>
      </c>
      <c r="O160" s="6">
        <f>MIN(H160,I160)*INDEX('2018_commission_structure-Start'!$A$21:$I$24,MATCH($E160,'2018_commission_structure-Start'!$A$21:$A$24,0),MATCH(O$1,'2018_commission_structure-Start'!$A$21:$I$21,0))</f>
        <v>77551.5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0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0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>SUM(O160:S160)</f>
        <v>77551.5</v>
      </c>
      <c r="U160" s="6">
        <f>T160+F160</f>
        <v>199505.5</v>
      </c>
      <c r="V160" s="6">
        <f>MIN(H160,I160)*INDEX('2018_commission_structure-Start'!$A$15:$J$18,MATCH($E160,'2018_commission_structure-Start'!$A$15:$A$18,0),MATCH(V$1,'2018_commission_structure-Start'!$A$15:$J$15,0))</f>
        <v>77551.5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0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0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IF(H160&gt;L160,(H160-L160)*INDEX('2018_commission_structure-Start'!$A$21:$I$24,MATCH($E160,'2018_commission_structure-Start'!$A$21:$A$24,0),MATCH(Z$1,'2018_commission_structure-Start'!$A$21:$I$21,0)),0)</f>
        <v>0</v>
      </c>
      <c r="AA160" s="6">
        <f>SUM(V160:Z160)</f>
        <v>77551.5</v>
      </c>
      <c r="AB160" s="6">
        <f>AA160+F160</f>
        <v>199505.5</v>
      </c>
    </row>
    <row r="161" spans="1:28" x14ac:dyDescent="0.2">
      <c r="A161" t="str">
        <f>C161&amp;" "&amp;D161</f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>VLOOKUP(E161,'2018_commission_structure-Start'!$A$22:$I$24,9,FALSE)</f>
        <v>600000</v>
      </c>
      <c r="J161" s="2">
        <f>I161*1.25</f>
        <v>750000</v>
      </c>
      <c r="K161" s="2">
        <f>I161*1.5</f>
        <v>900000</v>
      </c>
      <c r="L161" s="2">
        <f>I161*2</f>
        <v>1200000</v>
      </c>
      <c r="M161" s="12">
        <f>H161/I161</f>
        <v>0.91836166666666663</v>
      </c>
      <c r="N161" t="str">
        <f>IF(M161&lt;=1, "0-100%", IF(M161&lt;=1.25, "100-125%", IF(M161&lt;=1.5, "125-150%", IF(M161&lt;=2, "150-200%", "&gt;200%"))))</f>
        <v>0-100%</v>
      </c>
      <c r="O161" s="6">
        <f>MIN(H161,I161)*INDEX('2018_commission_structure-Start'!$A$21:$I$24,MATCH($E161,'2018_commission_structure-Start'!$A$21:$A$24,0),MATCH(O$1,'2018_commission_structure-Start'!$A$21:$I$21,0))</f>
        <v>71632.210000000006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0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>SUM(O161:S161)</f>
        <v>71632.210000000006</v>
      </c>
      <c r="U161" s="6">
        <f>T161+F161</f>
        <v>127845.21</v>
      </c>
      <c r="V161" s="6">
        <f>MIN(H161,I161)*INDEX('2018_commission_structure-Start'!$A$15:$J$18,MATCH($E161,'2018_commission_structure-Start'!$A$15:$A$18,0),MATCH(V$1,'2018_commission_structure-Start'!$A$15:$J$15,0))</f>
        <v>82652.55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0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IF(H161&gt;L161,(H161-L161)*INDEX('2018_commission_structure-Start'!$A$21:$I$24,MATCH($E161,'2018_commission_structure-Start'!$A$21:$A$24,0),MATCH(Z$1,'2018_commission_structure-Start'!$A$21:$I$21,0)),0)</f>
        <v>0</v>
      </c>
      <c r="AA161" s="6">
        <f>SUM(V161:Z161)</f>
        <v>82652.55</v>
      </c>
      <c r="AB161" s="6">
        <f>AA161+F161</f>
        <v>138865.54999999999</v>
      </c>
    </row>
    <row r="162" spans="1:28" x14ac:dyDescent="0.2">
      <c r="A162" t="str">
        <f>C162&amp;" "&amp;D162</f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>VLOOKUP(E162,'2018_commission_structure-Start'!$A$22:$I$24,9,FALSE)</f>
        <v>750000</v>
      </c>
      <c r="J162" s="2">
        <f>I162*1.25</f>
        <v>937500</v>
      </c>
      <c r="K162" s="2">
        <f>I162*1.5</f>
        <v>1125000</v>
      </c>
      <c r="L162" s="2">
        <f>I162*2</f>
        <v>1500000</v>
      </c>
      <c r="M162" s="12">
        <f>H162/I162</f>
        <v>0.91450799999999999</v>
      </c>
      <c r="N162" t="str">
        <f>IF(M162&lt;=1, "0-100%", IF(M162&lt;=1.25, "100-125%", IF(M162&lt;=1.5, "125-150%", IF(M162&lt;=2, "150-200%", "&gt;200%"))))</f>
        <v>0-100%</v>
      </c>
      <c r="O162" s="6">
        <f>MIN(H162,I162)*INDEX('2018_commission_structure-Start'!$A$21:$I$24,MATCH($E162,'2018_commission_structure-Start'!$A$21:$A$24,0),MATCH(O$1,'2018_commission_structure-Start'!$A$21:$I$21,0))</f>
        <v>102882.15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0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>SUM(O162:S162)</f>
        <v>102882.15</v>
      </c>
      <c r="U162" s="6">
        <f>T162+F162</f>
        <v>220231.15</v>
      </c>
      <c r="V162" s="6">
        <f>MIN(H162,I162)*INDEX('2018_commission_structure-Start'!$A$15:$J$18,MATCH($E162,'2018_commission_structure-Start'!$A$15:$A$18,0),MATCH(V$1,'2018_commission_structure-Start'!$A$15:$J$15,0))</f>
        <v>102882.15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0</v>
      </c>
      <c r="Z162" s="2">
        <f>IF(H162&gt;L162,(H162-L162)*INDEX('2018_commission_structure-Start'!$A$21:$I$24,MATCH($E162,'2018_commission_structure-Start'!$A$21:$A$24,0),MATCH(Z$1,'2018_commission_structure-Start'!$A$21:$I$21,0)),0)</f>
        <v>0</v>
      </c>
      <c r="AA162" s="6">
        <f>SUM(V162:Z162)</f>
        <v>102882.15</v>
      </c>
      <c r="AB162" s="6">
        <f>AA162+F162</f>
        <v>220231.15</v>
      </c>
    </row>
    <row r="163" spans="1:28" x14ac:dyDescent="0.2">
      <c r="A163" t="str">
        <f>C163&amp;" "&amp;D163</f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>VLOOKUP(E163,'2018_commission_structure-Start'!$A$22:$I$24,9,FALSE)</f>
        <v>750000</v>
      </c>
      <c r="J163" s="2">
        <f>I163*1.25</f>
        <v>937500</v>
      </c>
      <c r="K163" s="2">
        <f>I163*1.5</f>
        <v>1125000</v>
      </c>
      <c r="L163" s="2">
        <f>I163*2</f>
        <v>1500000</v>
      </c>
      <c r="M163" s="12">
        <f>H163/I163</f>
        <v>0.98935600000000001</v>
      </c>
      <c r="N163" t="str">
        <f>IF(M163&lt;=1, "0-100%", IF(M163&lt;=1.25, "100-125%", IF(M163&lt;=1.5, "125-150%", IF(M163&lt;=2, "150-200%", "&gt;200%"))))</f>
        <v>0-100%</v>
      </c>
      <c r="O163" s="6">
        <f>MIN(H163,I163)*INDEX('2018_commission_structure-Start'!$A$21:$I$24,MATCH($E163,'2018_commission_structure-Start'!$A$21:$A$24,0),MATCH(O$1,'2018_commission_structure-Start'!$A$21:$I$21,0))</f>
        <v>111302.55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0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>SUM(O163:S163)</f>
        <v>111302.55</v>
      </c>
      <c r="U163" s="6">
        <f>T163+F163</f>
        <v>231985.55</v>
      </c>
      <c r="V163" s="6">
        <f>MIN(H163,I163)*INDEX('2018_commission_structure-Start'!$A$15:$J$18,MATCH($E163,'2018_commission_structure-Start'!$A$15:$A$18,0),MATCH(V$1,'2018_commission_structure-Start'!$A$15:$J$15,0))</f>
        <v>111302.55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0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IF(H163&gt;L163,(H163-L163)*INDEX('2018_commission_structure-Start'!$A$21:$I$24,MATCH($E163,'2018_commission_structure-Start'!$A$21:$A$24,0),MATCH(Z$1,'2018_commission_structure-Start'!$A$21:$I$21,0)),0)</f>
        <v>0</v>
      </c>
      <c r="AA163" s="6">
        <f>SUM(V163:Z163)</f>
        <v>111302.55</v>
      </c>
      <c r="AB163" s="6">
        <f>AA163+F163</f>
        <v>231985.55</v>
      </c>
    </row>
    <row r="164" spans="1:28" x14ac:dyDescent="0.2">
      <c r="A164" t="str">
        <f>C164&amp;" "&amp;D164</f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>VLOOKUP(E164,'2018_commission_structure-Start'!$A$22:$I$24,9,FALSE)</f>
        <v>750000</v>
      </c>
      <c r="J164" s="2">
        <f>I164*1.25</f>
        <v>937500</v>
      </c>
      <c r="K164" s="2">
        <f>I164*1.5</f>
        <v>1125000</v>
      </c>
      <c r="L164" s="2">
        <f>I164*2</f>
        <v>1500000</v>
      </c>
      <c r="M164" s="12">
        <f>H164/I164</f>
        <v>1.103928</v>
      </c>
      <c r="N164" t="str">
        <f>IF(M164&lt;=1, "0-100%", IF(M164&lt;=1.25, "100-125%", IF(M164&lt;=1.5, "125-150%", IF(M164&lt;=2, "150-200%", "&gt;200%"))))</f>
        <v>100-125%</v>
      </c>
      <c r="O164" s="6">
        <f>MIN(H164,I164)*INDEX('2018_commission_structure-Start'!$A$21:$I$24,MATCH($E164,'2018_commission_structure-Start'!$A$21:$A$24,0),MATCH(O$1,'2018_commission_structure-Start'!$A$21:$I$21,0))</f>
        <v>112500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14809.74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>SUM(O164:S164)</f>
        <v>127309.74</v>
      </c>
      <c r="U164" s="6">
        <f>T164+F164</f>
        <v>243622.74</v>
      </c>
      <c r="V164" s="6">
        <f>MIN(H164,I164)*INDEX('2018_commission_structure-Start'!$A$15:$J$18,MATCH($E164,'2018_commission_structure-Start'!$A$15:$A$18,0),MATCH(V$1,'2018_commission_structure-Start'!$A$15:$J$15,0))</f>
        <v>112500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17148.12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IF(H164&gt;L164,(H164-L164)*INDEX('2018_commission_structure-Start'!$A$21:$I$24,MATCH($E164,'2018_commission_structure-Start'!$A$21:$A$24,0),MATCH(Z$1,'2018_commission_structure-Start'!$A$21:$I$21,0)),0)</f>
        <v>0</v>
      </c>
      <c r="AA164" s="6">
        <f>SUM(V164:Z164)</f>
        <v>129648.12</v>
      </c>
      <c r="AB164" s="6">
        <f>AA164+F164</f>
        <v>245961.12</v>
      </c>
    </row>
    <row r="165" spans="1:28" x14ac:dyDescent="0.2">
      <c r="A165" t="str">
        <f>C165&amp;" "&amp;D165</f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>VLOOKUP(E165,'2018_commission_structure-Start'!$A$22:$I$24,9,FALSE)</f>
        <v>750000</v>
      </c>
      <c r="J165" s="2">
        <f>I165*1.25</f>
        <v>937500</v>
      </c>
      <c r="K165" s="2">
        <f>I165*1.5</f>
        <v>1125000</v>
      </c>
      <c r="L165" s="2">
        <f>I165*2</f>
        <v>1500000</v>
      </c>
      <c r="M165" s="12">
        <f>H165/I165</f>
        <v>1.1029066666666667</v>
      </c>
      <c r="N165" t="str">
        <f>IF(M165&lt;=1, "0-100%", IF(M165&lt;=1.25, "100-125%", IF(M165&lt;=1.5, "125-150%", IF(M165&lt;=2, "150-200%", "&gt;200%"))))</f>
        <v>100-125%</v>
      </c>
      <c r="O165" s="6">
        <f>MIN(H165,I165)*INDEX('2018_commission_structure-Start'!$A$21:$I$24,MATCH($E165,'2018_commission_structure-Start'!$A$21:$A$24,0),MATCH(O$1,'2018_commission_structure-Start'!$A$21:$I$21,0))</f>
        <v>112500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14664.2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0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>SUM(O165:S165)</f>
        <v>127164.2</v>
      </c>
      <c r="U165" s="6">
        <f>T165+F165</f>
        <v>223163.2</v>
      </c>
      <c r="V165" s="6">
        <f>MIN(H165,I165)*INDEX('2018_commission_structure-Start'!$A$15:$J$18,MATCH($E165,'2018_commission_structure-Start'!$A$15:$A$18,0),MATCH(V$1,'2018_commission_structure-Start'!$A$15:$J$15,0))</f>
        <v>112500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16979.599999999999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0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IF(H165&gt;L165,(H165-L165)*INDEX('2018_commission_structure-Start'!$A$21:$I$24,MATCH($E165,'2018_commission_structure-Start'!$A$21:$A$24,0),MATCH(Z$1,'2018_commission_structure-Start'!$A$21:$I$21,0)),0)</f>
        <v>0</v>
      </c>
      <c r="AA165" s="6">
        <f>SUM(V165:Z165)</f>
        <v>129479.6</v>
      </c>
      <c r="AB165" s="6">
        <f>AA165+F165</f>
        <v>225478.6</v>
      </c>
    </row>
    <row r="166" spans="1:28" x14ac:dyDescent="0.2">
      <c r="A166" t="str">
        <f>C166&amp;" "&amp;D166</f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>VLOOKUP(E166,'2018_commission_structure-Start'!$A$22:$I$24,9,FALSE)</f>
        <v>600000</v>
      </c>
      <c r="J166" s="2">
        <f>I166*1.25</f>
        <v>750000</v>
      </c>
      <c r="K166" s="2">
        <f>I166*1.5</f>
        <v>900000</v>
      </c>
      <c r="L166" s="2">
        <f>I166*2</f>
        <v>1200000</v>
      </c>
      <c r="M166" s="12">
        <f>H166/I166</f>
        <v>1.4208216666666666</v>
      </c>
      <c r="N166" t="str">
        <f>IF(M166&lt;=1, "0-100%", IF(M166&lt;=1.25, "100-125%", IF(M166&lt;=1.5, "125-150%", IF(M166&lt;=2, "150-200%", "&gt;200%"))))</f>
        <v>125-150%</v>
      </c>
      <c r="O166" s="6">
        <f>MIN(H166,I166)*INDEX('2018_commission_structure-Start'!$A$21:$I$24,MATCH($E166,'2018_commission_structure-Start'!$A$21:$A$24,0),MATCH(O$1,'2018_commission_structure-Start'!$A$21:$I$21,0))</f>
        <v>78000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25500.000000000004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21523.53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0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>SUM(O166:S166)</f>
        <v>125023.53</v>
      </c>
      <c r="U166" s="6">
        <f>T166+F166</f>
        <v>203711.53</v>
      </c>
      <c r="V166" s="6">
        <f>MIN(H166,I166)*INDEX('2018_commission_structure-Start'!$A$15:$J$18,MATCH($E166,'2018_commission_structure-Start'!$A$15:$A$18,0),MATCH(V$1,'2018_commission_structure-Start'!$A$15:$J$15,0))</f>
        <v>90000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27000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25623.25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0</v>
      </c>
      <c r="Z166" s="2">
        <f>IF(H166&gt;L166,(H166-L166)*INDEX('2018_commission_structure-Start'!$A$21:$I$24,MATCH($E166,'2018_commission_structure-Start'!$A$21:$A$24,0),MATCH(Z$1,'2018_commission_structure-Start'!$A$21:$I$21,0)),0)</f>
        <v>0</v>
      </c>
      <c r="AA166" s="6">
        <f>SUM(V166:Z166)</f>
        <v>142623.25</v>
      </c>
      <c r="AB166" s="6">
        <f>AA166+F166</f>
        <v>221311.25</v>
      </c>
    </row>
    <row r="167" spans="1:28" x14ac:dyDescent="0.2">
      <c r="A167" t="str">
        <f>C167&amp;" "&amp;D167</f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>VLOOKUP(E167,'2018_commission_structure-Start'!$A$22:$I$24,9,FALSE)</f>
        <v>750000</v>
      </c>
      <c r="J167" s="2">
        <f>I167*1.25</f>
        <v>937500</v>
      </c>
      <c r="K167" s="2">
        <f>I167*1.5</f>
        <v>1125000</v>
      </c>
      <c r="L167" s="2">
        <f>I167*2</f>
        <v>1500000</v>
      </c>
      <c r="M167" s="12">
        <f>H167/I167</f>
        <v>0.93258666666666667</v>
      </c>
      <c r="N167" t="str">
        <f>IF(M167&lt;=1, "0-100%", IF(M167&lt;=1.25, "100-125%", IF(M167&lt;=1.5, "125-150%", IF(M167&lt;=2, "150-200%", "&gt;200%"))))</f>
        <v>0-100%</v>
      </c>
      <c r="O167" s="6">
        <f>MIN(H167,I167)*INDEX('2018_commission_structure-Start'!$A$21:$I$24,MATCH($E167,'2018_commission_structure-Start'!$A$21:$A$24,0),MATCH(O$1,'2018_commission_structure-Start'!$A$21:$I$21,0))</f>
        <v>104916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0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>SUM(O167:S167)</f>
        <v>104916</v>
      </c>
      <c r="U167" s="6">
        <f>T167+F167</f>
        <v>192400</v>
      </c>
      <c r="V167" s="6">
        <f>MIN(H167,I167)*INDEX('2018_commission_structure-Start'!$A$15:$J$18,MATCH($E167,'2018_commission_structure-Start'!$A$15:$A$18,0),MATCH(V$1,'2018_commission_structure-Start'!$A$15:$J$15,0))</f>
        <v>104916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0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IF(H167&gt;L167,(H167-L167)*INDEX('2018_commission_structure-Start'!$A$21:$I$24,MATCH($E167,'2018_commission_structure-Start'!$A$21:$A$24,0),MATCH(Z$1,'2018_commission_structure-Start'!$A$21:$I$21,0)),0)</f>
        <v>0</v>
      </c>
      <c r="AA167" s="6">
        <f>SUM(V167:Z167)</f>
        <v>104916</v>
      </c>
      <c r="AB167" s="6">
        <f>AA167+F167</f>
        <v>192400</v>
      </c>
    </row>
    <row r="168" spans="1:28" x14ac:dyDescent="0.2">
      <c r="A168" t="str">
        <f>C168&amp;" "&amp;D168</f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>VLOOKUP(E168,'2018_commission_structure-Start'!$A$22:$I$24,9,FALSE)</f>
        <v>600000</v>
      </c>
      <c r="J168" s="2">
        <f>I168*1.25</f>
        <v>750000</v>
      </c>
      <c r="K168" s="2">
        <f>I168*1.5</f>
        <v>900000</v>
      </c>
      <c r="L168" s="2">
        <f>I168*2</f>
        <v>1200000</v>
      </c>
      <c r="M168" s="12">
        <f>H168/I168</f>
        <v>1.2075483333333332</v>
      </c>
      <c r="N168" t="str">
        <f>IF(M168&lt;=1, "0-100%", IF(M168&lt;=1.25, "100-125%", IF(M168&lt;=1.5, "125-150%", IF(M168&lt;=2, "150-200%", "&gt;200%"))))</f>
        <v>100-125%</v>
      </c>
      <c r="O168" s="6">
        <f>MIN(H168,I168)*INDEX('2018_commission_structure-Start'!$A$21:$I$24,MATCH($E168,'2018_commission_structure-Start'!$A$21:$A$24,0),MATCH(O$1,'2018_commission_structure-Start'!$A$21:$I$21,0))</f>
        <v>78000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21169.93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0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>SUM(O168:S168)</f>
        <v>99169.93</v>
      </c>
      <c r="U168" s="6">
        <f>T168+F168</f>
        <v>155185.93</v>
      </c>
      <c r="V168" s="6">
        <f>MIN(H168,I168)*INDEX('2018_commission_structure-Start'!$A$15:$J$18,MATCH($E168,'2018_commission_structure-Start'!$A$15:$A$18,0),MATCH(V$1,'2018_commission_structure-Start'!$A$15:$J$15,0))</f>
        <v>90000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22415.219999999998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0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IF(H168&gt;L168,(H168-L168)*INDEX('2018_commission_structure-Start'!$A$21:$I$24,MATCH($E168,'2018_commission_structure-Start'!$A$21:$A$24,0),MATCH(Z$1,'2018_commission_structure-Start'!$A$21:$I$21,0)),0)</f>
        <v>0</v>
      </c>
      <c r="AA168" s="6">
        <f>SUM(V168:Z168)</f>
        <v>112415.22</v>
      </c>
      <c r="AB168" s="6">
        <f>AA168+F168</f>
        <v>168431.22</v>
      </c>
    </row>
    <row r="169" spans="1:28" x14ac:dyDescent="0.2">
      <c r="A169" t="str">
        <f>C169&amp;" "&amp;D169</f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>VLOOKUP(E169,'2018_commission_structure-Start'!$A$22:$I$24,9,FALSE)</f>
        <v>500000</v>
      </c>
      <c r="J169" s="2">
        <f>I169*1.25</f>
        <v>625000</v>
      </c>
      <c r="K169" s="2">
        <f>I169*1.5</f>
        <v>750000</v>
      </c>
      <c r="L169" s="2">
        <f>I169*2</f>
        <v>1000000</v>
      </c>
      <c r="M169" s="12">
        <f>H169/I169</f>
        <v>1.6970179999999999</v>
      </c>
      <c r="N169" t="str">
        <f>IF(M169&lt;=1, "0-100%", IF(M169&lt;=1.25, "100-125%", IF(M169&lt;=1.5, "125-150%", IF(M169&lt;=2, "150-200%", "&gt;200%"))))</f>
        <v>150-200%</v>
      </c>
      <c r="O169" s="6">
        <f>MIN(H169,I169)*INDEX('2018_commission_structure-Start'!$A$21:$I$24,MATCH($E169,'2018_commission_structure-Start'!$A$21:$A$24,0),MATCH(O$1,'2018_commission_structure-Start'!$A$21:$I$21,0))</f>
        <v>50000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18750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22500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21671.98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>SUM(O169:S169)</f>
        <v>112921.98</v>
      </c>
      <c r="U169" s="6">
        <f>T169+F169</f>
        <v>169708.97999999998</v>
      </c>
      <c r="V169" s="6">
        <f>MIN(H169,I169)*INDEX('2018_commission_structure-Start'!$A$15:$J$18,MATCH($E169,'2018_commission_structure-Start'!$A$15:$A$18,0),MATCH(V$1,'2018_commission_structure-Start'!$A$15:$J$15,0))</f>
        <v>60000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21250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25000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21671.98</v>
      </c>
      <c r="Z169" s="2">
        <f>IF(H169&gt;L169,(H169-L169)*INDEX('2018_commission_structure-Start'!$A$21:$I$24,MATCH($E169,'2018_commission_structure-Start'!$A$21:$A$24,0),MATCH(Z$1,'2018_commission_structure-Start'!$A$21:$I$21,0)),0)</f>
        <v>0</v>
      </c>
      <c r="AA169" s="6">
        <f>SUM(V169:Z169)</f>
        <v>127921.98</v>
      </c>
      <c r="AB169" s="6">
        <f>AA169+F169</f>
        <v>184708.97999999998</v>
      </c>
    </row>
    <row r="170" spans="1:28" x14ac:dyDescent="0.2">
      <c r="A170" t="str">
        <f>C170&amp;" "&amp;D170</f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>VLOOKUP(E170,'2018_commission_structure-Start'!$A$22:$I$24,9,FALSE)</f>
        <v>600000</v>
      </c>
      <c r="J170" s="2">
        <f>I170*1.25</f>
        <v>750000</v>
      </c>
      <c r="K170" s="2">
        <f>I170*1.5</f>
        <v>900000</v>
      </c>
      <c r="L170" s="2">
        <f>I170*2</f>
        <v>1200000</v>
      </c>
      <c r="M170" s="12">
        <f>H170/I170</f>
        <v>1.3855516666666667</v>
      </c>
      <c r="N170" t="str">
        <f>IF(M170&lt;=1, "0-100%", IF(M170&lt;=1.25, "100-125%", IF(M170&lt;=1.5, "125-150%", IF(M170&lt;=2, "150-200%", "&gt;200%"))))</f>
        <v>125-150%</v>
      </c>
      <c r="O170" s="6">
        <f>MIN(H170,I170)*INDEX('2018_commission_structure-Start'!$A$21:$I$24,MATCH($E170,'2018_commission_structure-Start'!$A$21:$A$24,0),MATCH(O$1,'2018_commission_structure-Start'!$A$21:$I$21,0))</f>
        <v>78000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25500.000000000004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17079.509999999998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0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>SUM(O170:S170)</f>
        <v>120579.51</v>
      </c>
      <c r="U170" s="6">
        <f>T170+F170</f>
        <v>199568.51</v>
      </c>
      <c r="V170" s="6">
        <f>MIN(H170,I170)*INDEX('2018_commission_structure-Start'!$A$15:$J$18,MATCH($E170,'2018_commission_structure-Start'!$A$15:$A$18,0),MATCH(V$1,'2018_commission_structure-Start'!$A$15:$J$15,0))</f>
        <v>90000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27000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20332.75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0</v>
      </c>
      <c r="Z170" s="2">
        <f>IF(H170&gt;L170,(H170-L170)*INDEX('2018_commission_structure-Start'!$A$21:$I$24,MATCH($E170,'2018_commission_structure-Start'!$A$21:$A$24,0),MATCH(Z$1,'2018_commission_structure-Start'!$A$21:$I$21,0)),0)</f>
        <v>0</v>
      </c>
      <c r="AA170" s="6">
        <f>SUM(V170:Z170)</f>
        <v>137332.75</v>
      </c>
      <c r="AB170" s="6">
        <f>AA170+F170</f>
        <v>216321.75</v>
      </c>
    </row>
    <row r="171" spans="1:28" x14ac:dyDescent="0.2">
      <c r="A171" t="str">
        <f>C171&amp;" "&amp;D171</f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>VLOOKUP(E171,'2018_commission_structure-Start'!$A$22:$I$24,9,FALSE)</f>
        <v>600000</v>
      </c>
      <c r="J171" s="2">
        <f>I171*1.25</f>
        <v>750000</v>
      </c>
      <c r="K171" s="2">
        <f>I171*1.5</f>
        <v>900000</v>
      </c>
      <c r="L171" s="2">
        <f>I171*2</f>
        <v>1200000</v>
      </c>
      <c r="M171" s="12">
        <f>H171/I171</f>
        <v>0.86353333333333337</v>
      </c>
      <c r="N171" t="str">
        <f>IF(M171&lt;=1, "0-100%", IF(M171&lt;=1.25, "100-125%", IF(M171&lt;=1.5, "125-150%", IF(M171&lt;=2, "150-200%", "&gt;200%"))))</f>
        <v>0-100%</v>
      </c>
      <c r="O171" s="6">
        <f>MIN(H171,I171)*INDEX('2018_commission_structure-Start'!$A$21:$I$24,MATCH($E171,'2018_commission_structure-Start'!$A$21:$A$24,0),MATCH(O$1,'2018_commission_structure-Start'!$A$21:$I$21,0))</f>
        <v>67355.600000000006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0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>SUM(O171:S171)</f>
        <v>67355.600000000006</v>
      </c>
      <c r="U171" s="6">
        <f>T171+F171</f>
        <v>137661.6</v>
      </c>
      <c r="V171" s="6">
        <f>MIN(H171,I171)*INDEX('2018_commission_structure-Start'!$A$15:$J$18,MATCH($E171,'2018_commission_structure-Start'!$A$15:$A$18,0),MATCH(V$1,'2018_commission_structure-Start'!$A$15:$J$15,0))</f>
        <v>77718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IF(H171&gt;L171,(H171-L171)*INDEX('2018_commission_structure-Start'!$A$21:$I$24,MATCH($E171,'2018_commission_structure-Start'!$A$21:$A$24,0),MATCH(Z$1,'2018_commission_structure-Start'!$A$21:$I$21,0)),0)</f>
        <v>0</v>
      </c>
      <c r="AA171" s="6">
        <f>SUM(V171:Z171)</f>
        <v>77718</v>
      </c>
      <c r="AB171" s="6">
        <f>AA171+F171</f>
        <v>148024</v>
      </c>
    </row>
    <row r="172" spans="1:28" x14ac:dyDescent="0.2">
      <c r="A172" t="str">
        <f>C172&amp;" "&amp;D172</f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>VLOOKUP(E172,'2018_commission_structure-Start'!$A$22:$I$24,9,FALSE)</f>
        <v>600000</v>
      </c>
      <c r="J172" s="2">
        <f>I172*1.25</f>
        <v>750000</v>
      </c>
      <c r="K172" s="2">
        <f>I172*1.5</f>
        <v>900000</v>
      </c>
      <c r="L172" s="2">
        <f>I172*2</f>
        <v>1200000</v>
      </c>
      <c r="M172" s="12">
        <f>H172/I172</f>
        <v>0.86897000000000002</v>
      </c>
      <c r="N172" t="str">
        <f>IF(M172&lt;=1, "0-100%", IF(M172&lt;=1.25, "100-125%", IF(M172&lt;=1.5, "125-150%", IF(M172&lt;=2, "150-200%", "&gt;200%"))))</f>
        <v>0-100%</v>
      </c>
      <c r="O172" s="6">
        <f>MIN(H172,I172)*INDEX('2018_commission_structure-Start'!$A$21:$I$24,MATCH($E172,'2018_commission_structure-Start'!$A$21:$A$24,0),MATCH(O$1,'2018_commission_structure-Start'!$A$21:$I$21,0))</f>
        <v>67779.66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0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0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>SUM(O172:S172)</f>
        <v>67779.66</v>
      </c>
      <c r="U172" s="6">
        <f>T172+F172</f>
        <v>130980.66</v>
      </c>
      <c r="V172" s="6">
        <f>MIN(H172,I172)*INDEX('2018_commission_structure-Start'!$A$15:$J$18,MATCH($E172,'2018_commission_structure-Start'!$A$15:$A$18,0),MATCH(V$1,'2018_commission_structure-Start'!$A$15:$J$15,0))</f>
        <v>78207.3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0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IF(H172&gt;L172,(H172-L172)*INDEX('2018_commission_structure-Start'!$A$21:$I$24,MATCH($E172,'2018_commission_structure-Start'!$A$21:$A$24,0),MATCH(Z$1,'2018_commission_structure-Start'!$A$21:$I$21,0)),0)</f>
        <v>0</v>
      </c>
      <c r="AA172" s="6">
        <f>SUM(V172:Z172)</f>
        <v>78207.3</v>
      </c>
      <c r="AB172" s="6">
        <f>AA172+F172</f>
        <v>141408.29999999999</v>
      </c>
    </row>
    <row r="173" spans="1:28" x14ac:dyDescent="0.2">
      <c r="A173" t="str">
        <f>C173&amp;" "&amp;D173</f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>VLOOKUP(E173,'2018_commission_structure-Start'!$A$22:$I$24,9,FALSE)</f>
        <v>500000</v>
      </c>
      <c r="J173" s="2">
        <f>I173*1.25</f>
        <v>625000</v>
      </c>
      <c r="K173" s="2">
        <f>I173*1.5</f>
        <v>750000</v>
      </c>
      <c r="L173" s="2">
        <f>I173*2</f>
        <v>1000000</v>
      </c>
      <c r="M173" s="12">
        <f>H173/I173</f>
        <v>1.484246</v>
      </c>
      <c r="N173" t="str">
        <f>IF(M173&lt;=1, "0-100%", IF(M173&lt;=1.25, "100-125%", IF(M173&lt;=1.5, "125-150%", IF(M173&lt;=2, "150-200%", "&gt;200%"))))</f>
        <v>125-150%</v>
      </c>
      <c r="O173" s="6">
        <f>MIN(H173,I173)*INDEX('2018_commission_structure-Start'!$A$21:$I$24,MATCH($E173,'2018_commission_structure-Start'!$A$21:$A$24,0),MATCH(O$1,'2018_commission_structure-Start'!$A$21:$I$21,0))</f>
        <v>50000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18750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21082.14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>SUM(O173:S173)</f>
        <v>89832.14</v>
      </c>
      <c r="U173" s="6">
        <f>T173+F173</f>
        <v>120088.14</v>
      </c>
      <c r="V173" s="6">
        <f>MIN(H173,I173)*INDEX('2018_commission_structure-Start'!$A$15:$J$18,MATCH($E173,'2018_commission_structure-Start'!$A$15:$A$18,0),MATCH(V$1,'2018_commission_structure-Start'!$A$15:$J$15,0))</f>
        <v>60000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21250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23424.600000000002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IF(H173&gt;L173,(H173-L173)*INDEX('2018_commission_structure-Start'!$A$21:$I$24,MATCH($E173,'2018_commission_structure-Start'!$A$21:$A$24,0),MATCH(Z$1,'2018_commission_structure-Start'!$A$21:$I$21,0)),0)</f>
        <v>0</v>
      </c>
      <c r="AA173" s="6">
        <f>SUM(V173:Z173)</f>
        <v>104674.6</v>
      </c>
      <c r="AB173" s="6">
        <f>AA173+F173</f>
        <v>134930.6</v>
      </c>
    </row>
    <row r="174" spans="1:28" x14ac:dyDescent="0.2">
      <c r="A174" t="str">
        <f>C174&amp;" "&amp;D174</f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>VLOOKUP(E174,'2018_commission_structure-Start'!$A$22:$I$24,9,FALSE)</f>
        <v>600000</v>
      </c>
      <c r="J174" s="2">
        <f>I174*1.25</f>
        <v>750000</v>
      </c>
      <c r="K174" s="2">
        <f>I174*1.5</f>
        <v>900000</v>
      </c>
      <c r="L174" s="2">
        <f>I174*2</f>
        <v>1200000</v>
      </c>
      <c r="M174" s="12">
        <f>H174/I174</f>
        <v>1.2870133333333333</v>
      </c>
      <c r="N174" t="str">
        <f>IF(M174&lt;=1, "0-100%", IF(M174&lt;=1.25, "100-125%", IF(M174&lt;=1.5, "125-150%", IF(M174&lt;=2, "150-200%", "&gt;200%"))))</f>
        <v>125-150%</v>
      </c>
      <c r="O174" s="6">
        <f>MIN(H174,I174)*INDEX('2018_commission_structure-Start'!$A$21:$I$24,MATCH($E174,'2018_commission_structure-Start'!$A$21:$A$24,0),MATCH(O$1,'2018_commission_structure-Start'!$A$21:$I$21,0))</f>
        <v>78000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25500.000000000004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4663.6799999999994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0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>SUM(O174:S174)</f>
        <v>108163.68</v>
      </c>
      <c r="U174" s="6">
        <f>T174+F174</f>
        <v>181313.68</v>
      </c>
      <c r="V174" s="6">
        <f>MIN(H174,I174)*INDEX('2018_commission_structure-Start'!$A$15:$J$18,MATCH($E174,'2018_commission_structure-Start'!$A$15:$A$18,0),MATCH(V$1,'2018_commission_structure-Start'!$A$15:$J$15,0))</f>
        <v>90000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27000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5552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0</v>
      </c>
      <c r="Z174" s="2">
        <f>IF(H174&gt;L174,(H174-L174)*INDEX('2018_commission_structure-Start'!$A$21:$I$24,MATCH($E174,'2018_commission_structure-Start'!$A$21:$A$24,0),MATCH(Z$1,'2018_commission_structure-Start'!$A$21:$I$21,0)),0)</f>
        <v>0</v>
      </c>
      <c r="AA174" s="6">
        <f>SUM(V174:Z174)</f>
        <v>122552</v>
      </c>
      <c r="AB174" s="6">
        <f>AA174+F174</f>
        <v>195702</v>
      </c>
    </row>
    <row r="175" spans="1:28" x14ac:dyDescent="0.2">
      <c r="A175" t="str">
        <f>C175&amp;" "&amp;D175</f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>VLOOKUP(E175,'2018_commission_structure-Start'!$A$22:$I$24,9,FALSE)</f>
        <v>500000</v>
      </c>
      <c r="J175" s="2">
        <f>I175*1.25</f>
        <v>625000</v>
      </c>
      <c r="K175" s="2">
        <f>I175*1.5</f>
        <v>750000</v>
      </c>
      <c r="L175" s="2">
        <f>I175*2</f>
        <v>1000000</v>
      </c>
      <c r="M175" s="12">
        <f>H175/I175</f>
        <v>0.95988399999999996</v>
      </c>
      <c r="N175" t="str">
        <f>IF(M175&lt;=1, "0-100%", IF(M175&lt;=1.25, "100-125%", IF(M175&lt;=1.5, "125-150%", IF(M175&lt;=2, "150-200%", "&gt;200%"))))</f>
        <v>0-100%</v>
      </c>
      <c r="O175" s="6">
        <f>MIN(H175,I175)*INDEX('2018_commission_structure-Start'!$A$21:$I$24,MATCH($E175,'2018_commission_structure-Start'!$A$21:$A$24,0),MATCH(O$1,'2018_commission_structure-Start'!$A$21:$I$21,0))</f>
        <v>47994.200000000004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0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>SUM(O175:S175)</f>
        <v>47994.200000000004</v>
      </c>
      <c r="U175" s="6">
        <f>T175+F175</f>
        <v>88851.200000000012</v>
      </c>
      <c r="V175" s="6">
        <f>MIN(H175,I175)*INDEX('2018_commission_structure-Start'!$A$15:$J$18,MATCH($E175,'2018_commission_structure-Start'!$A$15:$A$18,0),MATCH(V$1,'2018_commission_structure-Start'!$A$15:$J$15,0))</f>
        <v>57593.04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0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IF(H175&gt;L175,(H175-L175)*INDEX('2018_commission_structure-Start'!$A$21:$I$24,MATCH($E175,'2018_commission_structure-Start'!$A$21:$A$24,0),MATCH(Z$1,'2018_commission_structure-Start'!$A$21:$I$21,0)),0)</f>
        <v>0</v>
      </c>
      <c r="AA175" s="6">
        <f>SUM(V175:Z175)</f>
        <v>57593.04</v>
      </c>
      <c r="AB175" s="6">
        <f>AA175+F175</f>
        <v>98450.040000000008</v>
      </c>
    </row>
    <row r="176" spans="1:28" x14ac:dyDescent="0.2">
      <c r="A176" t="str">
        <f>C176&amp;" "&amp;D176</f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>VLOOKUP(E176,'2018_commission_structure-Start'!$A$22:$I$24,9,FALSE)</f>
        <v>500000</v>
      </c>
      <c r="J176" s="2">
        <f>I176*1.25</f>
        <v>625000</v>
      </c>
      <c r="K176" s="2">
        <f>I176*1.5</f>
        <v>750000</v>
      </c>
      <c r="L176" s="2">
        <f>I176*2</f>
        <v>1000000</v>
      </c>
      <c r="M176" s="12">
        <f>H176/I176</f>
        <v>1.1993119999999999</v>
      </c>
      <c r="N176" t="str">
        <f>IF(M176&lt;=1, "0-100%", IF(M176&lt;=1.25, "100-125%", IF(M176&lt;=1.5, "125-150%", IF(M176&lt;=2, "150-200%", "&gt;200%"))))</f>
        <v>100-125%</v>
      </c>
      <c r="O176" s="6">
        <f>MIN(H176,I176)*INDEX('2018_commission_structure-Start'!$A$21:$I$24,MATCH($E176,'2018_commission_structure-Start'!$A$21:$A$24,0),MATCH(O$1,'2018_commission_structure-Start'!$A$21:$I$21,0))</f>
        <v>50000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14948.4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0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>SUM(O176:S176)</f>
        <v>64948.4</v>
      </c>
      <c r="U176" s="6">
        <f>T176+F176</f>
        <v>97509.4</v>
      </c>
      <c r="V176" s="6">
        <f>MIN(H176,I176)*INDEX('2018_commission_structure-Start'!$A$15:$J$18,MATCH($E176,'2018_commission_structure-Start'!$A$15:$A$18,0),MATCH(V$1,'2018_commission_structure-Start'!$A$15:$J$15,0))</f>
        <v>60000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16941.52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0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IF(H176&gt;L176,(H176-L176)*INDEX('2018_commission_structure-Start'!$A$21:$I$24,MATCH($E176,'2018_commission_structure-Start'!$A$21:$A$24,0),MATCH(Z$1,'2018_commission_structure-Start'!$A$21:$I$21,0)),0)</f>
        <v>0</v>
      </c>
      <c r="AA176" s="6">
        <f>SUM(V176:Z176)</f>
        <v>76941.52</v>
      </c>
      <c r="AB176" s="6">
        <f>AA176+F176</f>
        <v>109502.52</v>
      </c>
    </row>
    <row r="177" spans="1:28" x14ac:dyDescent="0.2">
      <c r="A177" t="str">
        <f>C177&amp;" "&amp;D177</f>
        <v>Fraze Crisell</v>
      </c>
      <c r="B177">
        <v>5244119095</v>
      </c>
      <c r="C177" t="s">
        <v>1106</v>
      </c>
      <c r="D177" t="s">
        <v>496</v>
      </c>
      <c r="E177" t="s">
        <v>7</v>
      </c>
      <c r="F177">
        <v>53456</v>
      </c>
      <c r="G177">
        <f>COUNTIF(deals_closed!D:D,B177)</f>
        <v>25</v>
      </c>
      <c r="H177" s="2">
        <f>SUMIF(deals_closed!D:D,B177,deals_closed!C:C)</f>
        <v>876577</v>
      </c>
      <c r="I177" s="2">
        <f>VLOOKUP(E177,'2018_commission_structure-Start'!$A$22:$I$24,9,FALSE)</f>
        <v>500000</v>
      </c>
      <c r="J177" s="2">
        <f>I177*1.25</f>
        <v>625000</v>
      </c>
      <c r="K177" s="2">
        <f>I177*1.5</f>
        <v>750000</v>
      </c>
      <c r="L177" s="2">
        <f>I177*2</f>
        <v>1000000</v>
      </c>
      <c r="M177" s="12">
        <f>H177/I177</f>
        <v>1.7531540000000001</v>
      </c>
      <c r="N177" t="str">
        <f>IF(M177&lt;=1, "0-100%", IF(M177&lt;=1.25, "100-125%", IF(M177&lt;=1.5, "125-150%", IF(M177&lt;=2, "150-200%", "&gt;200%"))))</f>
        <v>150-200%</v>
      </c>
      <c r="O177" s="6">
        <f>MIN(H177,I177)*INDEX('2018_commission_structure-Start'!$A$21:$I$24,MATCH($E177,'2018_commission_structure-Start'!$A$21:$A$24,0),MATCH(O$1,'2018_commission_structure-Start'!$A$21:$I$21,0))</f>
        <v>50000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18750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22500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27846.94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>SUM(O177:S177)</f>
        <v>119096.94</v>
      </c>
      <c r="U177" s="6">
        <f>T177+F177</f>
        <v>172552.94</v>
      </c>
      <c r="V177" s="6">
        <f>MIN(H177,I177)*INDEX('2018_commission_structure-Start'!$A$15:$J$18,MATCH($E177,'2018_commission_structure-Start'!$A$15:$A$18,0),MATCH(V$1,'2018_commission_structure-Start'!$A$15:$J$15,0))</f>
        <v>60000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21250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25000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27846.94</v>
      </c>
      <c r="Z177" s="2">
        <f>IF(H177&gt;L177,(H177-L177)*INDEX('2018_commission_structure-Start'!$A$21:$I$24,MATCH($E177,'2018_commission_structure-Start'!$A$21:$A$24,0),MATCH(Z$1,'2018_commission_structure-Start'!$A$21:$I$21,0)),0)</f>
        <v>0</v>
      </c>
      <c r="AA177" s="6">
        <f>SUM(V177:Z177)</f>
        <v>134096.94</v>
      </c>
      <c r="AB177" s="6">
        <f>AA177+F177</f>
        <v>187552.94</v>
      </c>
    </row>
    <row r="178" spans="1:28" x14ac:dyDescent="0.2">
      <c r="A178" t="str">
        <f>C178&amp;" "&amp;D178</f>
        <v>Toma Crisell</v>
      </c>
      <c r="B178">
        <v>3956653289</v>
      </c>
      <c r="C178" t="s">
        <v>495</v>
      </c>
      <c r="D178" t="s">
        <v>496</v>
      </c>
      <c r="E178" t="s">
        <v>29</v>
      </c>
      <c r="F178">
        <v>71798</v>
      </c>
      <c r="G178">
        <f>COUNTIF(deals_closed!D:D,B178)</f>
        <v>17</v>
      </c>
      <c r="H178" s="2">
        <f>SUMIF(deals_closed!D:D,B178,deals_closed!C:C)</f>
        <v>693757</v>
      </c>
      <c r="I178" s="2">
        <f>VLOOKUP(E178,'2018_commission_structure-Start'!$A$22:$I$24,9,FALSE)</f>
        <v>600000</v>
      </c>
      <c r="J178" s="2">
        <f>I178*1.25</f>
        <v>750000</v>
      </c>
      <c r="K178" s="2">
        <f>I178*1.5</f>
        <v>900000</v>
      </c>
      <c r="L178" s="2">
        <f>I178*2</f>
        <v>1200000</v>
      </c>
      <c r="M178" s="12">
        <f>H178/I178</f>
        <v>1.1562616666666667</v>
      </c>
      <c r="N178" t="str">
        <f>IF(M178&lt;=1, "0-100%", IF(M178&lt;=1.25, "100-125%", IF(M178&lt;=1.5, "125-150%", IF(M178&lt;=2, "150-200%", "&gt;200%"))))</f>
        <v>100-125%</v>
      </c>
      <c r="O178" s="6">
        <f>MIN(H178,I178)*INDEX('2018_commission_structure-Start'!$A$21:$I$24,MATCH($E178,'2018_commission_structure-Start'!$A$21:$A$24,0),MATCH(O$1,'2018_commission_structure-Start'!$A$21:$I$21,0))</f>
        <v>78000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15938.69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0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>SUM(O178:S178)</f>
        <v>93938.69</v>
      </c>
      <c r="U178" s="6">
        <f>T178+F178</f>
        <v>165736.69</v>
      </c>
      <c r="V178" s="6">
        <f>MIN(H178,I178)*INDEX('2018_commission_structure-Start'!$A$15:$J$18,MATCH($E178,'2018_commission_structure-Start'!$A$15:$A$18,0),MATCH(V$1,'2018_commission_structure-Start'!$A$15:$J$15,0))</f>
        <v>90000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16876.259999999998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0</v>
      </c>
      <c r="Z178" s="2">
        <f>IF(H178&gt;L178,(H178-L178)*INDEX('2018_commission_structure-Start'!$A$21:$I$24,MATCH($E178,'2018_commission_structure-Start'!$A$21:$A$24,0),MATCH(Z$1,'2018_commission_structure-Start'!$A$21:$I$21,0)),0)</f>
        <v>0</v>
      </c>
      <c r="AA178" s="6">
        <f>SUM(V178:Z178)</f>
        <v>106876.26</v>
      </c>
      <c r="AB178" s="6">
        <f>AA178+F178</f>
        <v>178674.26</v>
      </c>
    </row>
    <row r="179" spans="1:28" x14ac:dyDescent="0.2">
      <c r="A179" t="str">
        <f>C179&amp;" "&amp;D179</f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>VLOOKUP(E179,'2018_commission_structure-Start'!$A$22:$I$24,9,FALSE)</f>
        <v>500000</v>
      </c>
      <c r="J179" s="2">
        <f>I179*1.25</f>
        <v>625000</v>
      </c>
      <c r="K179" s="2">
        <f>I179*1.5</f>
        <v>750000</v>
      </c>
      <c r="L179" s="2">
        <f>I179*2</f>
        <v>1000000</v>
      </c>
      <c r="M179" s="12">
        <f>H179/I179</f>
        <v>0.944824</v>
      </c>
      <c r="N179" t="str">
        <f>IF(M179&lt;=1, "0-100%", IF(M179&lt;=1.25, "100-125%", IF(M179&lt;=1.5, "125-150%", IF(M179&lt;=2, "150-200%", "&gt;200%"))))</f>
        <v>0-100%</v>
      </c>
      <c r="O179" s="6">
        <f>MIN(H179,I179)*INDEX('2018_commission_structure-Start'!$A$21:$I$24,MATCH($E179,'2018_commission_structure-Start'!$A$21:$A$24,0),MATCH(O$1,'2018_commission_structure-Start'!$A$21:$I$21,0))</f>
        <v>47241.200000000004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0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>SUM(O179:S179)</f>
        <v>47241.200000000004</v>
      </c>
      <c r="U179" s="6">
        <f>T179+F179</f>
        <v>97879.200000000012</v>
      </c>
      <c r="V179" s="6">
        <f>MIN(H179,I179)*INDEX('2018_commission_structure-Start'!$A$15:$J$18,MATCH($E179,'2018_commission_structure-Start'!$A$15:$A$18,0),MATCH(V$1,'2018_commission_structure-Start'!$A$15:$J$15,0))</f>
        <v>56689.439999999995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0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IF(H179&gt;L179,(H179-L179)*INDEX('2018_commission_structure-Start'!$A$21:$I$24,MATCH($E179,'2018_commission_structure-Start'!$A$21:$A$24,0),MATCH(Z$1,'2018_commission_structure-Start'!$A$21:$I$21,0)),0)</f>
        <v>0</v>
      </c>
      <c r="AA179" s="6">
        <f>SUM(V179:Z179)</f>
        <v>56689.439999999995</v>
      </c>
      <c r="AB179" s="6">
        <f>AA179+F179</f>
        <v>107327.44</v>
      </c>
    </row>
    <row r="180" spans="1:28" x14ac:dyDescent="0.2">
      <c r="A180" t="str">
        <f>C180&amp;" "&amp;D180</f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>VLOOKUP(E180,'2018_commission_structure-Start'!$A$22:$I$24,9,FALSE)</f>
        <v>750000</v>
      </c>
      <c r="J180" s="2">
        <f>I180*1.25</f>
        <v>937500</v>
      </c>
      <c r="K180" s="2">
        <f>I180*1.5</f>
        <v>1125000</v>
      </c>
      <c r="L180" s="2">
        <f>I180*2</f>
        <v>1500000</v>
      </c>
      <c r="M180" s="12">
        <f>H180/I180</f>
        <v>0.84789199999999998</v>
      </c>
      <c r="N180" t="str">
        <f>IF(M180&lt;=1, "0-100%", IF(M180&lt;=1.25, "100-125%", IF(M180&lt;=1.5, "125-150%", IF(M180&lt;=2, "150-200%", "&gt;200%"))))</f>
        <v>0-100%</v>
      </c>
      <c r="O180" s="6">
        <f>MIN(H180,I180)*INDEX('2018_commission_structure-Start'!$A$21:$I$24,MATCH($E180,'2018_commission_structure-Start'!$A$21:$A$24,0),MATCH(O$1,'2018_commission_structure-Start'!$A$21:$I$21,0))</f>
        <v>95387.849999999991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0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0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>SUM(O180:S180)</f>
        <v>95387.849999999991</v>
      </c>
      <c r="U180" s="6">
        <f>T180+F180</f>
        <v>181542.84999999998</v>
      </c>
      <c r="V180" s="6">
        <f>MIN(H180,I180)*INDEX('2018_commission_structure-Start'!$A$15:$J$18,MATCH($E180,'2018_commission_structure-Start'!$A$15:$A$18,0),MATCH(V$1,'2018_commission_structure-Start'!$A$15:$J$15,0))</f>
        <v>95387.849999999991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0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IF(H180&gt;L180,(H180-L180)*INDEX('2018_commission_structure-Start'!$A$21:$I$24,MATCH($E180,'2018_commission_structure-Start'!$A$21:$A$24,0),MATCH(Z$1,'2018_commission_structure-Start'!$A$21:$I$21,0)),0)</f>
        <v>0</v>
      </c>
      <c r="AA180" s="6">
        <f>SUM(V180:Z180)</f>
        <v>95387.849999999991</v>
      </c>
      <c r="AB180" s="6">
        <f>AA180+F180</f>
        <v>181542.84999999998</v>
      </c>
    </row>
    <row r="181" spans="1:28" x14ac:dyDescent="0.2">
      <c r="A181" t="str">
        <f>C181&amp;" "&amp;D181</f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>VLOOKUP(E181,'2018_commission_structure-Start'!$A$22:$I$24,9,FALSE)</f>
        <v>750000</v>
      </c>
      <c r="J181" s="2">
        <f>I181*1.25</f>
        <v>937500</v>
      </c>
      <c r="K181" s="2">
        <f>I181*1.5</f>
        <v>1125000</v>
      </c>
      <c r="L181" s="2">
        <f>I181*2</f>
        <v>1500000</v>
      </c>
      <c r="M181" s="12">
        <f>H181/I181</f>
        <v>0.9614813333333333</v>
      </c>
      <c r="N181" t="str">
        <f>IF(M181&lt;=1, "0-100%", IF(M181&lt;=1.25, "100-125%", IF(M181&lt;=1.5, "125-150%", IF(M181&lt;=2, "150-200%", "&gt;200%"))))</f>
        <v>0-100%</v>
      </c>
      <c r="O181" s="6">
        <f>MIN(H181,I181)*INDEX('2018_commission_structure-Start'!$A$21:$I$24,MATCH($E181,'2018_commission_structure-Start'!$A$21:$A$24,0),MATCH(O$1,'2018_commission_structure-Start'!$A$21:$I$21,0))</f>
        <v>108166.65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0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0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>SUM(O181:S181)</f>
        <v>108166.65</v>
      </c>
      <c r="U181" s="6">
        <f>T181+F181</f>
        <v>216526.65</v>
      </c>
      <c r="V181" s="6">
        <f>MIN(H181,I181)*INDEX('2018_commission_structure-Start'!$A$15:$J$18,MATCH($E181,'2018_commission_structure-Start'!$A$15:$A$18,0),MATCH(V$1,'2018_commission_structure-Start'!$A$15:$J$15,0))</f>
        <v>108166.65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0</v>
      </c>
      <c r="Z181" s="2">
        <f>IF(H181&gt;L181,(H181-L181)*INDEX('2018_commission_structure-Start'!$A$21:$I$24,MATCH($E181,'2018_commission_structure-Start'!$A$21:$A$24,0),MATCH(Z$1,'2018_commission_structure-Start'!$A$21:$I$21,0)),0)</f>
        <v>0</v>
      </c>
      <c r="AA181" s="6">
        <f>SUM(V181:Z181)</f>
        <v>108166.65</v>
      </c>
      <c r="AB181" s="6">
        <f>AA181+F181</f>
        <v>216526.65</v>
      </c>
    </row>
    <row r="182" spans="1:28" x14ac:dyDescent="0.2">
      <c r="A182" t="str">
        <f>C182&amp;" "&amp;D182</f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>VLOOKUP(E182,'2018_commission_structure-Start'!$A$22:$I$24,9,FALSE)</f>
        <v>750000</v>
      </c>
      <c r="J182" s="2">
        <f>I182*1.25</f>
        <v>937500</v>
      </c>
      <c r="K182" s="2">
        <f>I182*1.5</f>
        <v>1125000</v>
      </c>
      <c r="L182" s="2">
        <f>I182*2</f>
        <v>1500000</v>
      </c>
      <c r="M182" s="12">
        <f>H182/I182</f>
        <v>0.769536</v>
      </c>
      <c r="N182" t="str">
        <f>IF(M182&lt;=1, "0-100%", IF(M182&lt;=1.25, "100-125%", IF(M182&lt;=1.5, "125-150%", IF(M182&lt;=2, "150-200%", "&gt;200%"))))</f>
        <v>0-100%</v>
      </c>
      <c r="O182" s="6">
        <f>MIN(H182,I182)*INDEX('2018_commission_structure-Start'!$A$21:$I$24,MATCH($E182,'2018_commission_structure-Start'!$A$21:$A$24,0),MATCH(O$1,'2018_commission_structure-Start'!$A$21:$I$21,0))</f>
        <v>86572.800000000003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>SUM(O182:S182)</f>
        <v>86572.800000000003</v>
      </c>
      <c r="U182" s="6">
        <f>T182+F182</f>
        <v>196489.8</v>
      </c>
      <c r="V182" s="6">
        <f>MIN(H182,I182)*INDEX('2018_commission_structure-Start'!$A$15:$J$18,MATCH($E182,'2018_commission_structure-Start'!$A$15:$A$18,0),MATCH(V$1,'2018_commission_structure-Start'!$A$15:$J$15,0))</f>
        <v>86572.800000000003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IF(H182&gt;L182,(H182-L182)*INDEX('2018_commission_structure-Start'!$A$21:$I$24,MATCH($E182,'2018_commission_structure-Start'!$A$21:$A$24,0),MATCH(Z$1,'2018_commission_structure-Start'!$A$21:$I$21,0)),0)</f>
        <v>0</v>
      </c>
      <c r="AA182" s="6">
        <f>SUM(V182:Z182)</f>
        <v>86572.800000000003</v>
      </c>
      <c r="AB182" s="6">
        <f>AA182+F182</f>
        <v>196489.8</v>
      </c>
    </row>
    <row r="183" spans="1:28" x14ac:dyDescent="0.2">
      <c r="A183" t="str">
        <f>C183&amp;" "&amp;D183</f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>VLOOKUP(E183,'2018_commission_structure-Start'!$A$22:$I$24,9,FALSE)</f>
        <v>500000</v>
      </c>
      <c r="J183" s="2">
        <f>I183*1.25</f>
        <v>625000</v>
      </c>
      <c r="K183" s="2">
        <f>I183*1.5</f>
        <v>750000</v>
      </c>
      <c r="L183" s="2">
        <f>I183*2</f>
        <v>1000000</v>
      </c>
      <c r="M183" s="12">
        <f>H183/I183</f>
        <v>1.052028</v>
      </c>
      <c r="N183" t="str">
        <f>IF(M183&lt;=1, "0-100%", IF(M183&lt;=1.25, "100-125%", IF(M183&lt;=1.5, "125-150%", IF(M183&lt;=2, "150-200%", "&gt;200%"))))</f>
        <v>100-125%</v>
      </c>
      <c r="O183" s="6">
        <f>MIN(H183,I183)*INDEX('2018_commission_structure-Start'!$A$21:$I$24,MATCH($E183,'2018_commission_structure-Start'!$A$21:$A$24,0),MATCH(O$1,'2018_commission_structure-Start'!$A$21:$I$21,0))</f>
        <v>50000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3902.1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0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>SUM(O183:S183)</f>
        <v>53902.1</v>
      </c>
      <c r="U183" s="6">
        <f>T183+F183</f>
        <v>104359.1</v>
      </c>
      <c r="V183" s="6">
        <f>MIN(H183,I183)*INDEX('2018_commission_structure-Start'!$A$15:$J$18,MATCH($E183,'2018_commission_structure-Start'!$A$15:$A$18,0),MATCH(V$1,'2018_commission_structure-Start'!$A$15:$J$15,0))</f>
        <v>60000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4422.38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0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IF(H183&gt;L183,(H183-L183)*INDEX('2018_commission_structure-Start'!$A$21:$I$24,MATCH($E183,'2018_commission_structure-Start'!$A$21:$A$24,0),MATCH(Z$1,'2018_commission_structure-Start'!$A$21:$I$21,0)),0)</f>
        <v>0</v>
      </c>
      <c r="AA183" s="6">
        <f>SUM(V183:Z183)</f>
        <v>64422.38</v>
      </c>
      <c r="AB183" s="6">
        <f>AA183+F183</f>
        <v>114879.38</v>
      </c>
    </row>
    <row r="184" spans="1:28" x14ac:dyDescent="0.2">
      <c r="A184" t="str">
        <f>C184&amp;" "&amp;D184</f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>VLOOKUP(E184,'2018_commission_structure-Start'!$A$22:$I$24,9,FALSE)</f>
        <v>750000</v>
      </c>
      <c r="J184" s="2">
        <f>I184*1.25</f>
        <v>937500</v>
      </c>
      <c r="K184" s="2">
        <f>I184*1.5</f>
        <v>1125000</v>
      </c>
      <c r="L184" s="2">
        <f>I184*2</f>
        <v>1500000</v>
      </c>
      <c r="M184" s="12">
        <f>H184/I184</f>
        <v>0.88649599999999995</v>
      </c>
      <c r="N184" t="str">
        <f>IF(M184&lt;=1, "0-100%", IF(M184&lt;=1.25, "100-125%", IF(M184&lt;=1.5, "125-150%", IF(M184&lt;=2, "150-200%", "&gt;200%"))))</f>
        <v>0-100%</v>
      </c>
      <c r="O184" s="6">
        <f>MIN(H184,I184)*INDEX('2018_commission_structure-Start'!$A$21:$I$24,MATCH($E184,'2018_commission_structure-Start'!$A$21:$A$24,0),MATCH(O$1,'2018_commission_structure-Start'!$A$21:$I$21,0))</f>
        <v>99730.8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0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IF(H184&gt;L184,(H184-L184)*INDEX('2018_commission_structure-Start'!$A$21:$I$24,MATCH($E184,'2018_commission_structure-Start'!$A$21:$A$24,0),MATCH(S$1,'2018_commission_structure-Start'!$A$21:$I$21,0)),0)</f>
        <v>0</v>
      </c>
      <c r="T184" s="6">
        <f>SUM(O184:S184)</f>
        <v>99730.8</v>
      </c>
      <c r="U184" s="6">
        <f>T184+F184</f>
        <v>193893.8</v>
      </c>
      <c r="V184" s="6">
        <f>MIN(H184,I184)*INDEX('2018_commission_structure-Start'!$A$15:$J$18,MATCH($E184,'2018_commission_structure-Start'!$A$15:$A$18,0),MATCH(V$1,'2018_commission_structure-Start'!$A$15:$J$15,0))</f>
        <v>99730.8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0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IF(H184&gt;L184,(H184-L184)*INDEX('2018_commission_structure-Start'!$A$21:$I$24,MATCH($E184,'2018_commission_structure-Start'!$A$21:$A$24,0),MATCH(Z$1,'2018_commission_structure-Start'!$A$21:$I$21,0)),0)</f>
        <v>0</v>
      </c>
      <c r="AA184" s="6">
        <f>SUM(V184:Z184)</f>
        <v>99730.8</v>
      </c>
      <c r="AB184" s="6">
        <f>AA184+F184</f>
        <v>193893.8</v>
      </c>
    </row>
    <row r="185" spans="1:28" x14ac:dyDescent="0.2">
      <c r="A185" t="str">
        <f>C185&amp;" "&amp;D185</f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>VLOOKUP(E185,'2018_commission_structure-Start'!$A$22:$I$24,9,FALSE)</f>
        <v>600000</v>
      </c>
      <c r="J185" s="2">
        <f>I185*1.25</f>
        <v>750000</v>
      </c>
      <c r="K185" s="2">
        <f>I185*1.5</f>
        <v>900000</v>
      </c>
      <c r="L185" s="2">
        <f>I185*2</f>
        <v>1200000</v>
      </c>
      <c r="M185" s="12">
        <f>H185/I185</f>
        <v>1.30535</v>
      </c>
      <c r="N185" t="str">
        <f>IF(M185&lt;=1, "0-100%", IF(M185&lt;=1.25, "100-125%", IF(M185&lt;=1.5, "125-150%", IF(M185&lt;=2, "150-200%", "&gt;200%"))))</f>
        <v>125-150%</v>
      </c>
      <c r="O185" s="6">
        <f>MIN(H185,I185)*INDEX('2018_commission_structure-Start'!$A$21:$I$24,MATCH($E185,'2018_commission_structure-Start'!$A$21:$A$24,0),MATCH(O$1,'2018_commission_structure-Start'!$A$21:$I$21,0))</f>
        <v>78000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25500.000000000004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6974.0999999999995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0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>SUM(O185:S185)</f>
        <v>110474.1</v>
      </c>
      <c r="U185" s="6">
        <f>T185+F185</f>
        <v>180238.1</v>
      </c>
      <c r="V185" s="6">
        <f>MIN(H185,I185)*INDEX('2018_commission_structure-Start'!$A$15:$J$18,MATCH($E185,'2018_commission_structure-Start'!$A$15:$A$18,0),MATCH(V$1,'2018_commission_structure-Start'!$A$15:$J$15,0))</f>
        <v>90000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27000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8302.5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0</v>
      </c>
      <c r="Z185" s="2">
        <f>IF(H185&gt;L185,(H185-L185)*INDEX('2018_commission_structure-Start'!$A$21:$I$24,MATCH($E185,'2018_commission_structure-Start'!$A$21:$A$24,0),MATCH(Z$1,'2018_commission_structure-Start'!$A$21:$I$21,0)),0)</f>
        <v>0</v>
      </c>
      <c r="AA185" s="6">
        <f>SUM(V185:Z185)</f>
        <v>125302.5</v>
      </c>
      <c r="AB185" s="6">
        <f>AA185+F185</f>
        <v>195066.5</v>
      </c>
    </row>
    <row r="186" spans="1:28" x14ac:dyDescent="0.2">
      <c r="A186" t="str">
        <f>C186&amp;" "&amp;D186</f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>VLOOKUP(E186,'2018_commission_structure-Start'!$A$22:$I$24,9,FALSE)</f>
        <v>600000</v>
      </c>
      <c r="J186" s="2">
        <f>I186*1.25</f>
        <v>750000</v>
      </c>
      <c r="K186" s="2">
        <f>I186*1.5</f>
        <v>900000</v>
      </c>
      <c r="L186" s="2">
        <f>I186*2</f>
        <v>1200000</v>
      </c>
      <c r="M186" s="12">
        <f>H186/I186</f>
        <v>0.83946833333333337</v>
      </c>
      <c r="N186" t="str">
        <f>IF(M186&lt;=1, "0-100%", IF(M186&lt;=1.25, "100-125%", IF(M186&lt;=1.5, "125-150%", IF(M186&lt;=2, "150-200%", "&gt;200%"))))</f>
        <v>0-100%</v>
      </c>
      <c r="O186" s="6">
        <f>MIN(H186,I186)*INDEX('2018_commission_structure-Start'!$A$21:$I$24,MATCH($E186,'2018_commission_structure-Start'!$A$21:$A$24,0),MATCH(O$1,'2018_commission_structure-Start'!$A$21:$I$21,0))</f>
        <v>65478.53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0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>SUM(O186:S186)</f>
        <v>65478.53</v>
      </c>
      <c r="U186" s="6">
        <f>T186+F186</f>
        <v>115481.53</v>
      </c>
      <c r="V186" s="6">
        <f>MIN(H186,I186)*INDEX('2018_commission_structure-Start'!$A$15:$J$18,MATCH($E186,'2018_commission_structure-Start'!$A$15:$A$18,0),MATCH(V$1,'2018_commission_structure-Start'!$A$15:$J$15,0))</f>
        <v>75552.149999999994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IF(H186&gt;L186,(H186-L186)*INDEX('2018_commission_structure-Start'!$A$21:$I$24,MATCH($E186,'2018_commission_structure-Start'!$A$21:$A$24,0),MATCH(Z$1,'2018_commission_structure-Start'!$A$21:$I$21,0)),0)</f>
        <v>0</v>
      </c>
      <c r="AA186" s="6">
        <f>SUM(V186:Z186)</f>
        <v>75552.149999999994</v>
      </c>
      <c r="AB186" s="6">
        <f>AA186+F186</f>
        <v>125555.15</v>
      </c>
    </row>
    <row r="187" spans="1:28" x14ac:dyDescent="0.2">
      <c r="A187" t="str">
        <f>C187&amp;" "&amp;D187</f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>VLOOKUP(E187,'2018_commission_structure-Start'!$A$22:$I$24,9,FALSE)</f>
        <v>750000</v>
      </c>
      <c r="J187" s="2">
        <f>I187*1.25</f>
        <v>937500</v>
      </c>
      <c r="K187" s="2">
        <f>I187*1.5</f>
        <v>1125000</v>
      </c>
      <c r="L187" s="2">
        <f>I187*2</f>
        <v>1500000</v>
      </c>
      <c r="M187" s="12">
        <f>H187/I187</f>
        <v>0.90782666666666667</v>
      </c>
      <c r="N187" t="str">
        <f>IF(M187&lt;=1, "0-100%", IF(M187&lt;=1.25, "100-125%", IF(M187&lt;=1.5, "125-150%", IF(M187&lt;=2, "150-200%", "&gt;200%"))))</f>
        <v>0-100%</v>
      </c>
      <c r="O187" s="6">
        <f>MIN(H187,I187)*INDEX('2018_commission_structure-Start'!$A$21:$I$24,MATCH($E187,'2018_commission_structure-Start'!$A$21:$A$24,0),MATCH(O$1,'2018_commission_structure-Start'!$A$21:$I$21,0))</f>
        <v>102130.5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0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>SUM(O187:S187)</f>
        <v>102130.5</v>
      </c>
      <c r="U187" s="6">
        <f>T187+F187</f>
        <v>216473.5</v>
      </c>
      <c r="V187" s="6">
        <f>MIN(H187,I187)*INDEX('2018_commission_structure-Start'!$A$15:$J$18,MATCH($E187,'2018_commission_structure-Start'!$A$15:$A$18,0),MATCH(V$1,'2018_commission_structure-Start'!$A$15:$J$15,0))</f>
        <v>102130.5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0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IF(H187&gt;L187,(H187-L187)*INDEX('2018_commission_structure-Start'!$A$21:$I$24,MATCH($E187,'2018_commission_structure-Start'!$A$21:$A$24,0),MATCH(Z$1,'2018_commission_structure-Start'!$A$21:$I$21,0)),0)</f>
        <v>0</v>
      </c>
      <c r="AA187" s="6">
        <f>SUM(V187:Z187)</f>
        <v>102130.5</v>
      </c>
      <c r="AB187" s="6">
        <f>AA187+F187</f>
        <v>216473.5</v>
      </c>
    </row>
    <row r="188" spans="1:28" x14ac:dyDescent="0.2">
      <c r="A188" t="str">
        <f>C188&amp;" "&amp;D188</f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>VLOOKUP(E188,'2018_commission_structure-Start'!$A$22:$I$24,9,FALSE)</f>
        <v>600000</v>
      </c>
      <c r="J188" s="2">
        <f>I188*1.25</f>
        <v>750000</v>
      </c>
      <c r="K188" s="2">
        <f>I188*1.5</f>
        <v>900000</v>
      </c>
      <c r="L188" s="2">
        <f>I188*2</f>
        <v>1200000</v>
      </c>
      <c r="M188" s="12">
        <f>H188/I188</f>
        <v>1.3849499999999999</v>
      </c>
      <c r="N188" t="str">
        <f>IF(M188&lt;=1, "0-100%", IF(M188&lt;=1.25, "100-125%", IF(M188&lt;=1.5, "125-150%", IF(M188&lt;=2, "150-200%", "&gt;200%"))))</f>
        <v>125-150%</v>
      </c>
      <c r="O188" s="6">
        <f>MIN(H188,I188)*INDEX('2018_commission_structure-Start'!$A$21:$I$24,MATCH($E188,'2018_commission_structure-Start'!$A$21:$A$24,0),MATCH(O$1,'2018_commission_structure-Start'!$A$21:$I$21,0))</f>
        <v>78000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25500.000000000004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17003.7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>SUM(O188:S188)</f>
        <v>120503.7</v>
      </c>
      <c r="U188" s="6">
        <f>T188+F188</f>
        <v>194022.7</v>
      </c>
      <c r="V188" s="6">
        <f>MIN(H188,I188)*INDEX('2018_commission_structure-Start'!$A$15:$J$18,MATCH($E188,'2018_commission_structure-Start'!$A$15:$A$18,0),MATCH(V$1,'2018_commission_structure-Start'!$A$15:$J$15,0))</f>
        <v>90000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27000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20242.5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IF(H188&gt;L188,(H188-L188)*INDEX('2018_commission_structure-Start'!$A$21:$I$24,MATCH($E188,'2018_commission_structure-Start'!$A$21:$A$24,0),MATCH(Z$1,'2018_commission_structure-Start'!$A$21:$I$21,0)),0)</f>
        <v>0</v>
      </c>
      <c r="AA188" s="6">
        <f>SUM(V188:Z188)</f>
        <v>137242.5</v>
      </c>
      <c r="AB188" s="6">
        <f>AA188+F188</f>
        <v>210761.5</v>
      </c>
    </row>
    <row r="189" spans="1:28" x14ac:dyDescent="0.2">
      <c r="A189" t="str">
        <f>C189&amp;" "&amp;D189</f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>VLOOKUP(E189,'2018_commission_structure-Start'!$A$22:$I$24,9,FALSE)</f>
        <v>600000</v>
      </c>
      <c r="J189" s="2">
        <f>I189*1.25</f>
        <v>750000</v>
      </c>
      <c r="K189" s="2">
        <f>I189*1.5</f>
        <v>900000</v>
      </c>
      <c r="L189" s="2">
        <f>I189*2</f>
        <v>1200000</v>
      </c>
      <c r="M189" s="12">
        <f>H189/I189</f>
        <v>1.3858966666666668</v>
      </c>
      <c r="N189" t="str">
        <f>IF(M189&lt;=1, "0-100%", IF(M189&lt;=1.25, "100-125%", IF(M189&lt;=1.5, "125-150%", IF(M189&lt;=2, "150-200%", "&gt;200%"))))</f>
        <v>125-150%</v>
      </c>
      <c r="O189" s="6">
        <f>MIN(H189,I189)*INDEX('2018_commission_structure-Start'!$A$21:$I$24,MATCH($E189,'2018_commission_structure-Start'!$A$21:$A$24,0),MATCH(O$1,'2018_commission_structure-Start'!$A$21:$I$21,0))</f>
        <v>78000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25500.000000000004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17122.98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0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>SUM(O189:S189)</f>
        <v>120622.98</v>
      </c>
      <c r="U189" s="6">
        <f>T189+F189</f>
        <v>176425.97999999998</v>
      </c>
      <c r="V189" s="6">
        <f>MIN(H189,I189)*INDEX('2018_commission_structure-Start'!$A$15:$J$18,MATCH($E189,'2018_commission_structure-Start'!$A$15:$A$18,0),MATCH(V$1,'2018_commission_structure-Start'!$A$15:$J$15,0))</f>
        <v>90000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27000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20384.5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0</v>
      </c>
      <c r="Z189" s="2">
        <f>IF(H189&gt;L189,(H189-L189)*INDEX('2018_commission_structure-Start'!$A$21:$I$24,MATCH($E189,'2018_commission_structure-Start'!$A$21:$A$24,0),MATCH(Z$1,'2018_commission_structure-Start'!$A$21:$I$21,0)),0)</f>
        <v>0</v>
      </c>
      <c r="AA189" s="6">
        <f>SUM(V189:Z189)</f>
        <v>137384.5</v>
      </c>
      <c r="AB189" s="6">
        <f>AA189+F189</f>
        <v>193187.5</v>
      </c>
    </row>
    <row r="190" spans="1:28" x14ac:dyDescent="0.2">
      <c r="A190" t="str">
        <f>C190&amp;" "&amp;D190</f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>VLOOKUP(E190,'2018_commission_structure-Start'!$A$22:$I$24,9,FALSE)</f>
        <v>750000</v>
      </c>
      <c r="J190" s="2">
        <f>I190*1.25</f>
        <v>937500</v>
      </c>
      <c r="K190" s="2">
        <f>I190*1.5</f>
        <v>1125000</v>
      </c>
      <c r="L190" s="2">
        <f>I190*2</f>
        <v>1500000</v>
      </c>
      <c r="M190" s="12">
        <f>H190/I190</f>
        <v>0.95904400000000001</v>
      </c>
      <c r="N190" t="str">
        <f>IF(M190&lt;=1, "0-100%", IF(M190&lt;=1.25, "100-125%", IF(M190&lt;=1.5, "125-150%", IF(M190&lt;=2, "150-200%", "&gt;200%"))))</f>
        <v>0-100%</v>
      </c>
      <c r="O190" s="6">
        <f>MIN(H190,I190)*INDEX('2018_commission_structure-Start'!$A$21:$I$24,MATCH($E190,'2018_commission_structure-Start'!$A$21:$A$24,0),MATCH(O$1,'2018_commission_structure-Start'!$A$21:$I$21,0))</f>
        <v>107892.45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0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>SUM(O190:S190)</f>
        <v>107892.45</v>
      </c>
      <c r="U190" s="6">
        <f>T190+F190</f>
        <v>183315.45</v>
      </c>
      <c r="V190" s="6">
        <f>MIN(H190,I190)*INDEX('2018_commission_structure-Start'!$A$15:$J$18,MATCH($E190,'2018_commission_structure-Start'!$A$15:$A$18,0),MATCH(V$1,'2018_commission_structure-Start'!$A$15:$J$15,0))</f>
        <v>107892.45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IF(H190&gt;L190,(H190-L190)*INDEX('2018_commission_structure-Start'!$A$21:$I$24,MATCH($E190,'2018_commission_structure-Start'!$A$21:$A$24,0),MATCH(Z$1,'2018_commission_structure-Start'!$A$21:$I$21,0)),0)</f>
        <v>0</v>
      </c>
      <c r="AA190" s="6">
        <f>SUM(V190:Z190)</f>
        <v>107892.45</v>
      </c>
      <c r="AB190" s="6">
        <f>AA190+F190</f>
        <v>183315.45</v>
      </c>
    </row>
    <row r="191" spans="1:28" x14ac:dyDescent="0.2">
      <c r="A191" t="str">
        <f>C191&amp;" "&amp;D191</f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>VLOOKUP(E191,'2018_commission_structure-Start'!$A$22:$I$24,9,FALSE)</f>
        <v>600000</v>
      </c>
      <c r="J191" s="2">
        <f>I191*1.25</f>
        <v>750000</v>
      </c>
      <c r="K191" s="2">
        <f>I191*1.5</f>
        <v>900000</v>
      </c>
      <c r="L191" s="2">
        <f>I191*2</f>
        <v>1200000</v>
      </c>
      <c r="M191" s="12">
        <f>H191/I191</f>
        <v>1.4757633333333333</v>
      </c>
      <c r="N191" t="str">
        <f>IF(M191&lt;=1, "0-100%", IF(M191&lt;=1.25, "100-125%", IF(M191&lt;=1.5, "125-150%", IF(M191&lt;=2, "150-200%", "&gt;200%"))))</f>
        <v>125-150%</v>
      </c>
      <c r="O191" s="6">
        <f>MIN(H191,I191)*INDEX('2018_commission_structure-Start'!$A$21:$I$24,MATCH($E191,'2018_commission_structure-Start'!$A$21:$A$24,0),MATCH(O$1,'2018_commission_structure-Start'!$A$21:$I$21,0))</f>
        <v>78000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25500.000000000004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28446.18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>SUM(O191:S191)</f>
        <v>131946.18</v>
      </c>
      <c r="U191" s="6">
        <f>T191+F191</f>
        <v>210748.18</v>
      </c>
      <c r="V191" s="6">
        <f>MIN(H191,I191)*INDEX('2018_commission_structure-Start'!$A$15:$J$18,MATCH($E191,'2018_commission_structure-Start'!$A$15:$A$18,0),MATCH(V$1,'2018_commission_structure-Start'!$A$15:$J$15,0))</f>
        <v>90000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27000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33864.5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IF(H191&gt;L191,(H191-L191)*INDEX('2018_commission_structure-Start'!$A$21:$I$24,MATCH($E191,'2018_commission_structure-Start'!$A$21:$A$24,0),MATCH(Z$1,'2018_commission_structure-Start'!$A$21:$I$21,0)),0)</f>
        <v>0</v>
      </c>
      <c r="AA191" s="6">
        <f>SUM(V191:Z191)</f>
        <v>150864.5</v>
      </c>
      <c r="AB191" s="6">
        <f>AA191+F191</f>
        <v>229666.5</v>
      </c>
    </row>
    <row r="192" spans="1:28" x14ac:dyDescent="0.2">
      <c r="A192" t="str">
        <f>C192&amp;" "&amp;D192</f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>VLOOKUP(E192,'2018_commission_structure-Start'!$A$22:$I$24,9,FALSE)</f>
        <v>600000</v>
      </c>
      <c r="J192" s="2">
        <f>I192*1.25</f>
        <v>750000</v>
      </c>
      <c r="K192" s="2">
        <f>I192*1.5</f>
        <v>900000</v>
      </c>
      <c r="L192" s="2">
        <f>I192*2</f>
        <v>1200000</v>
      </c>
      <c r="M192" s="12">
        <f>H192/I192</f>
        <v>1.2606949999999999</v>
      </c>
      <c r="N192" t="str">
        <f>IF(M192&lt;=1, "0-100%", IF(M192&lt;=1.25, "100-125%", IF(M192&lt;=1.5, "125-150%", IF(M192&lt;=2, "150-200%", "&gt;200%"))))</f>
        <v>125-150%</v>
      </c>
      <c r="O192" s="6">
        <f>MIN(H192,I192)*INDEX('2018_commission_structure-Start'!$A$21:$I$24,MATCH($E192,'2018_commission_structure-Start'!$A$21:$A$24,0),MATCH(O$1,'2018_commission_structure-Start'!$A$21:$I$21,0))</f>
        <v>78000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25500.000000000004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1347.57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>SUM(O192:S192)</f>
        <v>104847.57</v>
      </c>
      <c r="U192" s="6">
        <f>T192+F192</f>
        <v>158792.57</v>
      </c>
      <c r="V192" s="6">
        <f>MIN(H192,I192)*INDEX('2018_commission_structure-Start'!$A$15:$J$18,MATCH($E192,'2018_commission_structure-Start'!$A$15:$A$18,0),MATCH(V$1,'2018_commission_structure-Start'!$A$15:$J$15,0))</f>
        <v>90000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27000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1604.25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IF(H192&gt;L192,(H192-L192)*INDEX('2018_commission_structure-Start'!$A$21:$I$24,MATCH($E192,'2018_commission_structure-Start'!$A$21:$A$24,0),MATCH(Z$1,'2018_commission_structure-Start'!$A$21:$I$21,0)),0)</f>
        <v>0</v>
      </c>
      <c r="AA192" s="6">
        <f>SUM(V192:Z192)</f>
        <v>118604.25</v>
      </c>
      <c r="AB192" s="6">
        <f>AA192+F192</f>
        <v>172549.25</v>
      </c>
    </row>
    <row r="193" spans="1:28" x14ac:dyDescent="0.2">
      <c r="A193" t="str">
        <f>C193&amp;" "&amp;D193</f>
        <v>Cyndi D'Agostino</v>
      </c>
      <c r="B193">
        <v>858481901</v>
      </c>
      <c r="C193" t="s">
        <v>1630</v>
      </c>
      <c r="D193" t="s">
        <v>1631</v>
      </c>
      <c r="E193" t="s">
        <v>10</v>
      </c>
      <c r="F193">
        <v>78794</v>
      </c>
      <c r="G193">
        <f>COUNTIF(deals_closed!D:D,B193)</f>
        <v>28</v>
      </c>
      <c r="H193" s="2">
        <f>SUMIF(deals_closed!D:D,B193,deals_closed!C:C)</f>
        <v>982174</v>
      </c>
      <c r="I193" s="2">
        <f>VLOOKUP(E193,'2018_commission_structure-Start'!$A$22:$I$24,9,FALSE)</f>
        <v>750000</v>
      </c>
      <c r="J193" s="2">
        <f>I193*1.25</f>
        <v>937500</v>
      </c>
      <c r="K193" s="2">
        <f>I193*1.5</f>
        <v>1125000</v>
      </c>
      <c r="L193" s="2">
        <f>I193*2</f>
        <v>1500000</v>
      </c>
      <c r="M193" s="12">
        <f>H193/I193</f>
        <v>1.3095653333333332</v>
      </c>
      <c r="N193" t="str">
        <f>IF(M193&lt;=1, "0-100%", IF(M193&lt;=1.25, "100-125%", IF(M193&lt;=1.5, "125-150%", IF(M193&lt;=2, "150-200%", "&gt;200%"))))</f>
        <v>125-150%</v>
      </c>
      <c r="O193" s="6">
        <f>MIN(H193,I193)*INDEX('2018_commission_structure-Start'!$A$21:$I$24,MATCH($E193,'2018_commission_structure-Start'!$A$21:$A$24,0),MATCH(O$1,'2018_commission_structure-Start'!$A$21:$I$21,0))</f>
        <v>112500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35625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10275.02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0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>SUM(O193:S193)</f>
        <v>158400.01999999999</v>
      </c>
      <c r="U193" s="6">
        <f>T193+F193</f>
        <v>237194.02</v>
      </c>
      <c r="V193" s="6">
        <f>MIN(H193,I193)*INDEX('2018_commission_structure-Start'!$A$15:$J$18,MATCH($E193,'2018_commission_structure-Start'!$A$15:$A$18,0),MATCH(V$1,'2018_commission_structure-Start'!$A$15:$J$15,0))</f>
        <v>112500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41250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11168.5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0</v>
      </c>
      <c r="Z193" s="2">
        <f>IF(H193&gt;L193,(H193-L193)*INDEX('2018_commission_structure-Start'!$A$21:$I$24,MATCH($E193,'2018_commission_structure-Start'!$A$21:$A$24,0),MATCH(Z$1,'2018_commission_structure-Start'!$A$21:$I$21,0)),0)</f>
        <v>0</v>
      </c>
      <c r="AA193" s="6">
        <f>SUM(V193:Z193)</f>
        <v>164918.5</v>
      </c>
      <c r="AB193" s="6">
        <f>AA193+F193</f>
        <v>243712.5</v>
      </c>
    </row>
    <row r="194" spans="1:28" x14ac:dyDescent="0.2">
      <c r="A194" t="str">
        <f>C194&amp;" "&amp;D194</f>
        <v>Sandor D'Ambrogi</v>
      </c>
      <c r="B194">
        <v>8173067724</v>
      </c>
      <c r="C194" t="s">
        <v>38</v>
      </c>
      <c r="D194" t="s">
        <v>39</v>
      </c>
      <c r="E194" t="s">
        <v>7</v>
      </c>
      <c r="F194">
        <v>47147</v>
      </c>
      <c r="G194">
        <f>COUNTIF(deals_closed!D:D,B194)</f>
        <v>21</v>
      </c>
      <c r="H194" s="2">
        <f>SUMIF(deals_closed!D:D,B194,deals_closed!C:C)</f>
        <v>760710</v>
      </c>
      <c r="I194" s="2">
        <f>VLOOKUP(E194,'2018_commission_structure-Start'!$A$22:$I$24,9,FALSE)</f>
        <v>500000</v>
      </c>
      <c r="J194" s="2">
        <f>I194*1.25</f>
        <v>625000</v>
      </c>
      <c r="K194" s="2">
        <f>I194*1.5</f>
        <v>750000</v>
      </c>
      <c r="L194" s="2">
        <f>I194*2</f>
        <v>1000000</v>
      </c>
      <c r="M194" s="12">
        <f>H194/I194</f>
        <v>1.52142</v>
      </c>
      <c r="N194" t="str">
        <f>IF(M194&lt;=1, "0-100%", IF(M194&lt;=1.25, "100-125%", IF(M194&lt;=1.5, "125-150%", IF(M194&lt;=2, "150-200%", "&gt;200%"))))</f>
        <v>150-200%</v>
      </c>
      <c r="O194" s="6">
        <f>MIN(H194,I194)*INDEX('2018_commission_structure-Start'!$A$21:$I$24,MATCH($E194,'2018_commission_structure-Start'!$A$21:$A$24,0),MATCH(O$1,'2018_commission_structure-Start'!$A$21:$I$21,0))</f>
        <v>50000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18750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22500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2356.1999999999998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>SUM(O194:S194)</f>
        <v>93606.2</v>
      </c>
      <c r="U194" s="6">
        <f>T194+F194</f>
        <v>140753.20000000001</v>
      </c>
      <c r="V194" s="6">
        <f>MIN(H194,I194)*INDEX('2018_commission_structure-Start'!$A$15:$J$18,MATCH($E194,'2018_commission_structure-Start'!$A$15:$A$18,0),MATCH(V$1,'2018_commission_structure-Start'!$A$15:$J$15,0))</f>
        <v>60000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21250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25000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2356.1999999999998</v>
      </c>
      <c r="Z194" s="2">
        <f>IF(H194&gt;L194,(H194-L194)*INDEX('2018_commission_structure-Start'!$A$21:$I$24,MATCH($E194,'2018_commission_structure-Start'!$A$21:$A$24,0),MATCH(Z$1,'2018_commission_structure-Start'!$A$21:$I$21,0)),0)</f>
        <v>0</v>
      </c>
      <c r="AA194" s="6">
        <f>SUM(V194:Z194)</f>
        <v>108606.2</v>
      </c>
      <c r="AB194" s="6">
        <f>AA194+F194</f>
        <v>155753.20000000001</v>
      </c>
    </row>
    <row r="195" spans="1:28" x14ac:dyDescent="0.2">
      <c r="A195" t="str">
        <f>C195&amp;" "&amp;D195</f>
        <v>Grenville D'Orsay</v>
      </c>
      <c r="B195">
        <v>9674189459</v>
      </c>
      <c r="C195" t="s">
        <v>826</v>
      </c>
      <c r="D195" t="s">
        <v>827</v>
      </c>
      <c r="E195" t="s">
        <v>10</v>
      </c>
      <c r="F195">
        <v>77029</v>
      </c>
      <c r="G195">
        <f>COUNTIF(deals_closed!D:D,B195)</f>
        <v>17</v>
      </c>
      <c r="H195" s="2">
        <f>SUMIF(deals_closed!D:D,B195,deals_closed!C:C)</f>
        <v>608507</v>
      </c>
      <c r="I195" s="2">
        <f>VLOOKUP(E195,'2018_commission_structure-Start'!$A$22:$I$24,9,FALSE)</f>
        <v>750000</v>
      </c>
      <c r="J195" s="2">
        <f>I195*1.25</f>
        <v>937500</v>
      </c>
      <c r="K195" s="2">
        <f>I195*1.5</f>
        <v>1125000</v>
      </c>
      <c r="L195" s="2">
        <f>I195*2</f>
        <v>1500000</v>
      </c>
      <c r="M195" s="12">
        <f>H195/I195</f>
        <v>0.81134266666666666</v>
      </c>
      <c r="N195" t="str">
        <f>IF(M195&lt;=1, "0-100%", IF(M195&lt;=1.25, "100-125%", IF(M195&lt;=1.5, "125-150%", IF(M195&lt;=2, "150-200%", "&gt;200%"))))</f>
        <v>0-100%</v>
      </c>
      <c r="O195" s="6">
        <f>MIN(H195,I195)*INDEX('2018_commission_structure-Start'!$A$21:$I$24,MATCH($E195,'2018_commission_structure-Start'!$A$21:$A$24,0),MATCH(O$1,'2018_commission_structure-Start'!$A$21:$I$21,0))</f>
        <v>91276.05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0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0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0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>SUM(O195:S195)</f>
        <v>91276.05</v>
      </c>
      <c r="U195" s="6">
        <f>T195+F195</f>
        <v>168305.05</v>
      </c>
      <c r="V195" s="6">
        <f>MIN(H195,I195)*INDEX('2018_commission_structure-Start'!$A$15:$J$18,MATCH($E195,'2018_commission_structure-Start'!$A$15:$A$18,0),MATCH(V$1,'2018_commission_structure-Start'!$A$15:$J$15,0))</f>
        <v>91276.05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0</v>
      </c>
      <c r="Z195" s="2">
        <f>IF(H195&gt;L195,(H195-L195)*INDEX('2018_commission_structure-Start'!$A$21:$I$24,MATCH($E195,'2018_commission_structure-Start'!$A$21:$A$24,0),MATCH(Z$1,'2018_commission_structure-Start'!$A$21:$I$21,0)),0)</f>
        <v>0</v>
      </c>
      <c r="AA195" s="6">
        <f>SUM(V195:Z195)</f>
        <v>91276.05</v>
      </c>
      <c r="AB195" s="6">
        <f>AA195+F195</f>
        <v>168305.05</v>
      </c>
    </row>
    <row r="196" spans="1:28" x14ac:dyDescent="0.2">
      <c r="A196" t="str">
        <f>C196&amp;" "&amp;D196</f>
        <v>Shelly Dabs</v>
      </c>
      <c r="B196">
        <v>9153408497</v>
      </c>
      <c r="C196" t="s">
        <v>246</v>
      </c>
      <c r="D196" t="s">
        <v>247</v>
      </c>
      <c r="E196" t="s">
        <v>10</v>
      </c>
      <c r="F196">
        <v>96381</v>
      </c>
      <c r="G196">
        <f>COUNTIF(deals_closed!D:D,B196)</f>
        <v>30</v>
      </c>
      <c r="H196" s="2">
        <f>SUMIF(deals_closed!D:D,B196,deals_closed!C:C)</f>
        <v>963557</v>
      </c>
      <c r="I196" s="2">
        <f>VLOOKUP(E196,'2018_commission_structure-Start'!$A$22:$I$24,9,FALSE)</f>
        <v>750000</v>
      </c>
      <c r="J196" s="2">
        <f>I196*1.25</f>
        <v>937500</v>
      </c>
      <c r="K196" s="2">
        <f>I196*1.5</f>
        <v>1125000</v>
      </c>
      <c r="L196" s="2">
        <f>I196*2</f>
        <v>1500000</v>
      </c>
      <c r="M196" s="12">
        <f>H196/I196</f>
        <v>1.2847426666666666</v>
      </c>
      <c r="N196" t="str">
        <f>IF(M196&lt;=1, "0-100%", IF(M196&lt;=1.25, "100-125%", IF(M196&lt;=1.5, "125-150%", IF(M196&lt;=2, "150-200%", "&gt;200%"))))</f>
        <v>125-150%</v>
      </c>
      <c r="O196" s="6">
        <f>MIN(H196,I196)*INDEX('2018_commission_structure-Start'!$A$21:$I$24,MATCH($E196,'2018_commission_structure-Start'!$A$21:$A$24,0),MATCH(O$1,'2018_commission_structure-Start'!$A$21:$I$21,0))</f>
        <v>112500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35625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5993.1100000000006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>SUM(O196:S196)</f>
        <v>154118.10999999999</v>
      </c>
      <c r="U196" s="6">
        <f>T196+F196</f>
        <v>250499.11</v>
      </c>
      <c r="V196" s="6">
        <f>MIN(H196,I196)*INDEX('2018_commission_structure-Start'!$A$15:$J$18,MATCH($E196,'2018_commission_structure-Start'!$A$15:$A$18,0),MATCH(V$1,'2018_commission_structure-Start'!$A$15:$J$15,0))</f>
        <v>112500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41250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6514.25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IF(H196&gt;L196,(H196-L196)*INDEX('2018_commission_structure-Start'!$A$21:$I$24,MATCH($E196,'2018_commission_structure-Start'!$A$21:$A$24,0),MATCH(Z$1,'2018_commission_structure-Start'!$A$21:$I$21,0)),0)</f>
        <v>0</v>
      </c>
      <c r="AA196" s="6">
        <f>SUM(V196:Z196)</f>
        <v>160264.25</v>
      </c>
      <c r="AB196" s="6">
        <f>AA196+F196</f>
        <v>256645.25</v>
      </c>
    </row>
    <row r="197" spans="1:28" x14ac:dyDescent="0.2">
      <c r="A197" t="str">
        <f>C197&amp;" "&amp;D197</f>
        <v>Filbert Dahle</v>
      </c>
      <c r="B197">
        <v>9228842121</v>
      </c>
      <c r="C197" t="s">
        <v>1449</v>
      </c>
      <c r="D197" t="s">
        <v>1450</v>
      </c>
      <c r="E197" t="s">
        <v>29</v>
      </c>
      <c r="F197">
        <v>74925</v>
      </c>
      <c r="G197">
        <f>COUNTIF(deals_closed!D:D,B197)</f>
        <v>25</v>
      </c>
      <c r="H197" s="2">
        <f>SUMIF(deals_closed!D:D,B197,deals_closed!C:C)</f>
        <v>921203</v>
      </c>
      <c r="I197" s="2">
        <f>VLOOKUP(E197,'2018_commission_structure-Start'!$A$22:$I$24,9,FALSE)</f>
        <v>600000</v>
      </c>
      <c r="J197" s="2">
        <f>I197*1.25</f>
        <v>750000</v>
      </c>
      <c r="K197" s="2">
        <f>I197*1.5</f>
        <v>900000</v>
      </c>
      <c r="L197" s="2">
        <f>I197*2</f>
        <v>1200000</v>
      </c>
      <c r="M197" s="12">
        <f>H197/I197</f>
        <v>1.5353383333333332</v>
      </c>
      <c r="N197" t="str">
        <f>IF(M197&lt;=1, "0-100%", IF(M197&lt;=1.25, "100-125%", IF(M197&lt;=1.5, "125-150%", IF(M197&lt;=2, "150-200%", "&gt;200%"))))</f>
        <v>150-200%</v>
      </c>
      <c r="O197" s="6">
        <f>MIN(H197,I197)*INDEX('2018_commission_structure-Start'!$A$21:$I$24,MATCH($E197,'2018_commission_structure-Start'!$A$21:$A$24,0),MATCH(O$1,'2018_commission_structure-Start'!$A$21:$I$21,0))</f>
        <v>78000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25500.000000000004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31500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5512.78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>SUM(O197:S197)</f>
        <v>140512.78</v>
      </c>
      <c r="U197" s="6">
        <f>T197+F197</f>
        <v>215437.78</v>
      </c>
      <c r="V197" s="6">
        <f>MIN(H197,I197)*INDEX('2018_commission_structure-Start'!$A$15:$J$18,MATCH($E197,'2018_commission_structure-Start'!$A$15:$A$18,0),MATCH(V$1,'2018_commission_structure-Start'!$A$15:$J$15,0))</f>
        <v>90000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27000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37500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6360.9</v>
      </c>
      <c r="Z197" s="2">
        <f>IF(H197&gt;L197,(H197-L197)*INDEX('2018_commission_structure-Start'!$A$21:$I$24,MATCH($E197,'2018_commission_structure-Start'!$A$21:$A$24,0),MATCH(Z$1,'2018_commission_structure-Start'!$A$21:$I$21,0)),0)</f>
        <v>0</v>
      </c>
      <c r="AA197" s="6">
        <f>SUM(V197:Z197)</f>
        <v>160860.9</v>
      </c>
      <c r="AB197" s="6">
        <f>AA197+F197</f>
        <v>235785.9</v>
      </c>
    </row>
    <row r="198" spans="1:28" x14ac:dyDescent="0.2">
      <c r="A198" t="str">
        <f>C198&amp;" "&amp;D198</f>
        <v>Janenna Dailey</v>
      </c>
      <c r="B198">
        <v>7783641539</v>
      </c>
      <c r="C198" t="s">
        <v>1039</v>
      </c>
      <c r="D198" t="s">
        <v>1040</v>
      </c>
      <c r="E198" t="s">
        <v>10</v>
      </c>
      <c r="F198">
        <v>109301</v>
      </c>
      <c r="G198">
        <f>COUNTIF(deals_closed!D:D,B198)</f>
        <v>20</v>
      </c>
      <c r="H198" s="2">
        <f>SUMIF(deals_closed!D:D,B198,deals_closed!C:C)</f>
        <v>729594</v>
      </c>
      <c r="I198" s="2">
        <f>VLOOKUP(E198,'2018_commission_structure-Start'!$A$22:$I$24,9,FALSE)</f>
        <v>750000</v>
      </c>
      <c r="J198" s="2">
        <f>I198*1.25</f>
        <v>937500</v>
      </c>
      <c r="K198" s="2">
        <f>I198*1.5</f>
        <v>1125000</v>
      </c>
      <c r="L198" s="2">
        <f>I198*2</f>
        <v>1500000</v>
      </c>
      <c r="M198" s="12">
        <f>H198/I198</f>
        <v>0.97279199999999999</v>
      </c>
      <c r="N198" t="str">
        <f>IF(M198&lt;=1, "0-100%", IF(M198&lt;=1.25, "100-125%", IF(M198&lt;=1.5, "125-150%", IF(M198&lt;=2, "150-200%", "&gt;200%"))))</f>
        <v>0-100%</v>
      </c>
      <c r="O198" s="6">
        <f>MIN(H198,I198)*INDEX('2018_commission_structure-Start'!$A$21:$I$24,MATCH($E198,'2018_commission_structure-Start'!$A$21:$A$24,0),MATCH(O$1,'2018_commission_structure-Start'!$A$21:$I$21,0))</f>
        <v>109439.09999999999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0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0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0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>SUM(O198:S198)</f>
        <v>109439.09999999999</v>
      </c>
      <c r="U198" s="6">
        <f>T198+F198</f>
        <v>218740.09999999998</v>
      </c>
      <c r="V198" s="6">
        <f>MIN(H198,I198)*INDEX('2018_commission_structure-Start'!$A$15:$J$18,MATCH($E198,'2018_commission_structure-Start'!$A$15:$A$18,0),MATCH(V$1,'2018_commission_structure-Start'!$A$15:$J$15,0))</f>
        <v>109439.09999999999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0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0</v>
      </c>
      <c r="Z198" s="2">
        <f>IF(H198&gt;L198,(H198-L198)*INDEX('2018_commission_structure-Start'!$A$21:$I$24,MATCH($E198,'2018_commission_structure-Start'!$A$21:$A$24,0),MATCH(Z$1,'2018_commission_structure-Start'!$A$21:$I$21,0)),0)</f>
        <v>0</v>
      </c>
      <c r="AA198" s="6">
        <f>SUM(V198:Z198)</f>
        <v>109439.09999999999</v>
      </c>
      <c r="AB198" s="6">
        <f>AA198+F198</f>
        <v>218740.09999999998</v>
      </c>
    </row>
    <row r="199" spans="1:28" x14ac:dyDescent="0.2">
      <c r="A199" t="str">
        <f>C199&amp;" "&amp;D199</f>
        <v>Katrina Danne</v>
      </c>
      <c r="B199">
        <v>3915983489</v>
      </c>
      <c r="C199" t="s">
        <v>619</v>
      </c>
      <c r="D199" t="s">
        <v>620</v>
      </c>
      <c r="E199" t="s">
        <v>7</v>
      </c>
      <c r="F199">
        <v>47584</v>
      </c>
      <c r="G199">
        <f>COUNTIF(deals_closed!D:D,B199)</f>
        <v>20</v>
      </c>
      <c r="H199" s="2">
        <f>SUMIF(deals_closed!D:D,B199,deals_closed!C:C)</f>
        <v>711786</v>
      </c>
      <c r="I199" s="2">
        <f>VLOOKUP(E199,'2018_commission_structure-Start'!$A$22:$I$24,9,FALSE)</f>
        <v>500000</v>
      </c>
      <c r="J199" s="2">
        <f>I199*1.25</f>
        <v>625000</v>
      </c>
      <c r="K199" s="2">
        <f>I199*1.5</f>
        <v>750000</v>
      </c>
      <c r="L199" s="2">
        <f>I199*2</f>
        <v>1000000</v>
      </c>
      <c r="M199" s="12">
        <f>H199/I199</f>
        <v>1.4235720000000001</v>
      </c>
      <c r="N199" t="str">
        <f>IF(M199&lt;=1, "0-100%", IF(M199&lt;=1.25, "100-125%", IF(M199&lt;=1.5, "125-150%", IF(M199&lt;=2, "150-200%", "&gt;200%"))))</f>
        <v>125-150%</v>
      </c>
      <c r="O199" s="6">
        <f>MIN(H199,I199)*INDEX('2018_commission_structure-Start'!$A$21:$I$24,MATCH($E199,'2018_commission_structure-Start'!$A$21:$A$24,0),MATCH(O$1,'2018_commission_structure-Start'!$A$21:$I$21,0))</f>
        <v>50000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18750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15621.48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>SUM(O199:S199)</f>
        <v>84371.48</v>
      </c>
      <c r="U199" s="6">
        <f>T199+F199</f>
        <v>131955.47999999998</v>
      </c>
      <c r="V199" s="6">
        <f>MIN(H199,I199)*INDEX('2018_commission_structure-Start'!$A$15:$J$18,MATCH($E199,'2018_commission_structure-Start'!$A$15:$A$18,0),MATCH(V$1,'2018_commission_structure-Start'!$A$15:$J$15,0))</f>
        <v>60000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21250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17357.2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IF(H199&gt;L199,(H199-L199)*INDEX('2018_commission_structure-Start'!$A$21:$I$24,MATCH($E199,'2018_commission_structure-Start'!$A$21:$A$24,0),MATCH(Z$1,'2018_commission_structure-Start'!$A$21:$I$21,0)),0)</f>
        <v>0</v>
      </c>
      <c r="AA199" s="6">
        <f>SUM(V199:Z199)</f>
        <v>98607.2</v>
      </c>
      <c r="AB199" s="6">
        <f>AA199+F199</f>
        <v>146191.20000000001</v>
      </c>
    </row>
    <row r="200" spans="1:28" x14ac:dyDescent="0.2">
      <c r="A200" t="str">
        <f>C200&amp;" "&amp;D200</f>
        <v>Weylin Daouze</v>
      </c>
      <c r="B200">
        <v>7453397081</v>
      </c>
      <c r="C200" t="s">
        <v>1284</v>
      </c>
      <c r="D200" t="s">
        <v>1285</v>
      </c>
      <c r="E200" t="s">
        <v>10</v>
      </c>
      <c r="F200">
        <v>88012</v>
      </c>
      <c r="G200">
        <f>COUNTIF(deals_closed!D:D,B200)</f>
        <v>13</v>
      </c>
      <c r="H200" s="2">
        <f>SUMIF(deals_closed!D:D,B200,deals_closed!C:C)</f>
        <v>432502</v>
      </c>
      <c r="I200" s="2">
        <f>VLOOKUP(E200,'2018_commission_structure-Start'!$A$22:$I$24,9,FALSE)</f>
        <v>750000</v>
      </c>
      <c r="J200" s="2">
        <f>I200*1.25</f>
        <v>937500</v>
      </c>
      <c r="K200" s="2">
        <f>I200*1.5</f>
        <v>1125000</v>
      </c>
      <c r="L200" s="2">
        <f>I200*2</f>
        <v>1500000</v>
      </c>
      <c r="M200" s="12">
        <f>H200/I200</f>
        <v>0.57666933333333337</v>
      </c>
      <c r="N200" t="str">
        <f>IF(M200&lt;=1, "0-100%", IF(M200&lt;=1.25, "100-125%", IF(M200&lt;=1.5, "125-150%", IF(M200&lt;=2, "150-200%", "&gt;200%"))))</f>
        <v>0-100%</v>
      </c>
      <c r="O200" s="6">
        <f>MIN(H200,I200)*INDEX('2018_commission_structure-Start'!$A$21:$I$24,MATCH($E200,'2018_commission_structure-Start'!$A$21:$A$24,0),MATCH(O$1,'2018_commission_structure-Start'!$A$21:$I$21,0))</f>
        <v>64875.299999999996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0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0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0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>SUM(O200:S200)</f>
        <v>64875.299999999996</v>
      </c>
      <c r="U200" s="6">
        <f>T200+F200</f>
        <v>152887.29999999999</v>
      </c>
      <c r="V200" s="6">
        <f>MIN(H200,I200)*INDEX('2018_commission_structure-Start'!$A$15:$J$18,MATCH($E200,'2018_commission_structure-Start'!$A$15:$A$18,0),MATCH(V$1,'2018_commission_structure-Start'!$A$15:$J$15,0))</f>
        <v>64875.299999999996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0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0</v>
      </c>
      <c r="Z200" s="2">
        <f>IF(H200&gt;L200,(H200-L200)*INDEX('2018_commission_structure-Start'!$A$21:$I$24,MATCH($E200,'2018_commission_structure-Start'!$A$21:$A$24,0),MATCH(Z$1,'2018_commission_structure-Start'!$A$21:$I$21,0)),0)</f>
        <v>0</v>
      </c>
      <c r="AA200" s="6">
        <f>SUM(V200:Z200)</f>
        <v>64875.299999999996</v>
      </c>
      <c r="AB200" s="6">
        <f>AA200+F200</f>
        <v>152887.29999999999</v>
      </c>
    </row>
    <row r="201" spans="1:28" x14ac:dyDescent="0.2">
      <c r="A201" t="str">
        <f>C201&amp;" "&amp;D201</f>
        <v>Isadora Davana</v>
      </c>
      <c r="B201">
        <v>7011563598</v>
      </c>
      <c r="C201" t="s">
        <v>958</v>
      </c>
      <c r="D201" t="s">
        <v>959</v>
      </c>
      <c r="E201" t="s">
        <v>7</v>
      </c>
      <c r="F201">
        <v>30113</v>
      </c>
      <c r="G201">
        <f>COUNTIF(deals_closed!D:D,B201)</f>
        <v>18</v>
      </c>
      <c r="H201" s="2">
        <f>SUMIF(deals_closed!D:D,B201,deals_closed!C:C)</f>
        <v>664135</v>
      </c>
      <c r="I201" s="2">
        <f>VLOOKUP(E201,'2018_commission_structure-Start'!$A$22:$I$24,9,FALSE)</f>
        <v>500000</v>
      </c>
      <c r="J201" s="2">
        <f>I201*1.25</f>
        <v>625000</v>
      </c>
      <c r="K201" s="2">
        <f>I201*1.5</f>
        <v>750000</v>
      </c>
      <c r="L201" s="2">
        <f>I201*2</f>
        <v>1000000</v>
      </c>
      <c r="M201" s="12">
        <f>H201/I201</f>
        <v>1.3282700000000001</v>
      </c>
      <c r="N201" t="str">
        <f>IF(M201&lt;=1, "0-100%", IF(M201&lt;=1.25, "100-125%", IF(M201&lt;=1.5, "125-150%", IF(M201&lt;=2, "150-200%", "&gt;200%"))))</f>
        <v>125-150%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18750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7044.3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0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>SUM(O201:S201)</f>
        <v>75794.3</v>
      </c>
      <c r="U201" s="6">
        <f>T201+F201</f>
        <v>105907.3</v>
      </c>
      <c r="V201" s="6">
        <f>MIN(H201,I201)*INDEX('2018_commission_structure-Start'!$A$15:$J$18,MATCH($E201,'2018_commission_structure-Start'!$A$15:$A$18,0),MATCH(V$1,'2018_commission_structure-Start'!$A$15:$J$15,0))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21250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7827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0</v>
      </c>
      <c r="Z201" s="2">
        <f>IF(H201&gt;L201,(H201-L201)*INDEX('2018_commission_structure-Start'!$A$21:$I$24,MATCH($E201,'2018_commission_structure-Start'!$A$21:$A$24,0),MATCH(Z$1,'2018_commission_structure-Start'!$A$21:$I$21,0)),0)</f>
        <v>0</v>
      </c>
      <c r="AA201" s="6">
        <f>SUM(V201:Z201)</f>
        <v>89077</v>
      </c>
      <c r="AB201" s="6">
        <f>AA201+F201</f>
        <v>119190</v>
      </c>
    </row>
    <row r="202" spans="1:28" x14ac:dyDescent="0.2">
      <c r="A202" t="str">
        <f>C202&amp;" "&amp;D202</f>
        <v>Orv Davidou</v>
      </c>
      <c r="B202">
        <v>6402318035</v>
      </c>
      <c r="C202" t="s">
        <v>672</v>
      </c>
      <c r="D202" t="s">
        <v>673</v>
      </c>
      <c r="E202" t="s">
        <v>7</v>
      </c>
      <c r="F202">
        <v>51501</v>
      </c>
      <c r="G202">
        <f>COUNTIF(deals_closed!D:D,B202)</f>
        <v>20</v>
      </c>
      <c r="H202" s="2">
        <f>SUMIF(deals_closed!D:D,B202,deals_closed!C:C)</f>
        <v>656820</v>
      </c>
      <c r="I202" s="2">
        <f>VLOOKUP(E202,'2018_commission_structure-Start'!$A$22:$I$24,9,FALSE)</f>
        <v>500000</v>
      </c>
      <c r="J202" s="2">
        <f>I202*1.25</f>
        <v>625000</v>
      </c>
      <c r="K202" s="2">
        <f>I202*1.5</f>
        <v>750000</v>
      </c>
      <c r="L202" s="2">
        <f>I202*2</f>
        <v>1000000</v>
      </c>
      <c r="M202" s="12">
        <f>H202/I202</f>
        <v>1.3136399999999999</v>
      </c>
      <c r="N202" t="str">
        <f>IF(M202&lt;=1, "0-100%", IF(M202&lt;=1.25, "100-125%", IF(M202&lt;=1.5, "125-150%", IF(M202&lt;=2, "150-200%", "&gt;200%"))))</f>
        <v>125-150%</v>
      </c>
      <c r="O202" s="6">
        <f>MIN(H202,I202)*INDEX('2018_commission_structure-Start'!$A$21:$I$24,MATCH($E202,'2018_commission_structure-Start'!$A$21:$A$24,0),MATCH(O$1,'2018_commission_structure-Start'!$A$21:$I$21,0))</f>
        <v>50000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18750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5727.5999999999995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>SUM(O202:S202)</f>
        <v>74477.600000000006</v>
      </c>
      <c r="U202" s="6">
        <f>T202+F202</f>
        <v>125978.6</v>
      </c>
      <c r="V202" s="6">
        <f>MIN(H202,I202)*INDEX('2018_commission_structure-Start'!$A$15:$J$18,MATCH($E202,'2018_commission_structure-Start'!$A$15:$A$18,0),MATCH(V$1,'2018_commission_structure-Start'!$A$15:$J$15,0))</f>
        <v>60000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21250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6364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IF(H202&gt;L202,(H202-L202)*INDEX('2018_commission_structure-Start'!$A$21:$I$24,MATCH($E202,'2018_commission_structure-Start'!$A$21:$A$24,0),MATCH(Z$1,'2018_commission_structure-Start'!$A$21:$I$21,0)),0)</f>
        <v>0</v>
      </c>
      <c r="AA202" s="6">
        <f>SUM(V202:Z202)</f>
        <v>87614</v>
      </c>
      <c r="AB202" s="6">
        <f>AA202+F202</f>
        <v>139115</v>
      </c>
    </row>
    <row r="203" spans="1:28" x14ac:dyDescent="0.2">
      <c r="A203" t="str">
        <f>C203&amp;" "&amp;D203</f>
        <v>Ivor Davidy</v>
      </c>
      <c r="B203">
        <v>27852261</v>
      </c>
      <c r="C203" t="s">
        <v>905</v>
      </c>
      <c r="D203" t="s">
        <v>906</v>
      </c>
      <c r="E203" t="s">
        <v>10</v>
      </c>
      <c r="F203">
        <v>75324</v>
      </c>
      <c r="G203">
        <f>COUNTIF(deals_closed!D:D,B203)</f>
        <v>15</v>
      </c>
      <c r="H203" s="2">
        <f>SUMIF(deals_closed!D:D,B203,deals_closed!C:C)</f>
        <v>403196</v>
      </c>
      <c r="I203" s="2">
        <f>VLOOKUP(E203,'2018_commission_structure-Start'!$A$22:$I$24,9,FALSE)</f>
        <v>750000</v>
      </c>
      <c r="J203" s="2">
        <f>I203*1.25</f>
        <v>937500</v>
      </c>
      <c r="K203" s="2">
        <f>I203*1.5</f>
        <v>1125000</v>
      </c>
      <c r="L203" s="2">
        <f>I203*2</f>
        <v>1500000</v>
      </c>
      <c r="M203" s="12">
        <f>H203/I203</f>
        <v>0.53759466666666667</v>
      </c>
      <c r="N203" t="str">
        <f>IF(M203&lt;=1, "0-100%", IF(M203&lt;=1.25, "100-125%", IF(M203&lt;=1.5, "125-150%", IF(M203&lt;=2, "150-200%", "&gt;200%"))))</f>
        <v>0-100%</v>
      </c>
      <c r="O203" s="6">
        <f>MIN(H203,I203)*INDEX('2018_commission_structure-Start'!$A$21:$I$24,MATCH($E203,'2018_commission_structure-Start'!$A$21:$A$24,0),MATCH(O$1,'2018_commission_structure-Start'!$A$21:$I$21,0))</f>
        <v>60479.399999999994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>SUM(O203:S203)</f>
        <v>60479.399999999994</v>
      </c>
      <c r="U203" s="6">
        <f>T203+F203</f>
        <v>135803.4</v>
      </c>
      <c r="V203" s="6">
        <f>MIN(H203,I203)*INDEX('2018_commission_structure-Start'!$A$15:$J$18,MATCH($E203,'2018_commission_structure-Start'!$A$15:$A$18,0),MATCH(V$1,'2018_commission_structure-Start'!$A$15:$J$15,0))</f>
        <v>60479.399999999994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IF(H203&gt;L203,(H203-L203)*INDEX('2018_commission_structure-Start'!$A$21:$I$24,MATCH($E203,'2018_commission_structure-Start'!$A$21:$A$24,0),MATCH(Z$1,'2018_commission_structure-Start'!$A$21:$I$21,0)),0)</f>
        <v>0</v>
      </c>
      <c r="AA203" s="6">
        <f>SUM(V203:Z203)</f>
        <v>60479.399999999994</v>
      </c>
      <c r="AB203" s="6">
        <f>AA203+F203</f>
        <v>135803.4</v>
      </c>
    </row>
    <row r="204" spans="1:28" x14ac:dyDescent="0.2">
      <c r="A204" t="str">
        <f>C204&amp;" "&amp;D204</f>
        <v>Ted Davoren</v>
      </c>
      <c r="B204">
        <v>6819637888</v>
      </c>
      <c r="C204" t="s">
        <v>563</v>
      </c>
      <c r="D204" t="s">
        <v>564</v>
      </c>
      <c r="E204" t="s">
        <v>7</v>
      </c>
      <c r="F204">
        <v>53401</v>
      </c>
      <c r="G204">
        <f>COUNTIF(deals_closed!D:D,B204)</f>
        <v>14</v>
      </c>
      <c r="H204" s="2">
        <f>SUMIF(deals_closed!D:D,B204,deals_closed!C:C)</f>
        <v>445363</v>
      </c>
      <c r="I204" s="2">
        <f>VLOOKUP(E204,'2018_commission_structure-Start'!$A$22:$I$24,9,FALSE)</f>
        <v>500000</v>
      </c>
      <c r="J204" s="2">
        <f>I204*1.25</f>
        <v>625000</v>
      </c>
      <c r="K204" s="2">
        <f>I204*1.5</f>
        <v>750000</v>
      </c>
      <c r="L204" s="2">
        <f>I204*2</f>
        <v>1000000</v>
      </c>
      <c r="M204" s="12">
        <f>H204/I204</f>
        <v>0.89072600000000002</v>
      </c>
      <c r="N204" t="str">
        <f>IF(M204&lt;=1, "0-100%", IF(M204&lt;=1.25, "100-125%", IF(M204&lt;=1.5, "125-150%", IF(M204&lt;=2, "150-200%", "&gt;200%"))))</f>
        <v>0-100%</v>
      </c>
      <c r="O204" s="6">
        <f>MIN(H204,I204)*INDEX('2018_commission_structure-Start'!$A$21:$I$24,MATCH($E204,'2018_commission_structure-Start'!$A$21:$A$24,0),MATCH(O$1,'2018_commission_structure-Start'!$A$21:$I$21,0))</f>
        <v>44536.3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0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0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>SUM(O204:S204)</f>
        <v>44536.3</v>
      </c>
      <c r="U204" s="6">
        <f>T204+F204</f>
        <v>97937.3</v>
      </c>
      <c r="V204" s="6">
        <f>MIN(H204,I204)*INDEX('2018_commission_structure-Start'!$A$15:$J$18,MATCH($E204,'2018_commission_structure-Start'!$A$15:$A$18,0),MATCH(V$1,'2018_commission_structure-Start'!$A$15:$J$15,0))</f>
        <v>53443.56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0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0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IF(H204&gt;L204,(H204-L204)*INDEX('2018_commission_structure-Start'!$A$21:$I$24,MATCH($E204,'2018_commission_structure-Start'!$A$21:$A$24,0),MATCH(Z$1,'2018_commission_structure-Start'!$A$21:$I$21,0)),0)</f>
        <v>0</v>
      </c>
      <c r="AA204" s="6">
        <f>SUM(V204:Z204)</f>
        <v>53443.56</v>
      </c>
      <c r="AB204" s="6">
        <f>AA204+F204</f>
        <v>106844.56</v>
      </c>
    </row>
    <row r="205" spans="1:28" x14ac:dyDescent="0.2">
      <c r="A205" t="str">
        <f>C205&amp;" "&amp;D205</f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COUNTIF(deals_closed!D:D,B205)</f>
        <v>21</v>
      </c>
      <c r="H205" s="2">
        <f>SUMIF(deals_closed!D:D,B205,deals_closed!C:C)</f>
        <v>682856</v>
      </c>
      <c r="I205" s="2">
        <f>VLOOKUP(E205,'2018_commission_structure-Start'!$A$22:$I$24,9,FALSE)</f>
        <v>500000</v>
      </c>
      <c r="J205" s="2">
        <f>I205*1.25</f>
        <v>625000</v>
      </c>
      <c r="K205" s="2">
        <f>I205*1.5</f>
        <v>750000</v>
      </c>
      <c r="L205" s="2">
        <f>I205*2</f>
        <v>1000000</v>
      </c>
      <c r="M205" s="12">
        <f>H205/I205</f>
        <v>1.365712</v>
      </c>
      <c r="N205" t="str">
        <f>IF(M205&lt;=1, "0-100%", IF(M205&lt;=1.25, "100-125%", IF(M205&lt;=1.5, "125-150%", IF(M205&lt;=2, "150-200%", "&gt;200%"))))</f>
        <v>125-150%</v>
      </c>
      <c r="O205" s="6">
        <f>MIN(H205,I205)*INDEX('2018_commission_structure-Start'!$A$21:$I$24,MATCH($E205,'2018_commission_structure-Start'!$A$21:$A$24,0),MATCH(O$1,'2018_commission_structure-Start'!$A$21:$I$21,0))</f>
        <v>50000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18750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10414.08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0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>SUM(O205:S205)</f>
        <v>79164.08</v>
      </c>
      <c r="U205" s="6">
        <f>T205+F205</f>
        <v>111335.08</v>
      </c>
      <c r="V205" s="6">
        <f>MIN(H205,I205)*INDEX('2018_commission_structure-Start'!$A$15:$J$18,MATCH($E205,'2018_commission_structure-Start'!$A$15:$A$18,0),MATCH(V$1,'2018_commission_structure-Start'!$A$15:$J$15,0))</f>
        <v>60000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21250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11571.2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0</v>
      </c>
      <c r="Z205" s="2">
        <f>IF(H205&gt;L205,(H205-L205)*INDEX('2018_commission_structure-Start'!$A$21:$I$24,MATCH($E205,'2018_commission_structure-Start'!$A$21:$A$24,0),MATCH(Z$1,'2018_commission_structure-Start'!$A$21:$I$21,0)),0)</f>
        <v>0</v>
      </c>
      <c r="AA205" s="6">
        <f>SUM(V205:Z205)</f>
        <v>92821.2</v>
      </c>
      <c r="AB205" s="6">
        <f>AA205+F205</f>
        <v>124992.2</v>
      </c>
    </row>
    <row r="206" spans="1:28" x14ac:dyDescent="0.2">
      <c r="A206" t="str">
        <f>C206&amp;" "&amp;D206</f>
        <v>Yehudit Dawdary</v>
      </c>
      <c r="B206">
        <v>115757341</v>
      </c>
      <c r="C206" t="s">
        <v>204</v>
      </c>
      <c r="D206" t="s">
        <v>205</v>
      </c>
      <c r="E206" t="s">
        <v>7</v>
      </c>
      <c r="F206">
        <v>45592</v>
      </c>
      <c r="G206">
        <f>COUNTIF(deals_closed!D:D,B206)</f>
        <v>17</v>
      </c>
      <c r="H206" s="2">
        <f>SUMIF(deals_closed!D:D,B206,deals_closed!C:C)</f>
        <v>584140</v>
      </c>
      <c r="I206" s="2">
        <f>VLOOKUP(E206,'2018_commission_structure-Start'!$A$22:$I$24,9,FALSE)</f>
        <v>500000</v>
      </c>
      <c r="J206" s="2">
        <f>I206*1.25</f>
        <v>625000</v>
      </c>
      <c r="K206" s="2">
        <f>I206*1.5</f>
        <v>750000</v>
      </c>
      <c r="L206" s="2">
        <f>I206*2</f>
        <v>1000000</v>
      </c>
      <c r="M206" s="12">
        <f>H206/I206</f>
        <v>1.16828</v>
      </c>
      <c r="N206" t="str">
        <f>IF(M206&lt;=1, "0-100%", IF(M206&lt;=1.25, "100-125%", IF(M206&lt;=1.5, "125-150%", IF(M206&lt;=2, "150-200%", "&gt;200%"))))</f>
        <v>100-125%</v>
      </c>
      <c r="O206" s="6">
        <f>MIN(H206,I206)*INDEX('2018_commission_structure-Start'!$A$21:$I$24,MATCH($E206,'2018_commission_structure-Start'!$A$21:$A$24,0),MATCH(O$1,'2018_commission_structure-Start'!$A$21:$I$21,0))</f>
        <v>50000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12621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0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>SUM(O206:S206)</f>
        <v>62621</v>
      </c>
      <c r="U206" s="6">
        <f>T206+F206</f>
        <v>108213</v>
      </c>
      <c r="V206" s="6">
        <f>MIN(H206,I206)*INDEX('2018_commission_structure-Start'!$A$15:$J$18,MATCH($E206,'2018_commission_structure-Start'!$A$15:$A$18,0),MATCH(V$1,'2018_commission_structure-Start'!$A$15:$J$15,0))</f>
        <v>60000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14303.800000000001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0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IF(H206&gt;L206,(H206-L206)*INDEX('2018_commission_structure-Start'!$A$21:$I$24,MATCH($E206,'2018_commission_structure-Start'!$A$21:$A$24,0),MATCH(Z$1,'2018_commission_structure-Start'!$A$21:$I$21,0)),0)</f>
        <v>0</v>
      </c>
      <c r="AA206" s="6">
        <f>SUM(V206:Z206)</f>
        <v>74303.8</v>
      </c>
      <c r="AB206" s="6">
        <f>AA206+F206</f>
        <v>119895.8</v>
      </c>
    </row>
    <row r="207" spans="1:28" x14ac:dyDescent="0.2">
      <c r="A207" t="str">
        <f>C207&amp;" "&amp;D207</f>
        <v>Ramsay Dawdry</v>
      </c>
      <c r="B207">
        <v>6286877770</v>
      </c>
      <c r="C207" t="s">
        <v>1427</v>
      </c>
      <c r="D207" t="s">
        <v>1428</v>
      </c>
      <c r="E207" t="s">
        <v>10</v>
      </c>
      <c r="F207">
        <v>103201</v>
      </c>
      <c r="G207">
        <f>COUNTIF(deals_closed!D:D,B207)</f>
        <v>25</v>
      </c>
      <c r="H207" s="2">
        <f>SUMIF(deals_closed!D:D,B207,deals_closed!C:C)</f>
        <v>795363</v>
      </c>
      <c r="I207" s="2">
        <f>VLOOKUP(E207,'2018_commission_structure-Start'!$A$22:$I$24,9,FALSE)</f>
        <v>750000</v>
      </c>
      <c r="J207" s="2">
        <f>I207*1.25</f>
        <v>937500</v>
      </c>
      <c r="K207" s="2">
        <f>I207*1.5</f>
        <v>1125000</v>
      </c>
      <c r="L207" s="2">
        <f>I207*2</f>
        <v>1500000</v>
      </c>
      <c r="M207" s="12">
        <f>H207/I207</f>
        <v>1.060484</v>
      </c>
      <c r="N207" t="str">
        <f>IF(M207&lt;=1, "0-100%", IF(M207&lt;=1.25, "100-125%", IF(M207&lt;=1.5, "125-150%", IF(M207&lt;=2, "150-200%", "&gt;200%"))))</f>
        <v>100-125%</v>
      </c>
      <c r="O207" s="6">
        <f>MIN(H207,I207)*INDEX('2018_commission_structure-Start'!$A$21:$I$24,MATCH($E207,'2018_commission_structure-Start'!$A$21:$A$24,0),MATCH(O$1,'2018_commission_structure-Start'!$A$21:$I$21,0))</f>
        <v>112500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8618.9699999999993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0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0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>SUM(O207:S207)</f>
        <v>121118.97</v>
      </c>
      <c r="U207" s="6">
        <f>T207+F207</f>
        <v>224319.97</v>
      </c>
      <c r="V207" s="6">
        <f>MIN(H207,I207)*INDEX('2018_commission_structure-Start'!$A$15:$J$18,MATCH($E207,'2018_commission_structure-Start'!$A$15:$A$18,0),MATCH(V$1,'2018_commission_structure-Start'!$A$15:$J$15,0))</f>
        <v>112500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9979.86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0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0</v>
      </c>
      <c r="Z207" s="2">
        <f>IF(H207&gt;L207,(H207-L207)*INDEX('2018_commission_structure-Start'!$A$21:$I$24,MATCH($E207,'2018_commission_structure-Start'!$A$21:$A$24,0),MATCH(Z$1,'2018_commission_structure-Start'!$A$21:$I$21,0)),0)</f>
        <v>0</v>
      </c>
      <c r="AA207" s="6">
        <f>SUM(V207:Z207)</f>
        <v>122479.86</v>
      </c>
      <c r="AB207" s="6">
        <f>AA207+F207</f>
        <v>225680.86</v>
      </c>
    </row>
    <row r="208" spans="1:28" x14ac:dyDescent="0.2">
      <c r="A208" t="str">
        <f>C208&amp;" "&amp;D208</f>
        <v>Clyve Dayley</v>
      </c>
      <c r="B208">
        <v>6531376252</v>
      </c>
      <c r="C208" t="s">
        <v>1062</v>
      </c>
      <c r="D208" t="s">
        <v>1063</v>
      </c>
      <c r="E208" t="s">
        <v>29</v>
      </c>
      <c r="F208">
        <v>69272</v>
      </c>
      <c r="G208">
        <f>COUNTIF(deals_closed!D:D,B208)</f>
        <v>23</v>
      </c>
      <c r="H208" s="2">
        <f>SUMIF(deals_closed!D:D,B208,deals_closed!C:C)</f>
        <v>793429</v>
      </c>
      <c r="I208" s="2">
        <f>VLOOKUP(E208,'2018_commission_structure-Start'!$A$22:$I$24,9,FALSE)</f>
        <v>600000</v>
      </c>
      <c r="J208" s="2">
        <f>I208*1.25</f>
        <v>750000</v>
      </c>
      <c r="K208" s="2">
        <f>I208*1.5</f>
        <v>900000</v>
      </c>
      <c r="L208" s="2">
        <f>I208*2</f>
        <v>1200000</v>
      </c>
      <c r="M208" s="12">
        <f>H208/I208</f>
        <v>1.3223816666666666</v>
      </c>
      <c r="N208" t="str">
        <f>IF(M208&lt;=1, "0-100%", IF(M208&lt;=1.25, "100-125%", IF(M208&lt;=1.5, "125-150%", IF(M208&lt;=2, "150-200%", "&gt;200%"))))</f>
        <v>125-150%</v>
      </c>
      <c r="O208" s="6">
        <f>MIN(H208,I208)*INDEX('2018_commission_structure-Start'!$A$21:$I$24,MATCH($E208,'2018_commission_structure-Start'!$A$21:$A$24,0),MATCH(O$1,'2018_commission_structure-Start'!$A$21:$I$21,0))</f>
        <v>78000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25500.000000000004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9120.09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>SUM(O208:S208)</f>
        <v>112620.09</v>
      </c>
      <c r="U208" s="6">
        <f>T208+F208</f>
        <v>181892.09</v>
      </c>
      <c r="V208" s="6">
        <f>MIN(H208,I208)*INDEX('2018_commission_structure-Start'!$A$15:$J$18,MATCH($E208,'2018_commission_structure-Start'!$A$15:$A$18,0),MATCH(V$1,'2018_commission_structure-Start'!$A$15:$J$15,0))</f>
        <v>90000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27000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10857.25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IF(H208&gt;L208,(H208-L208)*INDEX('2018_commission_structure-Start'!$A$21:$I$24,MATCH($E208,'2018_commission_structure-Start'!$A$21:$A$24,0),MATCH(Z$1,'2018_commission_structure-Start'!$A$21:$I$21,0)),0)</f>
        <v>0</v>
      </c>
      <c r="AA208" s="6">
        <f>SUM(V208:Z208)</f>
        <v>127857.25</v>
      </c>
      <c r="AB208" s="6">
        <f>AA208+F208</f>
        <v>197129.25</v>
      </c>
    </row>
    <row r="209" spans="1:28" x14ac:dyDescent="0.2">
      <c r="A209" t="str">
        <f>C209&amp;" "&amp;D209</f>
        <v>Nikolai De Castri</v>
      </c>
      <c r="B209">
        <v>1541082834</v>
      </c>
      <c r="C209" t="s">
        <v>543</v>
      </c>
      <c r="D209" t="s">
        <v>544</v>
      </c>
      <c r="E209" t="s">
        <v>29</v>
      </c>
      <c r="F209">
        <v>61060</v>
      </c>
      <c r="G209">
        <f>COUNTIF(deals_closed!D:D,B209)</f>
        <v>19</v>
      </c>
      <c r="H209" s="2">
        <f>SUMIF(deals_closed!D:D,B209,deals_closed!C:C)</f>
        <v>601444</v>
      </c>
      <c r="I209" s="2">
        <f>VLOOKUP(E209,'2018_commission_structure-Start'!$A$22:$I$24,9,FALSE)</f>
        <v>600000</v>
      </c>
      <c r="J209" s="2">
        <f>I209*1.25</f>
        <v>750000</v>
      </c>
      <c r="K209" s="2">
        <f>I209*1.5</f>
        <v>900000</v>
      </c>
      <c r="L209" s="2">
        <f>I209*2</f>
        <v>1200000</v>
      </c>
      <c r="M209" s="12">
        <f>H209/I209</f>
        <v>1.0024066666666667</v>
      </c>
      <c r="N209" t="str">
        <f>IF(M209&lt;=1, "0-100%", IF(M209&lt;=1.25, "100-125%", IF(M209&lt;=1.5, "125-150%", IF(M209&lt;=2, "150-200%", "&gt;200%"))))</f>
        <v>100-125%</v>
      </c>
      <c r="O209" s="6">
        <f>MIN(H209,I209)*INDEX('2018_commission_structure-Start'!$A$21:$I$24,MATCH($E209,'2018_commission_structure-Start'!$A$21:$A$24,0),MATCH(O$1,'2018_commission_structure-Start'!$A$21:$I$21,0))</f>
        <v>78000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245.48000000000002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0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>SUM(O209:S209)</f>
        <v>78245.48</v>
      </c>
      <c r="U209" s="6">
        <f>T209+F209</f>
        <v>139305.47999999998</v>
      </c>
      <c r="V209" s="6">
        <f>MIN(H209,I209)*INDEX('2018_commission_structure-Start'!$A$15:$J$18,MATCH($E209,'2018_commission_structure-Start'!$A$15:$A$18,0),MATCH(V$1,'2018_commission_structure-Start'!$A$15:$J$15,0))</f>
        <v>90000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259.92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0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IF(H209&gt;L209,(H209-L209)*INDEX('2018_commission_structure-Start'!$A$21:$I$24,MATCH($E209,'2018_commission_structure-Start'!$A$21:$A$24,0),MATCH(Z$1,'2018_commission_structure-Start'!$A$21:$I$21,0)),0)</f>
        <v>0</v>
      </c>
      <c r="AA209" s="6">
        <f>SUM(V209:Z209)</f>
        <v>90259.92</v>
      </c>
      <c r="AB209" s="6">
        <f>AA209+F209</f>
        <v>151319.91999999998</v>
      </c>
    </row>
    <row r="210" spans="1:28" x14ac:dyDescent="0.2">
      <c r="A210" t="str">
        <f>C210&amp;" "&amp;D210</f>
        <v>Saree de Clercq</v>
      </c>
      <c r="B210">
        <v>2128813026</v>
      </c>
      <c r="C210" t="s">
        <v>1789</v>
      </c>
      <c r="D210" t="s">
        <v>1883</v>
      </c>
      <c r="E210" t="s">
        <v>10</v>
      </c>
      <c r="F210">
        <v>119743</v>
      </c>
      <c r="G210">
        <f>COUNTIF(deals_closed!D:D,B210)</f>
        <v>23</v>
      </c>
      <c r="H210" s="2">
        <f>SUMIF(deals_closed!D:D,B210,deals_closed!C:C)</f>
        <v>745490</v>
      </c>
      <c r="I210" s="2">
        <f>VLOOKUP(E210,'2018_commission_structure-Start'!$A$22:$I$24,9,FALSE)</f>
        <v>750000</v>
      </c>
      <c r="J210" s="2">
        <f>I210*1.25</f>
        <v>937500</v>
      </c>
      <c r="K210" s="2">
        <f>I210*1.5</f>
        <v>1125000</v>
      </c>
      <c r="L210" s="2">
        <f>I210*2</f>
        <v>1500000</v>
      </c>
      <c r="M210" s="12">
        <f>H210/I210</f>
        <v>0.99398666666666669</v>
      </c>
      <c r="N210" t="str">
        <f>IF(M210&lt;=1, "0-100%", IF(M210&lt;=1.25, "100-125%", IF(M210&lt;=1.5, "125-150%", IF(M210&lt;=2, "150-200%", "&gt;200%"))))</f>
        <v>0-100%</v>
      </c>
      <c r="O210" s="6">
        <f>MIN(H210,I210)*INDEX('2018_commission_structure-Start'!$A$21:$I$24,MATCH($E210,'2018_commission_structure-Start'!$A$21:$A$24,0),MATCH(O$1,'2018_commission_structure-Start'!$A$21:$I$21,0))</f>
        <v>111823.5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0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0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0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>SUM(O210:S210)</f>
        <v>111823.5</v>
      </c>
      <c r="U210" s="6">
        <f>T210+F210</f>
        <v>231566.5</v>
      </c>
      <c r="V210" s="6">
        <f>MIN(H210,I210)*INDEX('2018_commission_structure-Start'!$A$15:$J$18,MATCH($E210,'2018_commission_structure-Start'!$A$15:$A$18,0),MATCH(V$1,'2018_commission_structure-Start'!$A$15:$J$15,0))</f>
        <v>111823.5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0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0</v>
      </c>
      <c r="Z210" s="2">
        <f>IF(H210&gt;L210,(H210-L210)*INDEX('2018_commission_structure-Start'!$A$21:$I$24,MATCH($E210,'2018_commission_structure-Start'!$A$21:$A$24,0),MATCH(Z$1,'2018_commission_structure-Start'!$A$21:$I$21,0)),0)</f>
        <v>0</v>
      </c>
      <c r="AA210" s="6">
        <f>SUM(V210:Z210)</f>
        <v>111823.5</v>
      </c>
      <c r="AB210" s="6">
        <f>AA210+F210</f>
        <v>231566.5</v>
      </c>
    </row>
    <row r="211" spans="1:28" x14ac:dyDescent="0.2">
      <c r="A211" t="str">
        <f>C211&amp;" "&amp;D211</f>
        <v>Caryn De La Coste</v>
      </c>
      <c r="B211">
        <v>9619649427</v>
      </c>
      <c r="C211" t="s">
        <v>1580</v>
      </c>
      <c r="D211" t="s">
        <v>1581</v>
      </c>
      <c r="E211" t="s">
        <v>29</v>
      </c>
      <c r="F211">
        <v>52037</v>
      </c>
      <c r="G211">
        <f>COUNTIF(deals_closed!D:D,B211)</f>
        <v>27</v>
      </c>
      <c r="H211" s="2">
        <f>SUMIF(deals_closed!D:D,B211,deals_closed!C:C)</f>
        <v>924749</v>
      </c>
      <c r="I211" s="2">
        <f>VLOOKUP(E211,'2018_commission_structure-Start'!$A$22:$I$24,9,FALSE)</f>
        <v>600000</v>
      </c>
      <c r="J211" s="2">
        <f>I211*1.25</f>
        <v>750000</v>
      </c>
      <c r="K211" s="2">
        <f>I211*1.5</f>
        <v>900000</v>
      </c>
      <c r="L211" s="2">
        <f>I211*2</f>
        <v>1200000</v>
      </c>
      <c r="M211" s="12">
        <f>H211/I211</f>
        <v>1.5412483333333333</v>
      </c>
      <c r="N211" t="str">
        <f>IF(M211&lt;=1, "0-100%", IF(M211&lt;=1.25, "100-125%", IF(M211&lt;=1.5, "125-150%", IF(M211&lt;=2, "150-200%", "&gt;200%"))))</f>
        <v>150-200%</v>
      </c>
      <c r="O211" s="6">
        <f>MIN(H211,I211)*INDEX('2018_commission_structure-Start'!$A$21:$I$24,MATCH($E211,'2018_commission_structure-Start'!$A$21:$A$24,0),MATCH(O$1,'2018_commission_structure-Start'!$A$21:$I$21,0))</f>
        <v>78000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25500.000000000004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31500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6434.74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>SUM(O211:S211)</f>
        <v>141434.74</v>
      </c>
      <c r="U211" s="6">
        <f>T211+F211</f>
        <v>193471.74</v>
      </c>
      <c r="V211" s="6">
        <f>MIN(H211,I211)*INDEX('2018_commission_structure-Start'!$A$15:$J$18,MATCH($E211,'2018_commission_structure-Start'!$A$15:$A$18,0),MATCH(V$1,'2018_commission_structure-Start'!$A$15:$J$15,0))</f>
        <v>90000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27000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37500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7424.7</v>
      </c>
      <c r="Z211" s="2">
        <f>IF(H211&gt;L211,(H211-L211)*INDEX('2018_commission_structure-Start'!$A$21:$I$24,MATCH($E211,'2018_commission_structure-Start'!$A$21:$A$24,0),MATCH(Z$1,'2018_commission_structure-Start'!$A$21:$I$21,0)),0)</f>
        <v>0</v>
      </c>
      <c r="AA211" s="6">
        <f>SUM(V211:Z211)</f>
        <v>161924.70000000001</v>
      </c>
      <c r="AB211" s="6">
        <f>AA211+F211</f>
        <v>213961.7</v>
      </c>
    </row>
    <row r="212" spans="1:28" x14ac:dyDescent="0.2">
      <c r="A212" t="str">
        <f>C212&amp;" "&amp;D212</f>
        <v>Queenie De la Harpe</v>
      </c>
      <c r="B212">
        <v>4492546545</v>
      </c>
      <c r="C212" t="s">
        <v>430</v>
      </c>
      <c r="D212" t="s">
        <v>431</v>
      </c>
      <c r="E212" t="s">
        <v>7</v>
      </c>
      <c r="F212">
        <v>59662</v>
      </c>
      <c r="G212">
        <f>COUNTIF(deals_closed!D:D,B212)</f>
        <v>23</v>
      </c>
      <c r="H212" s="2">
        <f>SUMIF(deals_closed!D:D,B212,deals_closed!C:C)</f>
        <v>834584</v>
      </c>
      <c r="I212" s="2">
        <f>VLOOKUP(E212,'2018_commission_structure-Start'!$A$22:$I$24,9,FALSE)</f>
        <v>500000</v>
      </c>
      <c r="J212" s="2">
        <f>I212*1.25</f>
        <v>625000</v>
      </c>
      <c r="K212" s="2">
        <f>I212*1.5</f>
        <v>750000</v>
      </c>
      <c r="L212" s="2">
        <f>I212*2</f>
        <v>1000000</v>
      </c>
      <c r="M212" s="12">
        <f>H212/I212</f>
        <v>1.669168</v>
      </c>
      <c r="N212" t="str">
        <f>IF(M212&lt;=1, "0-100%", IF(M212&lt;=1.25, "100-125%", IF(M212&lt;=1.5, "125-150%", IF(M212&lt;=2, "150-200%", "&gt;200%"))))</f>
        <v>150-200%</v>
      </c>
      <c r="O212" s="6">
        <f>MIN(H212,I212)*INDEX('2018_commission_structure-Start'!$A$21:$I$24,MATCH($E212,'2018_commission_structure-Start'!$A$21:$A$24,0),MATCH(O$1,'2018_commission_structure-Start'!$A$21:$I$21,0))</f>
        <v>50000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18750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22500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18608.48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>SUM(O212:S212)</f>
        <v>109858.48</v>
      </c>
      <c r="U212" s="6">
        <f>T212+F212</f>
        <v>169520.47999999998</v>
      </c>
      <c r="V212" s="6">
        <f>MIN(H212,I212)*INDEX('2018_commission_structure-Start'!$A$15:$J$18,MATCH($E212,'2018_commission_structure-Start'!$A$15:$A$18,0),MATCH(V$1,'2018_commission_structure-Start'!$A$15:$J$15,0))</f>
        <v>60000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21250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25000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18608.48</v>
      </c>
      <c r="Z212" s="2">
        <f>IF(H212&gt;L212,(H212-L212)*INDEX('2018_commission_structure-Start'!$A$21:$I$24,MATCH($E212,'2018_commission_structure-Start'!$A$21:$A$24,0),MATCH(Z$1,'2018_commission_structure-Start'!$A$21:$I$21,0)),0)</f>
        <v>0</v>
      </c>
      <c r="AA212" s="6">
        <f>SUM(V212:Z212)</f>
        <v>124858.48</v>
      </c>
      <c r="AB212" s="6">
        <f>AA212+F212</f>
        <v>184520.47999999998</v>
      </c>
    </row>
    <row r="213" spans="1:28" x14ac:dyDescent="0.2">
      <c r="A213" t="str">
        <f>C213&amp;" "&amp;D213</f>
        <v>Elva Delepine</v>
      </c>
      <c r="B213">
        <v>5280433926</v>
      </c>
      <c r="C213" t="s">
        <v>5</v>
      </c>
      <c r="D213" t="s">
        <v>80</v>
      </c>
      <c r="E213" t="s">
        <v>29</v>
      </c>
      <c r="F213">
        <v>51804</v>
      </c>
      <c r="G213">
        <f>COUNTIF(deals_closed!D:D,B213)</f>
        <v>16</v>
      </c>
      <c r="H213" s="2">
        <f>SUMIF(deals_closed!D:D,B213,deals_closed!C:C)</f>
        <v>573666</v>
      </c>
      <c r="I213" s="2">
        <f>VLOOKUP(E213,'2018_commission_structure-Start'!$A$22:$I$24,9,FALSE)</f>
        <v>600000</v>
      </c>
      <c r="J213" s="2">
        <f>I213*1.25</f>
        <v>750000</v>
      </c>
      <c r="K213" s="2">
        <f>I213*1.5</f>
        <v>900000</v>
      </c>
      <c r="L213" s="2">
        <f>I213*2</f>
        <v>1200000</v>
      </c>
      <c r="M213" s="12">
        <f>H213/I213</f>
        <v>0.95611000000000002</v>
      </c>
      <c r="N213" t="str">
        <f>IF(M213&lt;=1, "0-100%", IF(M213&lt;=1.25, "100-125%", IF(M213&lt;=1.5, "125-150%", IF(M213&lt;=2, "150-200%", "&gt;200%"))))</f>
        <v>0-100%</v>
      </c>
      <c r="O213" s="6">
        <f>MIN(H213,I213)*INDEX('2018_commission_structure-Start'!$A$21:$I$24,MATCH($E213,'2018_commission_structure-Start'!$A$21:$A$24,0),MATCH(O$1,'2018_commission_structure-Start'!$A$21:$I$21,0))</f>
        <v>74576.58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>SUM(O213:S213)</f>
        <v>74576.58</v>
      </c>
      <c r="U213" s="6">
        <f>T213+F213</f>
        <v>126380.58</v>
      </c>
      <c r="V213" s="6">
        <f>MIN(H213,I213)*INDEX('2018_commission_structure-Start'!$A$15:$J$18,MATCH($E213,'2018_commission_structure-Start'!$A$15:$A$18,0),MATCH(V$1,'2018_commission_structure-Start'!$A$15:$J$15,0))</f>
        <v>86049.9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IF(H213&gt;L213,(H213-L213)*INDEX('2018_commission_structure-Start'!$A$21:$I$24,MATCH($E213,'2018_commission_structure-Start'!$A$21:$A$24,0),MATCH(Z$1,'2018_commission_structure-Start'!$A$21:$I$21,0)),0)</f>
        <v>0</v>
      </c>
      <c r="AA213" s="6">
        <f>SUM(V213:Z213)</f>
        <v>86049.9</v>
      </c>
      <c r="AB213" s="6">
        <f>AA213+F213</f>
        <v>137853.9</v>
      </c>
    </row>
    <row r="214" spans="1:28" x14ac:dyDescent="0.2">
      <c r="A214" t="str">
        <f>C214&amp;" "&amp;D214</f>
        <v>Helen Delwater</v>
      </c>
      <c r="B214">
        <v>4445486779</v>
      </c>
      <c r="C214" t="s">
        <v>262</v>
      </c>
      <c r="D214" t="s">
        <v>263</v>
      </c>
      <c r="E214" t="s">
        <v>10</v>
      </c>
      <c r="F214">
        <v>104472</v>
      </c>
      <c r="G214">
        <f>COUNTIF(deals_closed!D:D,B214)</f>
        <v>19</v>
      </c>
      <c r="H214" s="2">
        <f>SUMIF(deals_closed!D:D,B214,deals_closed!C:C)</f>
        <v>638646</v>
      </c>
      <c r="I214" s="2">
        <f>VLOOKUP(E214,'2018_commission_structure-Start'!$A$22:$I$24,9,FALSE)</f>
        <v>750000</v>
      </c>
      <c r="J214" s="2">
        <f>I214*1.25</f>
        <v>937500</v>
      </c>
      <c r="K214" s="2">
        <f>I214*1.5</f>
        <v>1125000</v>
      </c>
      <c r="L214" s="2">
        <f>I214*2</f>
        <v>1500000</v>
      </c>
      <c r="M214" s="12">
        <f>H214/I214</f>
        <v>0.85152799999999995</v>
      </c>
      <c r="N214" t="str">
        <f>IF(M214&lt;=1, "0-100%", IF(M214&lt;=1.25, "100-125%", IF(M214&lt;=1.5, "125-150%", IF(M214&lt;=2, "150-200%", "&gt;200%"))))</f>
        <v>0-100%</v>
      </c>
      <c r="O214" s="6">
        <f>MIN(H214,I214)*INDEX('2018_commission_structure-Start'!$A$21:$I$24,MATCH($E214,'2018_commission_structure-Start'!$A$21:$A$24,0),MATCH(O$1,'2018_commission_structure-Start'!$A$21:$I$21,0))</f>
        <v>95796.9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0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>SUM(O214:S214)</f>
        <v>95796.9</v>
      </c>
      <c r="U214" s="6">
        <f>T214+F214</f>
        <v>200268.9</v>
      </c>
      <c r="V214" s="6">
        <f>MIN(H214,I214)*INDEX('2018_commission_structure-Start'!$A$15:$J$18,MATCH($E214,'2018_commission_structure-Start'!$A$15:$A$18,0),MATCH(V$1,'2018_commission_structure-Start'!$A$15:$J$15,0))</f>
        <v>95796.9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IF(H214&gt;L214,(H214-L214)*INDEX('2018_commission_structure-Start'!$A$21:$I$24,MATCH($E214,'2018_commission_structure-Start'!$A$21:$A$24,0),MATCH(Z$1,'2018_commission_structure-Start'!$A$21:$I$21,0)),0)</f>
        <v>0</v>
      </c>
      <c r="AA214" s="6">
        <f>SUM(V214:Z214)</f>
        <v>95796.9</v>
      </c>
      <c r="AB214" s="6">
        <f>AA214+F214</f>
        <v>200268.9</v>
      </c>
    </row>
    <row r="215" spans="1:28" x14ac:dyDescent="0.2">
      <c r="A215" t="str">
        <f>C215&amp;" "&amp;D215</f>
        <v>Bobbi Denis</v>
      </c>
      <c r="B215">
        <v>2924550912</v>
      </c>
      <c r="C215" t="s">
        <v>769</v>
      </c>
      <c r="D215" t="s">
        <v>770</v>
      </c>
      <c r="E215" t="s">
        <v>29</v>
      </c>
      <c r="F215">
        <v>77174</v>
      </c>
      <c r="G215">
        <f>COUNTIF(deals_closed!D:D,B215)</f>
        <v>17</v>
      </c>
      <c r="H215" s="2">
        <f>SUMIF(deals_closed!D:D,B215,deals_closed!C:C)</f>
        <v>593443</v>
      </c>
      <c r="I215" s="2">
        <f>VLOOKUP(E215,'2018_commission_structure-Start'!$A$22:$I$24,9,FALSE)</f>
        <v>600000</v>
      </c>
      <c r="J215" s="2">
        <f>I215*1.25</f>
        <v>750000</v>
      </c>
      <c r="K215" s="2">
        <f>I215*1.5</f>
        <v>900000</v>
      </c>
      <c r="L215" s="2">
        <f>I215*2</f>
        <v>1200000</v>
      </c>
      <c r="M215" s="12">
        <f>H215/I215</f>
        <v>0.98907166666666668</v>
      </c>
      <c r="N215" t="str">
        <f>IF(M215&lt;=1, "0-100%", IF(M215&lt;=1.25, "100-125%", IF(M215&lt;=1.5, "125-150%", IF(M215&lt;=2, "150-200%", "&gt;200%"))))</f>
        <v>0-100%</v>
      </c>
      <c r="O215" s="6">
        <f>MIN(H215,I215)*INDEX('2018_commission_structure-Start'!$A$21:$I$24,MATCH($E215,'2018_commission_structure-Start'!$A$21:$A$24,0),MATCH(O$1,'2018_commission_structure-Start'!$A$21:$I$21,0))</f>
        <v>77147.59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0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>SUM(O215:S215)</f>
        <v>77147.59</v>
      </c>
      <c r="U215" s="6">
        <f>T215+F215</f>
        <v>154321.59</v>
      </c>
      <c r="V215" s="6">
        <f>MIN(H215,I215)*INDEX('2018_commission_structure-Start'!$A$15:$J$18,MATCH($E215,'2018_commission_structure-Start'!$A$15:$A$18,0),MATCH(V$1,'2018_commission_structure-Start'!$A$15:$J$15,0))</f>
        <v>89016.45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0</v>
      </c>
      <c r="Z215" s="2">
        <f>IF(H215&gt;L215,(H215-L215)*INDEX('2018_commission_structure-Start'!$A$21:$I$24,MATCH($E215,'2018_commission_structure-Start'!$A$21:$A$24,0),MATCH(Z$1,'2018_commission_structure-Start'!$A$21:$I$21,0)),0)</f>
        <v>0</v>
      </c>
      <c r="AA215" s="6">
        <f>SUM(V215:Z215)</f>
        <v>89016.45</v>
      </c>
      <c r="AB215" s="6">
        <f>AA215+F215</f>
        <v>166190.45000000001</v>
      </c>
    </row>
    <row r="216" spans="1:28" x14ac:dyDescent="0.2">
      <c r="A216" t="str">
        <f>C216&amp;" "&amp;D216</f>
        <v>Delphine Denisard</v>
      </c>
      <c r="B216">
        <v>5285704227</v>
      </c>
      <c r="C216" t="s">
        <v>654</v>
      </c>
      <c r="D216" t="s">
        <v>655</v>
      </c>
      <c r="E216" t="s">
        <v>10</v>
      </c>
      <c r="F216">
        <v>101533</v>
      </c>
      <c r="G216">
        <f>COUNTIF(deals_closed!D:D,B216)</f>
        <v>14</v>
      </c>
      <c r="H216" s="2">
        <f>SUMIF(deals_closed!D:D,B216,deals_closed!C:C)</f>
        <v>497009</v>
      </c>
      <c r="I216" s="2">
        <f>VLOOKUP(E216,'2018_commission_structure-Start'!$A$22:$I$24,9,FALSE)</f>
        <v>750000</v>
      </c>
      <c r="J216" s="2">
        <f>I216*1.25</f>
        <v>937500</v>
      </c>
      <c r="K216" s="2">
        <f>I216*1.5</f>
        <v>1125000</v>
      </c>
      <c r="L216" s="2">
        <f>I216*2</f>
        <v>1500000</v>
      </c>
      <c r="M216" s="12">
        <f>H216/I216</f>
        <v>0.66267866666666664</v>
      </c>
      <c r="N216" t="str">
        <f>IF(M216&lt;=1, "0-100%", IF(M216&lt;=1.25, "100-125%", IF(M216&lt;=1.5, "125-150%", IF(M216&lt;=2, "150-200%", "&gt;200%"))))</f>
        <v>0-100%</v>
      </c>
      <c r="O216" s="6">
        <f>MIN(H216,I216)*INDEX('2018_commission_structure-Start'!$A$21:$I$24,MATCH($E216,'2018_commission_structure-Start'!$A$21:$A$24,0),MATCH(O$1,'2018_commission_structure-Start'!$A$21:$I$21,0))</f>
        <v>74551.349999999991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0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>SUM(O216:S216)</f>
        <v>74551.349999999991</v>
      </c>
      <c r="U216" s="6">
        <f>T216+F216</f>
        <v>176084.34999999998</v>
      </c>
      <c r="V216" s="6">
        <f>MIN(H216,I216)*INDEX('2018_commission_structure-Start'!$A$15:$J$18,MATCH($E216,'2018_commission_structure-Start'!$A$15:$A$18,0),MATCH(V$1,'2018_commission_structure-Start'!$A$15:$J$15,0))</f>
        <v>74551.349999999991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0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IF(H216&gt;L216,(H216-L216)*INDEX('2018_commission_structure-Start'!$A$21:$I$24,MATCH($E216,'2018_commission_structure-Start'!$A$21:$A$24,0),MATCH(Z$1,'2018_commission_structure-Start'!$A$21:$I$21,0)),0)</f>
        <v>0</v>
      </c>
      <c r="AA216" s="6">
        <f>SUM(V216:Z216)</f>
        <v>74551.349999999991</v>
      </c>
      <c r="AB216" s="6">
        <f>AA216+F216</f>
        <v>176084.34999999998</v>
      </c>
    </row>
    <row r="217" spans="1:28" x14ac:dyDescent="0.2">
      <c r="A217" t="str">
        <f>C217&amp;" "&amp;D217</f>
        <v>Arabel Denison</v>
      </c>
      <c r="B217">
        <v>933051662</v>
      </c>
      <c r="C217" t="s">
        <v>1466</v>
      </c>
      <c r="D217" t="s">
        <v>1467</v>
      </c>
      <c r="E217" t="s">
        <v>10</v>
      </c>
      <c r="F217">
        <v>116350</v>
      </c>
      <c r="G217">
        <f>COUNTIF(deals_closed!D:D,B217)</f>
        <v>15</v>
      </c>
      <c r="H217" s="2">
        <f>SUMIF(deals_closed!D:D,B217,deals_closed!C:C)</f>
        <v>573420</v>
      </c>
      <c r="I217" s="2">
        <f>VLOOKUP(E217,'2018_commission_structure-Start'!$A$22:$I$24,9,FALSE)</f>
        <v>750000</v>
      </c>
      <c r="J217" s="2">
        <f>I217*1.25</f>
        <v>937500</v>
      </c>
      <c r="K217" s="2">
        <f>I217*1.5</f>
        <v>1125000</v>
      </c>
      <c r="L217" s="2">
        <f>I217*2</f>
        <v>1500000</v>
      </c>
      <c r="M217" s="12">
        <f>H217/I217</f>
        <v>0.76456000000000002</v>
      </c>
      <c r="N217" t="str">
        <f>IF(M217&lt;=1, "0-100%", IF(M217&lt;=1.25, "100-125%", IF(M217&lt;=1.5, "125-150%", IF(M217&lt;=2, "150-200%", "&gt;200%"))))</f>
        <v>0-100%</v>
      </c>
      <c r="O217" s="6">
        <f>MIN(H217,I217)*INDEX('2018_commission_structure-Start'!$A$21:$I$24,MATCH($E217,'2018_commission_structure-Start'!$A$21:$A$24,0),MATCH(O$1,'2018_commission_structure-Start'!$A$21:$I$21,0))</f>
        <v>86013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0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0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>SUM(O217:S217)</f>
        <v>86013</v>
      </c>
      <c r="U217" s="6">
        <f>T217+F217</f>
        <v>202363</v>
      </c>
      <c r="V217" s="6">
        <f>MIN(H217,I217)*INDEX('2018_commission_structure-Start'!$A$15:$J$18,MATCH($E217,'2018_commission_structure-Start'!$A$15:$A$18,0),MATCH(V$1,'2018_commission_structure-Start'!$A$15:$J$15,0))</f>
        <v>86013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0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0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IF(H217&gt;L217,(H217-L217)*INDEX('2018_commission_structure-Start'!$A$21:$I$24,MATCH($E217,'2018_commission_structure-Start'!$A$21:$A$24,0),MATCH(Z$1,'2018_commission_structure-Start'!$A$21:$I$21,0)),0)</f>
        <v>0</v>
      </c>
      <c r="AA217" s="6">
        <f>SUM(V217:Z217)</f>
        <v>86013</v>
      </c>
      <c r="AB217" s="6">
        <f>AA217+F217</f>
        <v>202363</v>
      </c>
    </row>
    <row r="218" spans="1:28" x14ac:dyDescent="0.2">
      <c r="A218" t="str">
        <f>C218&amp;" "&amp;D218</f>
        <v>Marty Denson</v>
      </c>
      <c r="B218">
        <v>9963057691</v>
      </c>
      <c r="C218" t="s">
        <v>256</v>
      </c>
      <c r="D218" t="s">
        <v>257</v>
      </c>
      <c r="E218" t="s">
        <v>29</v>
      </c>
      <c r="F218">
        <v>64506</v>
      </c>
      <c r="G218">
        <f>COUNTIF(deals_closed!D:D,B218)</f>
        <v>17</v>
      </c>
      <c r="H218" s="2">
        <f>SUMIF(deals_closed!D:D,B218,deals_closed!C:C)</f>
        <v>637475</v>
      </c>
      <c r="I218" s="2">
        <f>VLOOKUP(E218,'2018_commission_structure-Start'!$A$22:$I$24,9,FALSE)</f>
        <v>600000</v>
      </c>
      <c r="J218" s="2">
        <f>I218*1.25</f>
        <v>750000</v>
      </c>
      <c r="K218" s="2">
        <f>I218*1.5</f>
        <v>900000</v>
      </c>
      <c r="L218" s="2">
        <f>I218*2</f>
        <v>1200000</v>
      </c>
      <c r="M218" s="12">
        <f>H218/I218</f>
        <v>1.0624583333333333</v>
      </c>
      <c r="N218" t="str">
        <f>IF(M218&lt;=1, "0-100%", IF(M218&lt;=1.25, "100-125%", IF(M218&lt;=1.5, "125-150%", IF(M218&lt;=2, "150-200%", "&gt;200%"))))</f>
        <v>100-125%</v>
      </c>
      <c r="O218" s="6">
        <f>MIN(H218,I218)*INDEX('2018_commission_structure-Start'!$A$21:$I$24,MATCH($E218,'2018_commission_structure-Start'!$A$21:$A$24,0),MATCH(O$1,'2018_commission_structure-Start'!$A$21:$I$21,0))</f>
        <v>78000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6370.7500000000009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0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>SUM(O218:S218)</f>
        <v>84370.75</v>
      </c>
      <c r="U218" s="6">
        <f>T218+F218</f>
        <v>148876.75</v>
      </c>
      <c r="V218" s="6">
        <f>MIN(H218,I218)*INDEX('2018_commission_structure-Start'!$A$15:$J$18,MATCH($E218,'2018_commission_structure-Start'!$A$15:$A$18,0),MATCH(V$1,'2018_commission_structure-Start'!$A$15:$J$15,0))</f>
        <v>90000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6745.5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0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IF(H218&gt;L218,(H218-L218)*INDEX('2018_commission_structure-Start'!$A$21:$I$24,MATCH($E218,'2018_commission_structure-Start'!$A$21:$A$24,0),MATCH(Z$1,'2018_commission_structure-Start'!$A$21:$I$21,0)),0)</f>
        <v>0</v>
      </c>
      <c r="AA218" s="6">
        <f>SUM(V218:Z218)</f>
        <v>96745.5</v>
      </c>
      <c r="AB218" s="6">
        <f>AA218+F218</f>
        <v>161251.5</v>
      </c>
    </row>
    <row r="219" spans="1:28" x14ac:dyDescent="0.2">
      <c r="A219" t="str">
        <f>C219&amp;" "&amp;D219</f>
        <v>Eryn Derle</v>
      </c>
      <c r="B219">
        <v>7567063646</v>
      </c>
      <c r="C219" t="s">
        <v>1902</v>
      </c>
      <c r="D219" t="s">
        <v>1903</v>
      </c>
      <c r="E219" t="s">
        <v>29</v>
      </c>
      <c r="F219">
        <v>58778</v>
      </c>
      <c r="G219">
        <f>COUNTIF(deals_closed!D:D,B219)</f>
        <v>20</v>
      </c>
      <c r="H219" s="2">
        <f>SUMIF(deals_closed!D:D,B219,deals_closed!C:C)</f>
        <v>704698</v>
      </c>
      <c r="I219" s="2">
        <f>VLOOKUP(E219,'2018_commission_structure-Start'!$A$22:$I$24,9,FALSE)</f>
        <v>600000</v>
      </c>
      <c r="J219" s="2">
        <f>I219*1.25</f>
        <v>750000</v>
      </c>
      <c r="K219" s="2">
        <f>I219*1.5</f>
        <v>900000</v>
      </c>
      <c r="L219" s="2">
        <f>I219*2</f>
        <v>1200000</v>
      </c>
      <c r="M219" s="12">
        <f>H219/I219</f>
        <v>1.1744966666666667</v>
      </c>
      <c r="N219" t="str">
        <f>IF(M219&lt;=1, "0-100%", IF(M219&lt;=1.25, "100-125%", IF(M219&lt;=1.5, "125-150%", IF(M219&lt;=2, "150-200%", "&gt;200%"))))</f>
        <v>100-125%</v>
      </c>
      <c r="O219" s="6">
        <f>MIN(H219,I219)*INDEX('2018_commission_structure-Start'!$A$21:$I$24,MATCH($E219,'2018_commission_structure-Start'!$A$21:$A$24,0),MATCH(O$1,'2018_commission_structure-Start'!$A$21:$I$21,0))</f>
        <v>78000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17798.66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0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>SUM(O219:S219)</f>
        <v>95798.66</v>
      </c>
      <c r="U219" s="6">
        <f>T219+F219</f>
        <v>154576.66</v>
      </c>
      <c r="V219" s="6">
        <f>MIN(H219,I219)*INDEX('2018_commission_structure-Start'!$A$15:$J$18,MATCH($E219,'2018_commission_structure-Start'!$A$15:$A$18,0),MATCH(V$1,'2018_commission_structure-Start'!$A$15:$J$15,0))</f>
        <v>90000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18845.64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0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IF(H219&gt;L219,(H219-L219)*INDEX('2018_commission_structure-Start'!$A$21:$I$24,MATCH($E219,'2018_commission_structure-Start'!$A$21:$A$24,0),MATCH(Z$1,'2018_commission_structure-Start'!$A$21:$I$21,0)),0)</f>
        <v>0</v>
      </c>
      <c r="AA219" s="6">
        <f>SUM(V219:Z219)</f>
        <v>108845.64</v>
      </c>
      <c r="AB219" s="6">
        <f>AA219+F219</f>
        <v>167623.64000000001</v>
      </c>
    </row>
    <row r="220" spans="1:28" x14ac:dyDescent="0.2">
      <c r="A220" t="str">
        <f>C220&amp;" "&amp;D220</f>
        <v>Jessica Derye-Barrett</v>
      </c>
      <c r="B220">
        <v>1420239228</v>
      </c>
      <c r="C220" t="s">
        <v>1662</v>
      </c>
      <c r="D220" t="s">
        <v>1784</v>
      </c>
      <c r="E220" t="s">
        <v>29</v>
      </c>
      <c r="F220">
        <v>62855</v>
      </c>
      <c r="G220">
        <f>COUNTIF(deals_closed!D:D,B220)</f>
        <v>16</v>
      </c>
      <c r="H220" s="2">
        <f>SUMIF(deals_closed!D:D,B220,deals_closed!C:C)</f>
        <v>593010</v>
      </c>
      <c r="I220" s="2">
        <f>VLOOKUP(E220,'2018_commission_structure-Start'!$A$22:$I$24,9,FALSE)</f>
        <v>600000</v>
      </c>
      <c r="J220" s="2">
        <f>I220*1.25</f>
        <v>750000</v>
      </c>
      <c r="K220" s="2">
        <f>I220*1.5</f>
        <v>900000</v>
      </c>
      <c r="L220" s="2">
        <f>I220*2</f>
        <v>1200000</v>
      </c>
      <c r="M220" s="12">
        <f>H220/I220</f>
        <v>0.98834999999999995</v>
      </c>
      <c r="N220" t="str">
        <f>IF(M220&lt;=1, "0-100%", IF(M220&lt;=1.25, "100-125%", IF(M220&lt;=1.5, "125-150%", IF(M220&lt;=2, "150-200%", "&gt;200%"))))</f>
        <v>0-100%</v>
      </c>
      <c r="O220" s="6">
        <f>MIN(H220,I220)*INDEX('2018_commission_structure-Start'!$A$21:$I$24,MATCH($E220,'2018_commission_structure-Start'!$A$21:$A$24,0),MATCH(O$1,'2018_commission_structure-Start'!$A$21:$I$21,0))</f>
        <v>77091.3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0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0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0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>SUM(O220:S220)</f>
        <v>77091.3</v>
      </c>
      <c r="U220" s="6">
        <f>T220+F220</f>
        <v>139946.29999999999</v>
      </c>
      <c r="V220" s="6">
        <f>MIN(H220,I220)*INDEX('2018_commission_structure-Start'!$A$15:$J$18,MATCH($E220,'2018_commission_structure-Start'!$A$15:$A$18,0),MATCH(V$1,'2018_commission_structure-Start'!$A$15:$J$15,0))</f>
        <v>88951.5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0</v>
      </c>
      <c r="Z220" s="2">
        <f>IF(H220&gt;L220,(H220-L220)*INDEX('2018_commission_structure-Start'!$A$21:$I$24,MATCH($E220,'2018_commission_structure-Start'!$A$21:$A$24,0),MATCH(Z$1,'2018_commission_structure-Start'!$A$21:$I$21,0)),0)</f>
        <v>0</v>
      </c>
      <c r="AA220" s="6">
        <f>SUM(V220:Z220)</f>
        <v>88951.5</v>
      </c>
      <c r="AB220" s="6">
        <f>AA220+F220</f>
        <v>151806.5</v>
      </c>
    </row>
    <row r="221" spans="1:28" x14ac:dyDescent="0.2">
      <c r="A221" t="str">
        <f>C221&amp;" "&amp;D221</f>
        <v>Cate Devall</v>
      </c>
      <c r="B221">
        <v>3986480021</v>
      </c>
      <c r="C221" t="s">
        <v>363</v>
      </c>
      <c r="D221" t="s">
        <v>364</v>
      </c>
      <c r="E221" t="s">
        <v>29</v>
      </c>
      <c r="F221">
        <v>59679</v>
      </c>
      <c r="G221">
        <f>COUNTIF(deals_closed!D:D,B221)</f>
        <v>23</v>
      </c>
      <c r="H221" s="2">
        <f>SUMIF(deals_closed!D:D,B221,deals_closed!C:C)</f>
        <v>908049</v>
      </c>
      <c r="I221" s="2">
        <f>VLOOKUP(E221,'2018_commission_structure-Start'!$A$22:$I$24,9,FALSE)</f>
        <v>600000</v>
      </c>
      <c r="J221" s="2">
        <f>I221*1.25</f>
        <v>750000</v>
      </c>
      <c r="K221" s="2">
        <f>I221*1.5</f>
        <v>900000</v>
      </c>
      <c r="L221" s="2">
        <f>I221*2</f>
        <v>1200000</v>
      </c>
      <c r="M221" s="12">
        <f>H221/I221</f>
        <v>1.513415</v>
      </c>
      <c r="N221" t="str">
        <f>IF(M221&lt;=1, "0-100%", IF(M221&lt;=1.25, "100-125%", IF(M221&lt;=1.5, "125-150%", IF(M221&lt;=2, "150-200%", "&gt;200%"))))</f>
        <v>150-200%</v>
      </c>
      <c r="O221" s="6">
        <f>MIN(H221,I221)*INDEX('2018_commission_structure-Start'!$A$21:$I$24,MATCH($E221,'2018_commission_structure-Start'!$A$21:$A$24,0),MATCH(O$1,'2018_commission_structure-Start'!$A$21:$I$21,0))</f>
        <v>78000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25500.000000000004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31500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2092.7400000000002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>SUM(O221:S221)</f>
        <v>137092.74</v>
      </c>
      <c r="U221" s="6">
        <f>T221+F221</f>
        <v>196771.74</v>
      </c>
      <c r="V221" s="6">
        <f>MIN(H221,I221)*INDEX('2018_commission_structure-Start'!$A$15:$J$18,MATCH($E221,'2018_commission_structure-Start'!$A$15:$A$18,0),MATCH(V$1,'2018_commission_structure-Start'!$A$15:$J$15,0))</f>
        <v>90000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27000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37500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2414.6999999999998</v>
      </c>
      <c r="Z221" s="2">
        <f>IF(H221&gt;L221,(H221-L221)*INDEX('2018_commission_structure-Start'!$A$21:$I$24,MATCH($E221,'2018_commission_structure-Start'!$A$21:$A$24,0),MATCH(Z$1,'2018_commission_structure-Start'!$A$21:$I$21,0)),0)</f>
        <v>0</v>
      </c>
      <c r="AA221" s="6">
        <f>SUM(V221:Z221)</f>
        <v>156914.70000000001</v>
      </c>
      <c r="AB221" s="6">
        <f>AA221+F221</f>
        <v>216593.7</v>
      </c>
    </row>
    <row r="222" spans="1:28" x14ac:dyDescent="0.2">
      <c r="A222" t="str">
        <f>C222&amp;" "&amp;D222</f>
        <v>De Devereux</v>
      </c>
      <c r="B222">
        <v>3545427749</v>
      </c>
      <c r="C222" t="s">
        <v>315</v>
      </c>
      <c r="D222" t="s">
        <v>316</v>
      </c>
      <c r="E222" t="s">
        <v>7</v>
      </c>
      <c r="F222">
        <v>31483</v>
      </c>
      <c r="G222">
        <f>COUNTIF(deals_closed!D:D,B222)</f>
        <v>23</v>
      </c>
      <c r="H222" s="2">
        <f>SUMIF(deals_closed!D:D,B222,deals_closed!C:C)</f>
        <v>854322</v>
      </c>
      <c r="I222" s="2">
        <f>VLOOKUP(E222,'2018_commission_structure-Start'!$A$22:$I$24,9,FALSE)</f>
        <v>500000</v>
      </c>
      <c r="J222" s="2">
        <f>I222*1.25</f>
        <v>625000</v>
      </c>
      <c r="K222" s="2">
        <f>I222*1.5</f>
        <v>750000</v>
      </c>
      <c r="L222" s="2">
        <f>I222*2</f>
        <v>1000000</v>
      </c>
      <c r="M222" s="12">
        <f>H222/I222</f>
        <v>1.7086440000000001</v>
      </c>
      <c r="N222" t="str">
        <f>IF(M222&lt;=1, "0-100%", IF(M222&lt;=1.25, "100-125%", IF(M222&lt;=1.5, "125-150%", IF(M222&lt;=2, "150-200%", "&gt;200%"))))</f>
        <v>150-200%</v>
      </c>
      <c r="O222" s="6">
        <f>MIN(H222,I222)*INDEX('2018_commission_structure-Start'!$A$21:$I$24,MATCH($E222,'2018_commission_structure-Start'!$A$21:$A$24,0),MATCH(O$1,'2018_commission_structure-Start'!$A$21:$I$21,0))</f>
        <v>50000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18750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22500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22950.84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>SUM(O222:S222)</f>
        <v>114200.84</v>
      </c>
      <c r="U222" s="6">
        <f>T222+F222</f>
        <v>145683.84</v>
      </c>
      <c r="V222" s="6">
        <f>MIN(H222,I222)*INDEX('2018_commission_structure-Start'!$A$15:$J$18,MATCH($E222,'2018_commission_structure-Start'!$A$15:$A$18,0),MATCH(V$1,'2018_commission_structure-Start'!$A$15:$J$15,0))</f>
        <v>60000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21250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25000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22950.84</v>
      </c>
      <c r="Z222" s="2">
        <f>IF(H222&gt;L222,(H222-L222)*INDEX('2018_commission_structure-Start'!$A$21:$I$24,MATCH($E222,'2018_commission_structure-Start'!$A$21:$A$24,0),MATCH(Z$1,'2018_commission_structure-Start'!$A$21:$I$21,0)),0)</f>
        <v>0</v>
      </c>
      <c r="AA222" s="6">
        <f>SUM(V222:Z222)</f>
        <v>129200.84</v>
      </c>
      <c r="AB222" s="6">
        <f>AA222+F222</f>
        <v>160683.84</v>
      </c>
    </row>
    <row r="223" spans="1:28" x14ac:dyDescent="0.2">
      <c r="A223" t="str">
        <f>C223&amp;" "&amp;D223</f>
        <v>Etan Devericks</v>
      </c>
      <c r="B223">
        <v>7440017404</v>
      </c>
      <c r="C223" t="s">
        <v>868</v>
      </c>
      <c r="D223" t="s">
        <v>869</v>
      </c>
      <c r="E223" t="s">
        <v>29</v>
      </c>
      <c r="F223">
        <v>55407</v>
      </c>
      <c r="G223">
        <f>COUNTIF(deals_closed!D:D,B223)</f>
        <v>20</v>
      </c>
      <c r="H223" s="2">
        <f>SUMIF(deals_closed!D:D,B223,deals_closed!C:C)</f>
        <v>621576</v>
      </c>
      <c r="I223" s="2">
        <f>VLOOKUP(E223,'2018_commission_structure-Start'!$A$22:$I$24,9,FALSE)</f>
        <v>600000</v>
      </c>
      <c r="J223" s="2">
        <f>I223*1.25</f>
        <v>750000</v>
      </c>
      <c r="K223" s="2">
        <f>I223*1.5</f>
        <v>900000</v>
      </c>
      <c r="L223" s="2">
        <f>I223*2</f>
        <v>1200000</v>
      </c>
      <c r="M223" s="12">
        <f>H223/I223</f>
        <v>1.03596</v>
      </c>
      <c r="N223" t="str">
        <f>IF(M223&lt;=1, "0-100%", IF(M223&lt;=1.25, "100-125%", IF(M223&lt;=1.5, "125-150%", IF(M223&lt;=2, "150-200%", "&gt;200%"))))</f>
        <v>100-125%</v>
      </c>
      <c r="O223" s="6">
        <f>MIN(H223,I223)*INDEX('2018_commission_structure-Start'!$A$21:$I$24,MATCH($E223,'2018_commission_structure-Start'!$A$21:$A$24,0),MATCH(O$1,'2018_commission_structure-Start'!$A$21:$I$21,0))</f>
        <v>78000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3667.92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0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>SUM(O223:S223)</f>
        <v>81667.92</v>
      </c>
      <c r="U223" s="6">
        <f>T223+F223</f>
        <v>137074.91999999998</v>
      </c>
      <c r="V223" s="6">
        <f>MIN(H223,I223)*INDEX('2018_commission_structure-Start'!$A$15:$J$18,MATCH($E223,'2018_commission_structure-Start'!$A$15:$A$18,0),MATCH(V$1,'2018_commission_structure-Start'!$A$15:$J$15,0))</f>
        <v>90000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3883.68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0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IF(H223&gt;L223,(H223-L223)*INDEX('2018_commission_structure-Start'!$A$21:$I$24,MATCH($E223,'2018_commission_structure-Start'!$A$21:$A$24,0),MATCH(Z$1,'2018_commission_structure-Start'!$A$21:$I$21,0)),0)</f>
        <v>0</v>
      </c>
      <c r="AA223" s="6">
        <f>SUM(V223:Z223)</f>
        <v>93883.68</v>
      </c>
      <c r="AB223" s="6">
        <f>AA223+F223</f>
        <v>149290.68</v>
      </c>
    </row>
    <row r="224" spans="1:28" x14ac:dyDescent="0.2">
      <c r="A224" t="str">
        <f>C224&amp;" "&amp;D224</f>
        <v>Golda Devigne</v>
      </c>
      <c r="B224">
        <v>2804488179</v>
      </c>
      <c r="C224" t="s">
        <v>119</v>
      </c>
      <c r="D224" t="s">
        <v>120</v>
      </c>
      <c r="E224" t="s">
        <v>10</v>
      </c>
      <c r="F224">
        <v>104547</v>
      </c>
      <c r="G224">
        <f>COUNTIF(deals_closed!D:D,B224)</f>
        <v>20</v>
      </c>
      <c r="H224" s="2">
        <f>SUMIF(deals_closed!D:D,B224,deals_closed!C:C)</f>
        <v>610321</v>
      </c>
      <c r="I224" s="2">
        <f>VLOOKUP(E224,'2018_commission_structure-Start'!$A$22:$I$24,9,FALSE)</f>
        <v>750000</v>
      </c>
      <c r="J224" s="2">
        <f>I224*1.25</f>
        <v>937500</v>
      </c>
      <c r="K224" s="2">
        <f>I224*1.5</f>
        <v>1125000</v>
      </c>
      <c r="L224" s="2">
        <f>I224*2</f>
        <v>1500000</v>
      </c>
      <c r="M224" s="12">
        <f>H224/I224</f>
        <v>0.81376133333333334</v>
      </c>
      <c r="N224" t="str">
        <f>IF(M224&lt;=1, "0-100%", IF(M224&lt;=1.25, "100-125%", IF(M224&lt;=1.5, "125-150%", IF(M224&lt;=2, "150-200%", "&gt;200%"))))</f>
        <v>0-100%</v>
      </c>
      <c r="O224" s="6">
        <f>MIN(H224,I224)*INDEX('2018_commission_structure-Start'!$A$21:$I$24,MATCH($E224,'2018_commission_structure-Start'!$A$21:$A$24,0),MATCH(O$1,'2018_commission_structure-Start'!$A$21:$I$21,0))</f>
        <v>91548.15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0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0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>SUM(O224:S224)</f>
        <v>91548.15</v>
      </c>
      <c r="U224" s="6">
        <f>T224+F224</f>
        <v>196095.15</v>
      </c>
      <c r="V224" s="6">
        <f>MIN(H224,I224)*INDEX('2018_commission_structure-Start'!$A$15:$J$18,MATCH($E224,'2018_commission_structure-Start'!$A$15:$A$18,0),MATCH(V$1,'2018_commission_structure-Start'!$A$15:$J$15,0))</f>
        <v>91548.15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0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0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IF(H224&gt;L224,(H224-L224)*INDEX('2018_commission_structure-Start'!$A$21:$I$24,MATCH($E224,'2018_commission_structure-Start'!$A$21:$A$24,0),MATCH(Z$1,'2018_commission_structure-Start'!$A$21:$I$21,0)),0)</f>
        <v>0</v>
      </c>
      <c r="AA224" s="6">
        <f>SUM(V224:Z224)</f>
        <v>91548.15</v>
      </c>
      <c r="AB224" s="6">
        <f>AA224+F224</f>
        <v>196095.15</v>
      </c>
    </row>
    <row r="225" spans="1:28" x14ac:dyDescent="0.2">
      <c r="A225" t="str">
        <f>C225&amp;" "&amp;D225</f>
        <v>Emanuel Devita</v>
      </c>
      <c r="B225">
        <v>7931128354</v>
      </c>
      <c r="C225" t="s">
        <v>424</v>
      </c>
      <c r="D225" t="s">
        <v>425</v>
      </c>
      <c r="E225" t="s">
        <v>29</v>
      </c>
      <c r="F225">
        <v>68190</v>
      </c>
      <c r="G225">
        <f>COUNTIF(deals_closed!D:D,B225)</f>
        <v>21</v>
      </c>
      <c r="H225" s="2">
        <f>SUMIF(deals_closed!D:D,B225,deals_closed!C:C)</f>
        <v>698195</v>
      </c>
      <c r="I225" s="2">
        <f>VLOOKUP(E225,'2018_commission_structure-Start'!$A$22:$I$24,9,FALSE)</f>
        <v>600000</v>
      </c>
      <c r="J225" s="2">
        <f>I225*1.25</f>
        <v>750000</v>
      </c>
      <c r="K225" s="2">
        <f>I225*1.5</f>
        <v>900000</v>
      </c>
      <c r="L225" s="2">
        <f>I225*2</f>
        <v>1200000</v>
      </c>
      <c r="M225" s="12">
        <f>H225/I225</f>
        <v>1.1636583333333332</v>
      </c>
      <c r="N225" t="str">
        <f>IF(M225&lt;=1, "0-100%", IF(M225&lt;=1.25, "100-125%", IF(M225&lt;=1.5, "125-150%", IF(M225&lt;=2, "150-200%", "&gt;200%"))))</f>
        <v>100-125%</v>
      </c>
      <c r="O225" s="6">
        <f>MIN(H225,I225)*INDEX('2018_commission_structure-Start'!$A$21:$I$24,MATCH($E225,'2018_commission_structure-Start'!$A$21:$A$24,0),MATCH(O$1,'2018_commission_structure-Start'!$A$21:$I$21,0))</f>
        <v>78000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16693.150000000001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0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>SUM(O225:S225)</f>
        <v>94693.15</v>
      </c>
      <c r="U225" s="6">
        <f>T225+F225</f>
        <v>162883.15</v>
      </c>
      <c r="V225" s="6">
        <f>MIN(H225,I225)*INDEX('2018_commission_structure-Start'!$A$15:$J$18,MATCH($E225,'2018_commission_structure-Start'!$A$15:$A$18,0),MATCH(V$1,'2018_commission_structure-Start'!$A$15:$J$15,0))</f>
        <v>90000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17675.099999999999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0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IF(H225&gt;L225,(H225-L225)*INDEX('2018_commission_structure-Start'!$A$21:$I$24,MATCH($E225,'2018_commission_structure-Start'!$A$21:$A$24,0),MATCH(Z$1,'2018_commission_structure-Start'!$A$21:$I$21,0)),0)</f>
        <v>0</v>
      </c>
      <c r="AA225" s="6">
        <f>SUM(V225:Z225)</f>
        <v>107675.1</v>
      </c>
      <c r="AB225" s="6">
        <f>AA225+F225</f>
        <v>175865.1</v>
      </c>
    </row>
    <row r="226" spans="1:28" x14ac:dyDescent="0.2">
      <c r="A226" t="str">
        <f>C226&amp;" "&amp;D226</f>
        <v>Saleem Dewdney</v>
      </c>
      <c r="B226">
        <v>1664426442</v>
      </c>
      <c r="C226" t="s">
        <v>1609</v>
      </c>
      <c r="D226" t="s">
        <v>1610</v>
      </c>
      <c r="E226" t="s">
        <v>7</v>
      </c>
      <c r="F226">
        <v>57195</v>
      </c>
      <c r="G226">
        <f>COUNTIF(deals_closed!D:D,B226)</f>
        <v>17</v>
      </c>
      <c r="H226" s="2">
        <f>SUMIF(deals_closed!D:D,B226,deals_closed!C:C)</f>
        <v>601920</v>
      </c>
      <c r="I226" s="2">
        <f>VLOOKUP(E226,'2018_commission_structure-Start'!$A$22:$I$24,9,FALSE)</f>
        <v>500000</v>
      </c>
      <c r="J226" s="2">
        <f>I226*1.25</f>
        <v>625000</v>
      </c>
      <c r="K226" s="2">
        <f>I226*1.5</f>
        <v>750000</v>
      </c>
      <c r="L226" s="2">
        <f>I226*2</f>
        <v>1000000</v>
      </c>
      <c r="M226" s="12">
        <f>H226/I226</f>
        <v>1.20384</v>
      </c>
      <c r="N226" t="str">
        <f>IF(M226&lt;=1, "0-100%", IF(M226&lt;=1.25, "100-125%", IF(M226&lt;=1.5, "125-150%", IF(M226&lt;=2, "150-200%", "&gt;200%"))))</f>
        <v>100-125%</v>
      </c>
      <c r="O226" s="6">
        <f>MIN(H226,I226)*INDEX('2018_commission_structure-Start'!$A$21:$I$24,MATCH($E226,'2018_commission_structure-Start'!$A$21:$A$24,0),MATCH(O$1,'2018_commission_structure-Start'!$A$21:$I$21,0))</f>
        <v>50000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15288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0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>SUM(O226:S226)</f>
        <v>65288</v>
      </c>
      <c r="U226" s="6">
        <f>T226+F226</f>
        <v>122483</v>
      </c>
      <c r="V226" s="6">
        <f>MIN(H226,I226)*INDEX('2018_commission_structure-Start'!$A$15:$J$18,MATCH($E226,'2018_commission_structure-Start'!$A$15:$A$18,0),MATCH(V$1,'2018_commission_structure-Start'!$A$15:$J$15,0))</f>
        <v>60000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17326.400000000001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0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IF(H226&gt;L226,(H226-L226)*INDEX('2018_commission_structure-Start'!$A$21:$I$24,MATCH($E226,'2018_commission_structure-Start'!$A$21:$A$24,0),MATCH(Z$1,'2018_commission_structure-Start'!$A$21:$I$21,0)),0)</f>
        <v>0</v>
      </c>
      <c r="AA226" s="6">
        <f>SUM(V226:Z226)</f>
        <v>77326.399999999994</v>
      </c>
      <c r="AB226" s="6">
        <f>AA226+F226</f>
        <v>134521.4</v>
      </c>
    </row>
    <row r="227" spans="1:28" x14ac:dyDescent="0.2">
      <c r="A227" t="str">
        <f>C227&amp;" "&amp;D227</f>
        <v>Gris Dewsnap</v>
      </c>
      <c r="B227">
        <v>2297168497</v>
      </c>
      <c r="C227" t="s">
        <v>398</v>
      </c>
      <c r="D227" t="s">
        <v>399</v>
      </c>
      <c r="E227" t="s">
        <v>7</v>
      </c>
      <c r="F227">
        <v>52584</v>
      </c>
      <c r="G227">
        <f>COUNTIF(deals_closed!D:D,B227)</f>
        <v>17</v>
      </c>
      <c r="H227" s="2">
        <f>SUMIF(deals_closed!D:D,B227,deals_closed!C:C)</f>
        <v>596801</v>
      </c>
      <c r="I227" s="2">
        <f>VLOOKUP(E227,'2018_commission_structure-Start'!$A$22:$I$24,9,FALSE)</f>
        <v>500000</v>
      </c>
      <c r="J227" s="2">
        <f>I227*1.25</f>
        <v>625000</v>
      </c>
      <c r="K227" s="2">
        <f>I227*1.5</f>
        <v>750000</v>
      </c>
      <c r="L227" s="2">
        <f>I227*2</f>
        <v>1000000</v>
      </c>
      <c r="M227" s="12">
        <f>H227/I227</f>
        <v>1.1936020000000001</v>
      </c>
      <c r="N227" t="str">
        <f>IF(M227&lt;=1, "0-100%", IF(M227&lt;=1.25, "100-125%", IF(M227&lt;=1.5, "125-150%", IF(M227&lt;=2, "150-200%", "&gt;200%"))))</f>
        <v>100-125%</v>
      </c>
      <c r="O227" s="6">
        <f>MIN(H227,I227)*INDEX('2018_commission_structure-Start'!$A$21:$I$24,MATCH($E227,'2018_commission_structure-Start'!$A$21:$A$24,0),MATCH(O$1,'2018_commission_structure-Start'!$A$21:$I$21,0))</f>
        <v>50000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14520.15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>SUM(O227:S227)</f>
        <v>64520.15</v>
      </c>
      <c r="U227" s="6">
        <f>T227+F227</f>
        <v>117104.15</v>
      </c>
      <c r="V227" s="6">
        <f>MIN(H227,I227)*INDEX('2018_commission_structure-Start'!$A$15:$J$18,MATCH($E227,'2018_commission_structure-Start'!$A$15:$A$18,0),MATCH(V$1,'2018_commission_structure-Start'!$A$15:$J$15,0))</f>
        <v>60000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16456.170000000002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IF(H227&gt;L227,(H227-L227)*INDEX('2018_commission_structure-Start'!$A$21:$I$24,MATCH($E227,'2018_commission_structure-Start'!$A$21:$A$24,0),MATCH(Z$1,'2018_commission_structure-Start'!$A$21:$I$21,0)),0)</f>
        <v>0</v>
      </c>
      <c r="AA227" s="6">
        <f>SUM(V227:Z227)</f>
        <v>76456.17</v>
      </c>
      <c r="AB227" s="6">
        <f>AA227+F227</f>
        <v>129040.17</v>
      </c>
    </row>
    <row r="228" spans="1:28" x14ac:dyDescent="0.2">
      <c r="A228" t="str">
        <f>C228&amp;" "&amp;D228</f>
        <v>Corene Diamant</v>
      </c>
      <c r="B228">
        <v>813832926</v>
      </c>
      <c r="C228" t="s">
        <v>952</v>
      </c>
      <c r="D228" t="s">
        <v>953</v>
      </c>
      <c r="E228" t="s">
        <v>29</v>
      </c>
      <c r="F228">
        <v>62260</v>
      </c>
      <c r="G228">
        <f>COUNTIF(deals_closed!D:D,B228)</f>
        <v>19</v>
      </c>
      <c r="H228" s="2">
        <f>SUMIF(deals_closed!D:D,B228,deals_closed!C:C)</f>
        <v>674298</v>
      </c>
      <c r="I228" s="2">
        <f>VLOOKUP(E228,'2018_commission_structure-Start'!$A$22:$I$24,9,FALSE)</f>
        <v>600000</v>
      </c>
      <c r="J228" s="2">
        <f>I228*1.25</f>
        <v>750000</v>
      </c>
      <c r="K228" s="2">
        <f>I228*1.5</f>
        <v>900000</v>
      </c>
      <c r="L228" s="2">
        <f>I228*2</f>
        <v>1200000</v>
      </c>
      <c r="M228" s="12">
        <f>H228/I228</f>
        <v>1.1238300000000001</v>
      </c>
      <c r="N228" t="str">
        <f>IF(M228&lt;=1, "0-100%", IF(M228&lt;=1.25, "100-125%", IF(M228&lt;=1.5, "125-150%", IF(M228&lt;=2, "150-200%", "&gt;200%"))))</f>
        <v>100-125%</v>
      </c>
      <c r="O228" s="6">
        <f>MIN(H228,I228)*INDEX('2018_commission_structure-Start'!$A$21:$I$24,MATCH($E228,'2018_commission_structure-Start'!$A$21:$A$24,0),MATCH(O$1,'2018_commission_structure-Start'!$A$21:$I$21,0))</f>
        <v>78000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12630.660000000002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>SUM(O228:S228)</f>
        <v>90630.66</v>
      </c>
      <c r="U228" s="6">
        <f>T228+F228</f>
        <v>152890.66</v>
      </c>
      <c r="V228" s="6">
        <f>MIN(H228,I228)*INDEX('2018_commission_structure-Start'!$A$15:$J$18,MATCH($E228,'2018_commission_structure-Start'!$A$15:$A$18,0),MATCH(V$1,'2018_commission_structure-Start'!$A$15:$J$15,0))</f>
        <v>90000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13373.64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IF(H228&gt;L228,(H228-L228)*INDEX('2018_commission_structure-Start'!$A$21:$I$24,MATCH($E228,'2018_commission_structure-Start'!$A$21:$A$24,0),MATCH(Z$1,'2018_commission_structure-Start'!$A$21:$I$21,0)),0)</f>
        <v>0</v>
      </c>
      <c r="AA228" s="6">
        <f>SUM(V228:Z228)</f>
        <v>103373.64</v>
      </c>
      <c r="AB228" s="6">
        <f>AA228+F228</f>
        <v>165633.64000000001</v>
      </c>
    </row>
    <row r="229" spans="1:28" x14ac:dyDescent="0.2">
      <c r="A229" t="str">
        <f>C229&amp;" "&amp;D229</f>
        <v>Chen Dicker</v>
      </c>
      <c r="B229">
        <v>7166957409</v>
      </c>
      <c r="C229" t="s">
        <v>1912</v>
      </c>
      <c r="D229" t="s">
        <v>1913</v>
      </c>
      <c r="E229" t="s">
        <v>10</v>
      </c>
      <c r="F229">
        <v>113321</v>
      </c>
      <c r="G229">
        <f>COUNTIF(deals_closed!D:D,B229)</f>
        <v>14</v>
      </c>
      <c r="H229" s="2">
        <f>SUMIF(deals_closed!D:D,B229,deals_closed!C:C)</f>
        <v>489227</v>
      </c>
      <c r="I229" s="2">
        <f>VLOOKUP(E229,'2018_commission_structure-Start'!$A$22:$I$24,9,FALSE)</f>
        <v>750000</v>
      </c>
      <c r="J229" s="2">
        <f>I229*1.25</f>
        <v>937500</v>
      </c>
      <c r="K229" s="2">
        <f>I229*1.5</f>
        <v>1125000</v>
      </c>
      <c r="L229" s="2">
        <f>I229*2</f>
        <v>1500000</v>
      </c>
      <c r="M229" s="12">
        <f>H229/I229</f>
        <v>0.6523026666666667</v>
      </c>
      <c r="N229" t="str">
        <f>IF(M229&lt;=1, "0-100%", IF(M229&lt;=1.25, "100-125%", IF(M229&lt;=1.5, "125-150%", IF(M229&lt;=2, "150-200%", "&gt;200%"))))</f>
        <v>0-100%</v>
      </c>
      <c r="O229" s="6">
        <f>MIN(H229,I229)*INDEX('2018_commission_structure-Start'!$A$21:$I$24,MATCH($E229,'2018_commission_structure-Start'!$A$21:$A$24,0),MATCH(O$1,'2018_commission_structure-Start'!$A$21:$I$21,0))</f>
        <v>73384.05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0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0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>SUM(O229:S229)</f>
        <v>73384.05</v>
      </c>
      <c r="U229" s="6">
        <f>T229+F229</f>
        <v>186705.05</v>
      </c>
      <c r="V229" s="6">
        <f>MIN(H229,I229)*INDEX('2018_commission_structure-Start'!$A$15:$J$18,MATCH($E229,'2018_commission_structure-Start'!$A$15:$A$18,0),MATCH(V$1,'2018_commission_structure-Start'!$A$15:$J$15,0))</f>
        <v>73384.05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0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IF(H229&gt;L229,(H229-L229)*INDEX('2018_commission_structure-Start'!$A$21:$I$24,MATCH($E229,'2018_commission_structure-Start'!$A$21:$A$24,0),MATCH(Z$1,'2018_commission_structure-Start'!$A$21:$I$21,0)),0)</f>
        <v>0</v>
      </c>
      <c r="AA229" s="6">
        <f>SUM(V229:Z229)</f>
        <v>73384.05</v>
      </c>
      <c r="AB229" s="6">
        <f>AA229+F229</f>
        <v>186705.05</v>
      </c>
    </row>
    <row r="230" spans="1:28" x14ac:dyDescent="0.2">
      <c r="A230" t="str">
        <f>C230&amp;" "&amp;D230</f>
        <v>Robbyn Didball</v>
      </c>
      <c r="B230">
        <v>7769010411</v>
      </c>
      <c r="C230" t="s">
        <v>228</v>
      </c>
      <c r="D230" t="s">
        <v>229</v>
      </c>
      <c r="E230" t="s">
        <v>29</v>
      </c>
      <c r="F230">
        <v>67024</v>
      </c>
      <c r="G230">
        <f>COUNTIF(deals_closed!D:D,B230)</f>
        <v>21</v>
      </c>
      <c r="H230" s="2">
        <f>SUMIF(deals_closed!D:D,B230,deals_closed!C:C)</f>
        <v>809800</v>
      </c>
      <c r="I230" s="2">
        <f>VLOOKUP(E230,'2018_commission_structure-Start'!$A$22:$I$24,9,FALSE)</f>
        <v>600000</v>
      </c>
      <c r="J230" s="2">
        <f>I230*1.25</f>
        <v>750000</v>
      </c>
      <c r="K230" s="2">
        <f>I230*1.5</f>
        <v>900000</v>
      </c>
      <c r="L230" s="2">
        <f>I230*2</f>
        <v>1200000</v>
      </c>
      <c r="M230" s="12">
        <f>H230/I230</f>
        <v>1.3496666666666666</v>
      </c>
      <c r="N230" t="str">
        <f>IF(M230&lt;=1, "0-100%", IF(M230&lt;=1.25, "100-125%", IF(M230&lt;=1.5, "125-150%", IF(M230&lt;=2, "150-200%", "&gt;200%"))))</f>
        <v>125-150%</v>
      </c>
      <c r="O230" s="6">
        <f>MIN(H230,I230)*INDEX('2018_commission_structure-Start'!$A$21:$I$24,MATCH($E230,'2018_commission_structure-Start'!$A$21:$A$24,0),MATCH(O$1,'2018_commission_structure-Start'!$A$21:$I$21,0))</f>
        <v>78000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25500.000000000004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12558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>SUM(O230:S230)</f>
        <v>116058</v>
      </c>
      <c r="U230" s="6">
        <f>T230+F230</f>
        <v>183082</v>
      </c>
      <c r="V230" s="6">
        <f>MIN(H230,I230)*INDEX('2018_commission_structure-Start'!$A$15:$J$18,MATCH($E230,'2018_commission_structure-Start'!$A$15:$A$18,0),MATCH(V$1,'2018_commission_structure-Start'!$A$15:$J$15,0))</f>
        <v>90000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27000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14950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IF(H230&gt;L230,(H230-L230)*INDEX('2018_commission_structure-Start'!$A$21:$I$24,MATCH($E230,'2018_commission_structure-Start'!$A$21:$A$24,0),MATCH(Z$1,'2018_commission_structure-Start'!$A$21:$I$21,0)),0)</f>
        <v>0</v>
      </c>
      <c r="AA230" s="6">
        <f>SUM(V230:Z230)</f>
        <v>131950</v>
      </c>
      <c r="AB230" s="6">
        <f>AA230+F230</f>
        <v>198974</v>
      </c>
    </row>
    <row r="231" spans="1:28" x14ac:dyDescent="0.2">
      <c r="A231" t="str">
        <f>C231&amp;" "&amp;D231</f>
        <v>Grazia Didball</v>
      </c>
      <c r="B231">
        <v>2306669465</v>
      </c>
      <c r="C231" t="s">
        <v>494</v>
      </c>
      <c r="D231" t="s">
        <v>229</v>
      </c>
      <c r="E231" t="s">
        <v>29</v>
      </c>
      <c r="F231">
        <v>50762</v>
      </c>
      <c r="G231">
        <f>COUNTIF(deals_closed!D:D,B231)</f>
        <v>15</v>
      </c>
      <c r="H231" s="2">
        <f>SUMIF(deals_closed!D:D,B231,deals_closed!C:C)</f>
        <v>481035</v>
      </c>
      <c r="I231" s="2">
        <f>VLOOKUP(E231,'2018_commission_structure-Start'!$A$22:$I$24,9,FALSE)</f>
        <v>600000</v>
      </c>
      <c r="J231" s="2">
        <f>I231*1.25</f>
        <v>750000</v>
      </c>
      <c r="K231" s="2">
        <f>I231*1.5</f>
        <v>900000</v>
      </c>
      <c r="L231" s="2">
        <f>I231*2</f>
        <v>1200000</v>
      </c>
      <c r="M231" s="12">
        <f>H231/I231</f>
        <v>0.80172500000000002</v>
      </c>
      <c r="N231" t="str">
        <f>IF(M231&lt;=1, "0-100%", IF(M231&lt;=1.25, "100-125%", IF(M231&lt;=1.5, "125-150%", IF(M231&lt;=2, "150-200%", "&gt;200%"))))</f>
        <v>0-100%</v>
      </c>
      <c r="O231" s="6">
        <f>MIN(H231,I231)*INDEX('2018_commission_structure-Start'!$A$21:$I$24,MATCH($E231,'2018_commission_structure-Start'!$A$21:$A$24,0),MATCH(O$1,'2018_commission_structure-Start'!$A$21:$I$21,0))</f>
        <v>62534.55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0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0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>SUM(O231:S231)</f>
        <v>62534.55</v>
      </c>
      <c r="U231" s="6">
        <f>T231+F231</f>
        <v>113296.55</v>
      </c>
      <c r="V231" s="6">
        <f>MIN(H231,I231)*INDEX('2018_commission_structure-Start'!$A$15:$J$18,MATCH($E231,'2018_commission_structure-Start'!$A$15:$A$18,0),MATCH(V$1,'2018_commission_structure-Start'!$A$15:$J$15,0))</f>
        <v>72155.25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0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0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IF(H231&gt;L231,(H231-L231)*INDEX('2018_commission_structure-Start'!$A$21:$I$24,MATCH($E231,'2018_commission_structure-Start'!$A$21:$A$24,0),MATCH(Z$1,'2018_commission_structure-Start'!$A$21:$I$21,0)),0)</f>
        <v>0</v>
      </c>
      <c r="AA231" s="6">
        <f>SUM(V231:Z231)</f>
        <v>72155.25</v>
      </c>
      <c r="AB231" s="6">
        <f>AA231+F231</f>
        <v>122917.25</v>
      </c>
    </row>
    <row r="232" spans="1:28" x14ac:dyDescent="0.2">
      <c r="A232" t="str">
        <f>C232&amp;" "&amp;D232</f>
        <v>Finn Dixey</v>
      </c>
      <c r="B232">
        <v>9196221739</v>
      </c>
      <c r="C232" t="s">
        <v>1632</v>
      </c>
      <c r="D232" t="s">
        <v>1633</v>
      </c>
      <c r="E232" t="s">
        <v>10</v>
      </c>
      <c r="F232">
        <v>89772</v>
      </c>
      <c r="G232">
        <f>COUNTIF(deals_closed!D:D,B232)</f>
        <v>22</v>
      </c>
      <c r="H232" s="2">
        <f>SUMIF(deals_closed!D:D,B232,deals_closed!C:C)</f>
        <v>773763</v>
      </c>
      <c r="I232" s="2">
        <f>VLOOKUP(E232,'2018_commission_structure-Start'!$A$22:$I$24,9,FALSE)</f>
        <v>750000</v>
      </c>
      <c r="J232" s="2">
        <f>I232*1.25</f>
        <v>937500</v>
      </c>
      <c r="K232" s="2">
        <f>I232*1.5</f>
        <v>1125000</v>
      </c>
      <c r="L232" s="2">
        <f>I232*2</f>
        <v>1500000</v>
      </c>
      <c r="M232" s="12">
        <f>H232/I232</f>
        <v>1.031684</v>
      </c>
      <c r="N232" t="str">
        <f>IF(M232&lt;=1, "0-100%", IF(M232&lt;=1.25, "100-125%", IF(M232&lt;=1.5, "125-150%", IF(M232&lt;=2, "150-200%", "&gt;200%"))))</f>
        <v>100-125%</v>
      </c>
      <c r="O232" s="6">
        <f>MIN(H232,I232)*INDEX('2018_commission_structure-Start'!$A$21:$I$24,MATCH($E232,'2018_commission_structure-Start'!$A$21:$A$24,0),MATCH(O$1,'2018_commission_structure-Start'!$A$21:$I$21,0))</f>
        <v>112500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4514.97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0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0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>SUM(O232:S232)</f>
        <v>117014.97</v>
      </c>
      <c r="U232" s="6">
        <f>T232+F232</f>
        <v>206786.97</v>
      </c>
      <c r="V232" s="6">
        <f>MIN(H232,I232)*INDEX('2018_commission_structure-Start'!$A$15:$J$18,MATCH($E232,'2018_commission_structure-Start'!$A$15:$A$18,0),MATCH(V$1,'2018_commission_structure-Start'!$A$15:$J$15,0))</f>
        <v>112500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5227.8599999999997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0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0</v>
      </c>
      <c r="Z232" s="2">
        <f>IF(H232&gt;L232,(H232-L232)*INDEX('2018_commission_structure-Start'!$A$21:$I$24,MATCH($E232,'2018_commission_structure-Start'!$A$21:$A$24,0),MATCH(Z$1,'2018_commission_structure-Start'!$A$21:$I$21,0)),0)</f>
        <v>0</v>
      </c>
      <c r="AA232" s="6">
        <f>SUM(V232:Z232)</f>
        <v>117727.86</v>
      </c>
      <c r="AB232" s="6">
        <f>AA232+F232</f>
        <v>207499.86</v>
      </c>
    </row>
    <row r="233" spans="1:28" x14ac:dyDescent="0.2">
      <c r="A233" t="str">
        <f>C233&amp;" "&amp;D233</f>
        <v>Neil Doctor</v>
      </c>
      <c r="B233">
        <v>3996818513</v>
      </c>
      <c r="C233" t="s">
        <v>157</v>
      </c>
      <c r="D233" t="s">
        <v>158</v>
      </c>
      <c r="E233" t="s">
        <v>10</v>
      </c>
      <c r="F233">
        <v>94317</v>
      </c>
      <c r="G233">
        <f>COUNTIF(deals_closed!D:D,B233)</f>
        <v>29</v>
      </c>
      <c r="H233" s="2">
        <f>SUMIF(deals_closed!D:D,B233,deals_closed!C:C)</f>
        <v>997332</v>
      </c>
      <c r="I233" s="2">
        <f>VLOOKUP(E233,'2018_commission_structure-Start'!$A$22:$I$24,9,FALSE)</f>
        <v>750000</v>
      </c>
      <c r="J233" s="2">
        <f>I233*1.25</f>
        <v>937500</v>
      </c>
      <c r="K233" s="2">
        <f>I233*1.5</f>
        <v>1125000</v>
      </c>
      <c r="L233" s="2">
        <f>I233*2</f>
        <v>1500000</v>
      </c>
      <c r="M233" s="12">
        <f>H233/I233</f>
        <v>1.3297760000000001</v>
      </c>
      <c r="N233" t="str">
        <f>IF(M233&lt;=1, "0-100%", IF(M233&lt;=1.25, "100-125%", IF(M233&lt;=1.5, "125-150%", IF(M233&lt;=2, "150-200%", "&gt;200%"))))</f>
        <v>125-150%</v>
      </c>
      <c r="O233" s="6">
        <f>MIN(H233,I233)*INDEX('2018_commission_structure-Start'!$A$21:$I$24,MATCH($E233,'2018_commission_structure-Start'!$A$21:$A$24,0),MATCH(O$1,'2018_commission_structure-Start'!$A$21:$I$21,0))</f>
        <v>112500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35625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13761.36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0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>SUM(O233:S233)</f>
        <v>161886.35999999999</v>
      </c>
      <c r="U233" s="6">
        <f>T233+F233</f>
        <v>256203.36</v>
      </c>
      <c r="V233" s="6">
        <f>MIN(H233,I233)*INDEX('2018_commission_structure-Start'!$A$15:$J$18,MATCH($E233,'2018_commission_structure-Start'!$A$15:$A$18,0),MATCH(V$1,'2018_commission_structure-Start'!$A$15:$J$15,0))</f>
        <v>112500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41250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14958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0</v>
      </c>
      <c r="Z233" s="2">
        <f>IF(H233&gt;L233,(H233-L233)*INDEX('2018_commission_structure-Start'!$A$21:$I$24,MATCH($E233,'2018_commission_structure-Start'!$A$21:$A$24,0),MATCH(Z$1,'2018_commission_structure-Start'!$A$21:$I$21,0)),0)</f>
        <v>0</v>
      </c>
      <c r="AA233" s="6">
        <f>SUM(V233:Z233)</f>
        <v>168708</v>
      </c>
      <c r="AB233" s="6">
        <f>AA233+F233</f>
        <v>263025</v>
      </c>
    </row>
    <row r="234" spans="1:28" x14ac:dyDescent="0.2">
      <c r="A234" t="str">
        <f>C234&amp;" "&amp;D234</f>
        <v>Tam Doniso</v>
      </c>
      <c r="B234">
        <v>7281103514</v>
      </c>
      <c r="C234" t="s">
        <v>674</v>
      </c>
      <c r="D234" t="s">
        <v>675</v>
      </c>
      <c r="E234" t="s">
        <v>29</v>
      </c>
      <c r="F234">
        <v>56065</v>
      </c>
      <c r="G234">
        <f>COUNTIF(deals_closed!D:D,B234)</f>
        <v>24</v>
      </c>
      <c r="H234" s="2">
        <f>SUMIF(deals_closed!D:D,B234,deals_closed!C:C)</f>
        <v>937239</v>
      </c>
      <c r="I234" s="2">
        <f>VLOOKUP(E234,'2018_commission_structure-Start'!$A$22:$I$24,9,FALSE)</f>
        <v>600000</v>
      </c>
      <c r="J234" s="2">
        <f>I234*1.25</f>
        <v>750000</v>
      </c>
      <c r="K234" s="2">
        <f>I234*1.5</f>
        <v>900000</v>
      </c>
      <c r="L234" s="2">
        <f>I234*2</f>
        <v>1200000</v>
      </c>
      <c r="M234" s="12">
        <f>H234/I234</f>
        <v>1.562065</v>
      </c>
      <c r="N234" t="str">
        <f>IF(M234&lt;=1, "0-100%", IF(M234&lt;=1.25, "100-125%", IF(M234&lt;=1.5, "125-150%", IF(M234&lt;=2, "150-200%", "&gt;200%"))))</f>
        <v>150-200%</v>
      </c>
      <c r="O234" s="6">
        <f>MIN(H234,I234)*INDEX('2018_commission_structure-Start'!$A$21:$I$24,MATCH($E234,'2018_commission_structure-Start'!$A$21:$A$24,0),MATCH(O$1,'2018_commission_structure-Start'!$A$21:$I$21,0))</f>
        <v>78000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25500.000000000004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31500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9682.1400000000012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>SUM(O234:S234)</f>
        <v>144682.14000000001</v>
      </c>
      <c r="U234" s="6">
        <f>T234+F234</f>
        <v>200747.14</v>
      </c>
      <c r="V234" s="6">
        <f>MIN(H234,I234)*INDEX('2018_commission_structure-Start'!$A$15:$J$18,MATCH($E234,'2018_commission_structure-Start'!$A$15:$A$18,0),MATCH(V$1,'2018_commission_structure-Start'!$A$15:$J$15,0))</f>
        <v>90000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27000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37500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11171.699999999999</v>
      </c>
      <c r="Z234" s="2">
        <f>IF(H234&gt;L234,(H234-L234)*INDEX('2018_commission_structure-Start'!$A$21:$I$24,MATCH($E234,'2018_commission_structure-Start'!$A$21:$A$24,0),MATCH(Z$1,'2018_commission_structure-Start'!$A$21:$I$21,0)),0)</f>
        <v>0</v>
      </c>
      <c r="AA234" s="6">
        <f>SUM(V234:Z234)</f>
        <v>165671.70000000001</v>
      </c>
      <c r="AB234" s="6">
        <f>AA234+F234</f>
        <v>221736.7</v>
      </c>
    </row>
    <row r="235" spans="1:28" x14ac:dyDescent="0.2">
      <c r="A235" t="str">
        <f>C235&amp;" "&amp;D235</f>
        <v>Ellen Dooman</v>
      </c>
      <c r="B235">
        <v>9458563771</v>
      </c>
      <c r="C235" t="s">
        <v>509</v>
      </c>
      <c r="D235" t="s">
        <v>510</v>
      </c>
      <c r="E235" t="s">
        <v>7</v>
      </c>
      <c r="F235">
        <v>52419</v>
      </c>
      <c r="G235">
        <f>COUNTIF(deals_closed!D:D,B235)</f>
        <v>18</v>
      </c>
      <c r="H235" s="2">
        <f>SUMIF(deals_closed!D:D,B235,deals_closed!C:C)</f>
        <v>646430</v>
      </c>
      <c r="I235" s="2">
        <f>VLOOKUP(E235,'2018_commission_structure-Start'!$A$22:$I$24,9,FALSE)</f>
        <v>500000</v>
      </c>
      <c r="J235" s="2">
        <f>I235*1.25</f>
        <v>625000</v>
      </c>
      <c r="K235" s="2">
        <f>I235*1.5</f>
        <v>750000</v>
      </c>
      <c r="L235" s="2">
        <f>I235*2</f>
        <v>1000000</v>
      </c>
      <c r="M235" s="12">
        <f>H235/I235</f>
        <v>1.2928599999999999</v>
      </c>
      <c r="N235" t="str">
        <f>IF(M235&lt;=1, "0-100%", IF(M235&lt;=1.25, "100-125%", IF(M235&lt;=1.5, "125-150%", IF(M235&lt;=2, "150-200%", "&gt;200%"))))</f>
        <v>125-150%</v>
      </c>
      <c r="O235" s="6">
        <f>MIN(H235,I235)*INDEX('2018_commission_structure-Start'!$A$21:$I$24,MATCH($E235,'2018_commission_structure-Start'!$A$21:$A$24,0),MATCH(O$1,'2018_commission_structure-Start'!$A$21:$I$21,0))</f>
        <v>50000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18750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3857.3999999999996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0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>SUM(O235:S235)</f>
        <v>72607.399999999994</v>
      </c>
      <c r="U235" s="6">
        <f>T235+F235</f>
        <v>125026.4</v>
      </c>
      <c r="V235" s="6">
        <f>MIN(H235,I235)*INDEX('2018_commission_structure-Start'!$A$15:$J$18,MATCH($E235,'2018_commission_structure-Start'!$A$15:$A$18,0),MATCH(V$1,'2018_commission_structure-Start'!$A$15:$J$15,0))</f>
        <v>60000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21250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4286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0</v>
      </c>
      <c r="Z235" s="2">
        <f>IF(H235&gt;L235,(H235-L235)*INDEX('2018_commission_structure-Start'!$A$21:$I$24,MATCH($E235,'2018_commission_structure-Start'!$A$21:$A$24,0),MATCH(Z$1,'2018_commission_structure-Start'!$A$21:$I$21,0)),0)</f>
        <v>0</v>
      </c>
      <c r="AA235" s="6">
        <f>SUM(V235:Z235)</f>
        <v>85536</v>
      </c>
      <c r="AB235" s="6">
        <f>AA235+F235</f>
        <v>137955</v>
      </c>
    </row>
    <row r="236" spans="1:28" x14ac:dyDescent="0.2">
      <c r="A236" t="str">
        <f>C236&amp;" "&amp;D236</f>
        <v>Barn Doram</v>
      </c>
      <c r="B236">
        <v>3642988458</v>
      </c>
      <c r="C236" t="s">
        <v>703</v>
      </c>
      <c r="D236" t="s">
        <v>704</v>
      </c>
      <c r="E236" t="s">
        <v>29</v>
      </c>
      <c r="F236">
        <v>79142</v>
      </c>
      <c r="G236">
        <f>COUNTIF(deals_closed!D:D,B236)</f>
        <v>26</v>
      </c>
      <c r="H236" s="2">
        <f>SUMIF(deals_closed!D:D,B236,deals_closed!C:C)</f>
        <v>932920</v>
      </c>
      <c r="I236" s="2">
        <f>VLOOKUP(E236,'2018_commission_structure-Start'!$A$22:$I$24,9,FALSE)</f>
        <v>600000</v>
      </c>
      <c r="J236" s="2">
        <f>I236*1.25</f>
        <v>750000</v>
      </c>
      <c r="K236" s="2">
        <f>I236*1.5</f>
        <v>900000</v>
      </c>
      <c r="L236" s="2">
        <f>I236*2</f>
        <v>1200000</v>
      </c>
      <c r="M236" s="12">
        <f>H236/I236</f>
        <v>1.5548666666666666</v>
      </c>
      <c r="N236" t="str">
        <f>IF(M236&lt;=1, "0-100%", IF(M236&lt;=1.25, "100-125%", IF(M236&lt;=1.5, "125-150%", IF(M236&lt;=2, "150-200%", "&gt;200%"))))</f>
        <v>150-200%</v>
      </c>
      <c r="O236" s="6">
        <f>MIN(H236,I236)*INDEX('2018_commission_structure-Start'!$A$21:$I$24,MATCH($E236,'2018_commission_structure-Start'!$A$21:$A$24,0),MATCH(O$1,'2018_commission_structure-Start'!$A$21:$I$21,0))</f>
        <v>78000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25500.000000000004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31500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8559.2000000000007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>SUM(O236:S236)</f>
        <v>143559.20000000001</v>
      </c>
      <c r="U236" s="6">
        <f>T236+F236</f>
        <v>222701.2</v>
      </c>
      <c r="V236" s="6">
        <f>MIN(H236,I236)*INDEX('2018_commission_structure-Start'!$A$15:$J$18,MATCH($E236,'2018_commission_structure-Start'!$A$15:$A$18,0),MATCH(V$1,'2018_commission_structure-Start'!$A$15:$J$15,0))</f>
        <v>90000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27000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37500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9876</v>
      </c>
      <c r="Z236" s="2">
        <f>IF(H236&gt;L236,(H236-L236)*INDEX('2018_commission_structure-Start'!$A$21:$I$24,MATCH($E236,'2018_commission_structure-Start'!$A$21:$A$24,0),MATCH(Z$1,'2018_commission_structure-Start'!$A$21:$I$21,0)),0)</f>
        <v>0</v>
      </c>
      <c r="AA236" s="6">
        <f>SUM(V236:Z236)</f>
        <v>164376</v>
      </c>
      <c r="AB236" s="6">
        <f>AA236+F236</f>
        <v>243518</v>
      </c>
    </row>
    <row r="237" spans="1:28" x14ac:dyDescent="0.2">
      <c r="A237" t="str">
        <f>C237&amp;" "&amp;D237</f>
        <v>Terri Dorn</v>
      </c>
      <c r="B237">
        <v>5795848808</v>
      </c>
      <c r="C237" t="s">
        <v>518</v>
      </c>
      <c r="D237" t="s">
        <v>1050</v>
      </c>
      <c r="E237" t="s">
        <v>10</v>
      </c>
      <c r="F237">
        <v>92315</v>
      </c>
      <c r="G237">
        <f>COUNTIF(deals_closed!D:D,B237)</f>
        <v>30</v>
      </c>
      <c r="H237" s="2">
        <f>SUMIF(deals_closed!D:D,B237,deals_closed!C:C)</f>
        <v>1039370</v>
      </c>
      <c r="I237" s="2">
        <f>VLOOKUP(E237,'2018_commission_structure-Start'!$A$22:$I$24,9,FALSE)</f>
        <v>750000</v>
      </c>
      <c r="J237" s="2">
        <f>I237*1.25</f>
        <v>937500</v>
      </c>
      <c r="K237" s="2">
        <f>I237*1.5</f>
        <v>1125000</v>
      </c>
      <c r="L237" s="2">
        <f>I237*2</f>
        <v>1500000</v>
      </c>
      <c r="M237" s="12">
        <f>H237/I237</f>
        <v>1.3858266666666668</v>
      </c>
      <c r="N237" t="str">
        <f>IF(M237&lt;=1, "0-100%", IF(M237&lt;=1.25, "100-125%", IF(M237&lt;=1.5, "125-150%", IF(M237&lt;=2, "150-200%", "&gt;200%"))))</f>
        <v>125-150%</v>
      </c>
      <c r="O237" s="6">
        <f>MIN(H237,I237)*INDEX('2018_commission_structure-Start'!$A$21:$I$24,MATCH($E237,'2018_commission_structure-Start'!$A$21:$A$24,0),MATCH(O$1,'2018_commission_structure-Start'!$A$21:$I$21,0))</f>
        <v>112500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35625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23430.100000000002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>SUM(O237:S237)</f>
        <v>171555.1</v>
      </c>
      <c r="U237" s="6">
        <f>T237+F237</f>
        <v>263870.09999999998</v>
      </c>
      <c r="V237" s="6">
        <f>MIN(H237,I237)*INDEX('2018_commission_structure-Start'!$A$15:$J$18,MATCH($E237,'2018_commission_structure-Start'!$A$15:$A$18,0),MATCH(V$1,'2018_commission_structure-Start'!$A$15:$J$15,0))</f>
        <v>112500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41250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25467.5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IF(H237&gt;L237,(H237-L237)*INDEX('2018_commission_structure-Start'!$A$21:$I$24,MATCH($E237,'2018_commission_structure-Start'!$A$21:$A$24,0),MATCH(Z$1,'2018_commission_structure-Start'!$A$21:$I$21,0)),0)</f>
        <v>0</v>
      </c>
      <c r="AA237" s="6">
        <f>SUM(V237:Z237)</f>
        <v>179217.5</v>
      </c>
      <c r="AB237" s="6">
        <f>AA237+F237</f>
        <v>271532.5</v>
      </c>
    </row>
    <row r="238" spans="1:28" x14ac:dyDescent="0.2">
      <c r="A238" t="str">
        <f>C238&amp;" "&amp;D238</f>
        <v>Temple Dorracott</v>
      </c>
      <c r="B238">
        <v>1014658829</v>
      </c>
      <c r="C238" t="s">
        <v>737</v>
      </c>
      <c r="D238" t="s">
        <v>738</v>
      </c>
      <c r="E238" t="s">
        <v>29</v>
      </c>
      <c r="F238">
        <v>71890</v>
      </c>
      <c r="G238">
        <f>COUNTIF(deals_closed!D:D,B238)</f>
        <v>18</v>
      </c>
      <c r="H238" s="2">
        <f>SUMIF(deals_closed!D:D,B238,deals_closed!C:C)</f>
        <v>725779</v>
      </c>
      <c r="I238" s="2">
        <f>VLOOKUP(E238,'2018_commission_structure-Start'!$A$22:$I$24,9,FALSE)</f>
        <v>600000</v>
      </c>
      <c r="J238" s="2">
        <f>I238*1.25</f>
        <v>750000</v>
      </c>
      <c r="K238" s="2">
        <f>I238*1.5</f>
        <v>900000</v>
      </c>
      <c r="L238" s="2">
        <f>I238*2</f>
        <v>1200000</v>
      </c>
      <c r="M238" s="12">
        <f>H238/I238</f>
        <v>1.2096316666666667</v>
      </c>
      <c r="N238" t="str">
        <f>IF(M238&lt;=1, "0-100%", IF(M238&lt;=1.25, "100-125%", IF(M238&lt;=1.5, "125-150%", IF(M238&lt;=2, "150-200%", "&gt;200%"))))</f>
        <v>100-125%</v>
      </c>
      <c r="O238" s="6">
        <f>MIN(H238,I238)*INDEX('2018_commission_structure-Start'!$A$21:$I$24,MATCH($E238,'2018_commission_structure-Start'!$A$21:$A$24,0),MATCH(O$1,'2018_commission_structure-Start'!$A$21:$I$21,0))</f>
        <v>78000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21382.43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>SUM(O238:S238)</f>
        <v>99382.43</v>
      </c>
      <c r="U238" s="6">
        <f>T238+F238</f>
        <v>171272.43</v>
      </c>
      <c r="V238" s="6">
        <f>MIN(H238,I238)*INDEX('2018_commission_structure-Start'!$A$15:$J$18,MATCH($E238,'2018_commission_structure-Start'!$A$15:$A$18,0),MATCH(V$1,'2018_commission_structure-Start'!$A$15:$J$15,0))</f>
        <v>90000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22640.219999999998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IF(H238&gt;L238,(H238-L238)*INDEX('2018_commission_structure-Start'!$A$21:$I$24,MATCH($E238,'2018_commission_structure-Start'!$A$21:$A$24,0),MATCH(Z$1,'2018_commission_structure-Start'!$A$21:$I$21,0)),0)</f>
        <v>0</v>
      </c>
      <c r="AA238" s="6">
        <f>SUM(V238:Z238)</f>
        <v>112640.22</v>
      </c>
      <c r="AB238" s="6">
        <f>AA238+F238</f>
        <v>184530.22</v>
      </c>
    </row>
    <row r="239" spans="1:28" x14ac:dyDescent="0.2">
      <c r="A239" t="str">
        <f>C239&amp;" "&amp;D239</f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>VLOOKUP(E239,'2018_commission_structure-Start'!$A$22:$I$24,9,FALSE)</f>
        <v>500000</v>
      </c>
      <c r="J239" s="2">
        <f>I239*1.25</f>
        <v>625000</v>
      </c>
      <c r="K239" s="2">
        <f>I239*1.5</f>
        <v>750000</v>
      </c>
      <c r="L239" s="2">
        <f>I239*2</f>
        <v>1000000</v>
      </c>
      <c r="M239" s="12">
        <f>H239/I239</f>
        <v>1.8845099999999999</v>
      </c>
      <c r="N239" t="str">
        <f>IF(M239&lt;=1, "0-100%", IF(M239&lt;=1.25, "100-125%", IF(M239&lt;=1.5, "125-150%", IF(M239&lt;=2, "150-200%", "&gt;200%"))))</f>
        <v>150-200%</v>
      </c>
      <c r="O239" s="6">
        <f>MIN(H239,I239)*INDEX('2018_commission_structure-Start'!$A$21:$I$24,MATCH($E239,'2018_commission_structure-Start'!$A$21:$A$24,0),MATCH(O$1,'2018_commission_structure-Start'!$A$21:$I$21,0))</f>
        <v>50000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18750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22500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42296.1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>SUM(O239:S239)</f>
        <v>133546.1</v>
      </c>
      <c r="U239" s="6">
        <f>T239+F239</f>
        <v>191045.1</v>
      </c>
      <c r="V239" s="6">
        <f>MIN(H239,I239)*INDEX('2018_commission_structure-Start'!$A$15:$J$18,MATCH($E239,'2018_commission_structure-Start'!$A$15:$A$18,0),MATCH(V$1,'2018_commission_structure-Start'!$A$15:$J$15,0))</f>
        <v>60000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21250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25000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42296.1</v>
      </c>
      <c r="Z239" s="2">
        <f>IF(H239&gt;L239,(H239-L239)*INDEX('2018_commission_structure-Start'!$A$21:$I$24,MATCH($E239,'2018_commission_structure-Start'!$A$21:$A$24,0),MATCH(Z$1,'2018_commission_structure-Start'!$A$21:$I$21,0)),0)</f>
        <v>0</v>
      </c>
      <c r="AA239" s="6">
        <f>SUM(V239:Z239)</f>
        <v>148546.1</v>
      </c>
      <c r="AB239" s="6">
        <f>AA239+F239</f>
        <v>206045.1</v>
      </c>
    </row>
    <row r="240" spans="1:28" x14ac:dyDescent="0.2">
      <c r="A240" t="str">
        <f>C240&amp;" "&amp;D240</f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>VLOOKUP(E240,'2018_commission_structure-Start'!$A$22:$I$24,9,FALSE)</f>
        <v>500000</v>
      </c>
      <c r="J240" s="2">
        <f>I240*1.25</f>
        <v>625000</v>
      </c>
      <c r="K240" s="2">
        <f>I240*1.5</f>
        <v>750000</v>
      </c>
      <c r="L240" s="2">
        <f>I240*2</f>
        <v>1000000</v>
      </c>
      <c r="M240" s="12">
        <f>H240/I240</f>
        <v>1.850228</v>
      </c>
      <c r="N240" t="str">
        <f>IF(M240&lt;=1, "0-100%", IF(M240&lt;=1.25, "100-125%", IF(M240&lt;=1.5, "125-150%", IF(M240&lt;=2, "150-200%", "&gt;200%"))))</f>
        <v>150-200%</v>
      </c>
      <c r="O240" s="6">
        <f>MIN(H240,I240)*INDEX('2018_commission_structure-Start'!$A$21:$I$24,MATCH($E240,'2018_commission_structure-Start'!$A$21:$A$24,0),MATCH(O$1,'2018_commission_structure-Start'!$A$21:$I$21,0))</f>
        <v>50000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18750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22500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38525.08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>SUM(O240:S240)</f>
        <v>129775.08</v>
      </c>
      <c r="U240" s="6">
        <f>T240+F240</f>
        <v>194460.08000000002</v>
      </c>
      <c r="V240" s="6">
        <f>MIN(H240,I240)*INDEX('2018_commission_structure-Start'!$A$15:$J$18,MATCH($E240,'2018_commission_structure-Start'!$A$15:$A$18,0),MATCH(V$1,'2018_commission_structure-Start'!$A$15:$J$15,0))</f>
        <v>60000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21250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25000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38525.08</v>
      </c>
      <c r="Z240" s="2">
        <f>IF(H240&gt;L240,(H240-L240)*INDEX('2018_commission_structure-Start'!$A$21:$I$24,MATCH($E240,'2018_commission_structure-Start'!$A$21:$A$24,0),MATCH(Z$1,'2018_commission_structure-Start'!$A$21:$I$21,0)),0)</f>
        <v>0</v>
      </c>
      <c r="AA240" s="6">
        <f>SUM(V240:Z240)</f>
        <v>144775.08000000002</v>
      </c>
      <c r="AB240" s="6">
        <f>AA240+F240</f>
        <v>209460.08000000002</v>
      </c>
    </row>
    <row r="241" spans="1:28" x14ac:dyDescent="0.2">
      <c r="A241" t="str">
        <f>C241&amp;" "&amp;D241</f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>VLOOKUP(E241,'2018_commission_structure-Start'!$A$22:$I$24,9,FALSE)</f>
        <v>600000</v>
      </c>
      <c r="J241" s="2">
        <f>I241*1.25</f>
        <v>750000</v>
      </c>
      <c r="K241" s="2">
        <f>I241*1.5</f>
        <v>900000</v>
      </c>
      <c r="L241" s="2">
        <f>I241*2</f>
        <v>1200000</v>
      </c>
      <c r="M241" s="12">
        <f>H241/I241</f>
        <v>0.81371333333333329</v>
      </c>
      <c r="N241" t="str">
        <f>IF(M241&lt;=1, "0-100%", IF(M241&lt;=1.25, "100-125%", IF(M241&lt;=1.5, "125-150%", IF(M241&lt;=2, "150-200%", "&gt;200%"))))</f>
        <v>0-100%</v>
      </c>
      <c r="O241" s="6">
        <f>MIN(H241,I241)*INDEX('2018_commission_structure-Start'!$A$21:$I$24,MATCH($E241,'2018_commission_structure-Start'!$A$21:$A$24,0),MATCH(O$1,'2018_commission_structure-Start'!$A$21:$I$21,0))</f>
        <v>63469.64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>SUM(O241:S241)</f>
        <v>63469.64</v>
      </c>
      <c r="U241" s="6">
        <f>T241+F241</f>
        <v>116823.64</v>
      </c>
      <c r="V241" s="6">
        <f>MIN(H241,I241)*INDEX('2018_commission_structure-Start'!$A$15:$J$18,MATCH($E241,'2018_commission_structure-Start'!$A$15:$A$18,0),MATCH(V$1,'2018_commission_structure-Start'!$A$15:$J$15,0))</f>
        <v>73234.2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IF(H241&gt;L241,(H241-L241)*INDEX('2018_commission_structure-Start'!$A$21:$I$24,MATCH($E241,'2018_commission_structure-Start'!$A$21:$A$24,0),MATCH(Z$1,'2018_commission_structure-Start'!$A$21:$I$21,0)),0)</f>
        <v>0</v>
      </c>
      <c r="AA241" s="6">
        <f>SUM(V241:Z241)</f>
        <v>73234.2</v>
      </c>
      <c r="AB241" s="6">
        <f>AA241+F241</f>
        <v>126588.2</v>
      </c>
    </row>
    <row r="242" spans="1:28" x14ac:dyDescent="0.2">
      <c r="A242" t="str">
        <f>C242&amp;" "&amp;D242</f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>VLOOKUP(E242,'2018_commission_structure-Start'!$A$22:$I$24,9,FALSE)</f>
        <v>750000</v>
      </c>
      <c r="J242" s="2">
        <f>I242*1.25</f>
        <v>937500</v>
      </c>
      <c r="K242" s="2">
        <f>I242*1.5</f>
        <v>1125000</v>
      </c>
      <c r="L242" s="2">
        <f>I242*2</f>
        <v>1500000</v>
      </c>
      <c r="M242" s="12">
        <f>H242/I242</f>
        <v>0.82773066666666661</v>
      </c>
      <c r="N242" t="str">
        <f>IF(M242&lt;=1, "0-100%", IF(M242&lt;=1.25, "100-125%", IF(M242&lt;=1.5, "125-150%", IF(M242&lt;=2, "150-200%", "&gt;200%"))))</f>
        <v>0-100%</v>
      </c>
      <c r="O242" s="6">
        <f>MIN(H242,I242)*INDEX('2018_commission_structure-Start'!$A$21:$I$24,MATCH($E242,'2018_commission_structure-Start'!$A$21:$A$24,0),MATCH(O$1,'2018_commission_structure-Start'!$A$21:$I$21,0))</f>
        <v>93119.7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0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>SUM(O242:S242)</f>
        <v>93119.7</v>
      </c>
      <c r="U242" s="6">
        <f>T242+F242</f>
        <v>179486.7</v>
      </c>
      <c r="V242" s="6">
        <f>MIN(H242,I242)*INDEX('2018_commission_structure-Start'!$A$15:$J$18,MATCH($E242,'2018_commission_structure-Start'!$A$15:$A$18,0),MATCH(V$1,'2018_commission_structure-Start'!$A$15:$J$15,0))</f>
        <v>93119.7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0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IF(H242&gt;L242,(H242-L242)*INDEX('2018_commission_structure-Start'!$A$21:$I$24,MATCH($E242,'2018_commission_structure-Start'!$A$21:$A$24,0),MATCH(Z$1,'2018_commission_structure-Start'!$A$21:$I$21,0)),0)</f>
        <v>0</v>
      </c>
      <c r="AA242" s="6">
        <f>SUM(V242:Z242)</f>
        <v>93119.7</v>
      </c>
      <c r="AB242" s="6">
        <f>AA242+F242</f>
        <v>179486.7</v>
      </c>
    </row>
    <row r="243" spans="1:28" x14ac:dyDescent="0.2">
      <c r="A243" t="str">
        <f>C243&amp;" "&amp;D243</f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>VLOOKUP(E243,'2018_commission_structure-Start'!$A$22:$I$24,9,FALSE)</f>
        <v>750000</v>
      </c>
      <c r="J243" s="2">
        <f>I243*1.25</f>
        <v>937500</v>
      </c>
      <c r="K243" s="2">
        <f>I243*1.5</f>
        <v>1125000</v>
      </c>
      <c r="L243" s="2">
        <f>I243*2</f>
        <v>1500000</v>
      </c>
      <c r="M243" s="12">
        <f>H243/I243</f>
        <v>1.1238600000000001</v>
      </c>
      <c r="N243" t="str">
        <f>IF(M243&lt;=1, "0-100%", IF(M243&lt;=1.25, "100-125%", IF(M243&lt;=1.5, "125-150%", IF(M243&lt;=2, "150-200%", "&gt;200%"))))</f>
        <v>100-125%</v>
      </c>
      <c r="O243" s="6">
        <f>MIN(H243,I243)*INDEX('2018_commission_structure-Start'!$A$21:$I$24,MATCH($E243,'2018_commission_structure-Start'!$A$21:$A$24,0),MATCH(O$1,'2018_commission_structure-Start'!$A$21:$I$21,0))</f>
        <v>112500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17650.05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0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>SUM(O243:S243)</f>
        <v>130150.05</v>
      </c>
      <c r="U243" s="6">
        <f>T243+F243</f>
        <v>249127.05</v>
      </c>
      <c r="V243" s="6">
        <f>MIN(H243,I243)*INDEX('2018_commission_structure-Start'!$A$15:$J$18,MATCH($E243,'2018_commission_structure-Start'!$A$15:$A$18,0),MATCH(V$1,'2018_commission_structure-Start'!$A$15:$J$15,0))</f>
        <v>112500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20436.900000000001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0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IF(H243&gt;L243,(H243-L243)*INDEX('2018_commission_structure-Start'!$A$21:$I$24,MATCH($E243,'2018_commission_structure-Start'!$A$21:$A$24,0),MATCH(Z$1,'2018_commission_structure-Start'!$A$21:$I$21,0)),0)</f>
        <v>0</v>
      </c>
      <c r="AA243" s="6">
        <f>SUM(V243:Z243)</f>
        <v>132936.9</v>
      </c>
      <c r="AB243" s="6">
        <f>AA243+F243</f>
        <v>251913.9</v>
      </c>
    </row>
    <row r="244" spans="1:28" x14ac:dyDescent="0.2">
      <c r="A244" t="str">
        <f>C244&amp;" "&amp;D244</f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>VLOOKUP(E244,'2018_commission_structure-Start'!$A$22:$I$24,9,FALSE)</f>
        <v>750000</v>
      </c>
      <c r="J244" s="2">
        <f>I244*1.25</f>
        <v>937500</v>
      </c>
      <c r="K244" s="2">
        <f>I244*1.5</f>
        <v>1125000</v>
      </c>
      <c r="L244" s="2">
        <f>I244*2</f>
        <v>1500000</v>
      </c>
      <c r="M244" s="12">
        <f>H244/I244</f>
        <v>0.93143333333333334</v>
      </c>
      <c r="N244" t="str">
        <f>IF(M244&lt;=1, "0-100%", IF(M244&lt;=1.25, "100-125%", IF(M244&lt;=1.5, "125-150%", IF(M244&lt;=2, "150-200%", "&gt;200%"))))</f>
        <v>0-100%</v>
      </c>
      <c r="O244" s="6">
        <f>MIN(H244,I244)*INDEX('2018_commission_structure-Start'!$A$21:$I$24,MATCH($E244,'2018_commission_structure-Start'!$A$21:$A$24,0),MATCH(O$1,'2018_commission_structure-Start'!$A$21:$I$21,0))</f>
        <v>104786.25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0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>SUM(O244:S244)</f>
        <v>104786.25</v>
      </c>
      <c r="U244" s="6">
        <f>T244+F244</f>
        <v>195161.25</v>
      </c>
      <c r="V244" s="6">
        <f>MIN(H244,I244)*INDEX('2018_commission_structure-Start'!$A$15:$J$18,MATCH($E244,'2018_commission_structure-Start'!$A$15:$A$18,0),MATCH(V$1,'2018_commission_structure-Start'!$A$15:$J$15,0))</f>
        <v>104786.25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0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IF(H244&gt;L244,(H244-L244)*INDEX('2018_commission_structure-Start'!$A$21:$I$24,MATCH($E244,'2018_commission_structure-Start'!$A$21:$A$24,0),MATCH(Z$1,'2018_commission_structure-Start'!$A$21:$I$21,0)),0)</f>
        <v>0</v>
      </c>
      <c r="AA244" s="6">
        <f>SUM(V244:Z244)</f>
        <v>104786.25</v>
      </c>
      <c r="AB244" s="6">
        <f>AA244+F244</f>
        <v>195161.25</v>
      </c>
    </row>
    <row r="245" spans="1:28" x14ac:dyDescent="0.2">
      <c r="A245" t="str">
        <f>C245&amp;" "&amp;D245</f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>VLOOKUP(E245,'2018_commission_structure-Start'!$A$22:$I$24,9,FALSE)</f>
        <v>500000</v>
      </c>
      <c r="J245" s="2">
        <f>I245*1.25</f>
        <v>625000</v>
      </c>
      <c r="K245" s="2">
        <f>I245*1.5</f>
        <v>750000</v>
      </c>
      <c r="L245" s="2">
        <f>I245*2</f>
        <v>1000000</v>
      </c>
      <c r="M245" s="12">
        <f>H245/I245</f>
        <v>0.96427399999999996</v>
      </c>
      <c r="N245" t="str">
        <f>IF(M245&lt;=1, "0-100%", IF(M245&lt;=1.25, "100-125%", IF(M245&lt;=1.5, "125-150%", IF(M245&lt;=2, "150-200%", "&gt;200%"))))</f>
        <v>0-100%</v>
      </c>
      <c r="O245" s="6">
        <f>MIN(H245,I245)*INDEX('2018_commission_structure-Start'!$A$21:$I$24,MATCH($E245,'2018_commission_structure-Start'!$A$21:$A$24,0),MATCH(O$1,'2018_commission_structure-Start'!$A$21:$I$21,0))</f>
        <v>48213.700000000004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0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>SUM(O245:S245)</f>
        <v>48213.700000000004</v>
      </c>
      <c r="U245" s="6">
        <f>T245+F245</f>
        <v>95128.700000000012</v>
      </c>
      <c r="V245" s="6">
        <f>MIN(H245,I245)*INDEX('2018_commission_structure-Start'!$A$15:$J$18,MATCH($E245,'2018_commission_structure-Start'!$A$15:$A$18,0),MATCH(V$1,'2018_commission_structure-Start'!$A$15:$J$15,0))</f>
        <v>57856.439999999995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0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IF(H245&gt;L245,(H245-L245)*INDEX('2018_commission_structure-Start'!$A$21:$I$24,MATCH($E245,'2018_commission_structure-Start'!$A$21:$A$24,0),MATCH(Z$1,'2018_commission_structure-Start'!$A$21:$I$21,0)),0)</f>
        <v>0</v>
      </c>
      <c r="AA245" s="6">
        <f>SUM(V245:Z245)</f>
        <v>57856.439999999995</v>
      </c>
      <c r="AB245" s="6">
        <f>AA245+F245</f>
        <v>104771.44</v>
      </c>
    </row>
    <row r="246" spans="1:28" x14ac:dyDescent="0.2">
      <c r="A246" t="str">
        <f>C246&amp;" "&amp;D246</f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>VLOOKUP(E246,'2018_commission_structure-Start'!$A$22:$I$24,9,FALSE)</f>
        <v>600000</v>
      </c>
      <c r="J246" s="2">
        <f>I246*1.25</f>
        <v>750000</v>
      </c>
      <c r="K246" s="2">
        <f>I246*1.5</f>
        <v>900000</v>
      </c>
      <c r="L246" s="2">
        <f>I246*2</f>
        <v>1200000</v>
      </c>
      <c r="M246" s="12">
        <f>H246/I246</f>
        <v>0.8814683333333333</v>
      </c>
      <c r="N246" t="str">
        <f>IF(M246&lt;=1, "0-100%", IF(M246&lt;=1.25, "100-125%", IF(M246&lt;=1.5, "125-150%", IF(M246&lt;=2, "150-200%", "&gt;200%"))))</f>
        <v>0-100%</v>
      </c>
      <c r="O246" s="6">
        <f>MIN(H246,I246)*INDEX('2018_commission_structure-Start'!$A$21:$I$24,MATCH($E246,'2018_commission_structure-Start'!$A$21:$A$24,0),MATCH(O$1,'2018_commission_structure-Start'!$A$21:$I$21,0))</f>
        <v>68754.53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0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>SUM(O246:S246)</f>
        <v>68754.53</v>
      </c>
      <c r="U246" s="6">
        <f>T246+F246</f>
        <v>141760.53</v>
      </c>
      <c r="V246" s="6">
        <f>MIN(H246,I246)*INDEX('2018_commission_structure-Start'!$A$15:$J$18,MATCH($E246,'2018_commission_structure-Start'!$A$15:$A$18,0),MATCH(V$1,'2018_commission_structure-Start'!$A$15:$J$15,0))</f>
        <v>79332.149999999994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0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IF(H246&gt;L246,(H246-L246)*INDEX('2018_commission_structure-Start'!$A$21:$I$24,MATCH($E246,'2018_commission_structure-Start'!$A$21:$A$24,0),MATCH(Z$1,'2018_commission_structure-Start'!$A$21:$I$21,0)),0)</f>
        <v>0</v>
      </c>
      <c r="AA246" s="6">
        <f>SUM(V246:Z246)</f>
        <v>79332.149999999994</v>
      </c>
      <c r="AB246" s="6">
        <f>AA246+F246</f>
        <v>152338.15</v>
      </c>
    </row>
    <row r="247" spans="1:28" x14ac:dyDescent="0.2">
      <c r="A247" t="str">
        <f>C247&amp;" "&amp;D247</f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>VLOOKUP(E247,'2018_commission_structure-Start'!$A$22:$I$24,9,FALSE)</f>
        <v>500000</v>
      </c>
      <c r="J247" s="2">
        <f>I247*1.25</f>
        <v>625000</v>
      </c>
      <c r="K247" s="2">
        <f>I247*1.5</f>
        <v>750000</v>
      </c>
      <c r="L247" s="2">
        <f>I247*2</f>
        <v>1000000</v>
      </c>
      <c r="M247" s="12">
        <f>H247/I247</f>
        <v>0.966194</v>
      </c>
      <c r="N247" t="str">
        <f>IF(M247&lt;=1, "0-100%", IF(M247&lt;=1.25, "100-125%", IF(M247&lt;=1.5, "125-150%", IF(M247&lt;=2, "150-200%", "&gt;200%"))))</f>
        <v>0-100%</v>
      </c>
      <c r="O247" s="6">
        <f>MIN(H247,I247)*INDEX('2018_commission_structure-Start'!$A$21:$I$24,MATCH($E247,'2018_commission_structure-Start'!$A$21:$A$24,0),MATCH(O$1,'2018_commission_structure-Start'!$A$21:$I$21,0))</f>
        <v>48309.700000000004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0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>SUM(O247:S247)</f>
        <v>48309.700000000004</v>
      </c>
      <c r="U247" s="6">
        <f>T247+F247</f>
        <v>83172.700000000012</v>
      </c>
      <c r="V247" s="6">
        <f>MIN(H247,I247)*INDEX('2018_commission_structure-Start'!$A$15:$J$18,MATCH($E247,'2018_commission_structure-Start'!$A$15:$A$18,0),MATCH(V$1,'2018_commission_structure-Start'!$A$15:$J$15,0))</f>
        <v>57971.64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0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IF(H247&gt;L247,(H247-L247)*INDEX('2018_commission_structure-Start'!$A$21:$I$24,MATCH($E247,'2018_commission_structure-Start'!$A$21:$A$24,0),MATCH(Z$1,'2018_commission_structure-Start'!$A$21:$I$21,0)),0)</f>
        <v>0</v>
      </c>
      <c r="AA247" s="6">
        <f>SUM(V247:Z247)</f>
        <v>57971.64</v>
      </c>
      <c r="AB247" s="6">
        <f>AA247+F247</f>
        <v>92834.64</v>
      </c>
    </row>
    <row r="248" spans="1:28" x14ac:dyDescent="0.2">
      <c r="A248" t="str">
        <f>C248&amp;" "&amp;D248</f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>VLOOKUP(E248,'2018_commission_structure-Start'!$A$22:$I$24,9,FALSE)</f>
        <v>500000</v>
      </c>
      <c r="J248" s="2">
        <f>I248*1.25</f>
        <v>625000</v>
      </c>
      <c r="K248" s="2">
        <f>I248*1.5</f>
        <v>750000</v>
      </c>
      <c r="L248" s="2">
        <f>I248*2</f>
        <v>1000000</v>
      </c>
      <c r="M248" s="12">
        <f>H248/I248</f>
        <v>1.538894</v>
      </c>
      <c r="N248" t="str">
        <f>IF(M248&lt;=1, "0-100%", IF(M248&lt;=1.25, "100-125%", IF(M248&lt;=1.5, "125-150%", IF(M248&lt;=2, "150-200%", "&gt;200%"))))</f>
        <v>150-200%</v>
      </c>
      <c r="O248" s="6">
        <f>MIN(H248,I248)*INDEX('2018_commission_structure-Start'!$A$21:$I$24,MATCH($E248,'2018_commission_structure-Start'!$A$21:$A$24,0),MATCH(O$1,'2018_commission_structure-Start'!$A$21:$I$21,0))</f>
        <v>50000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18750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22500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4278.34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>SUM(O248:S248)</f>
        <v>95528.34</v>
      </c>
      <c r="U248" s="6">
        <f>T248+F248</f>
        <v>136244.34</v>
      </c>
      <c r="V248" s="6">
        <f>MIN(H248,I248)*INDEX('2018_commission_structure-Start'!$A$15:$J$18,MATCH($E248,'2018_commission_structure-Start'!$A$15:$A$18,0),MATCH(V$1,'2018_commission_structure-Start'!$A$15:$J$15,0))</f>
        <v>60000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21250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25000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4278.34</v>
      </c>
      <c r="Z248" s="2">
        <f>IF(H248&gt;L248,(H248-L248)*INDEX('2018_commission_structure-Start'!$A$21:$I$24,MATCH($E248,'2018_commission_structure-Start'!$A$21:$A$24,0),MATCH(Z$1,'2018_commission_structure-Start'!$A$21:$I$21,0)),0)</f>
        <v>0</v>
      </c>
      <c r="AA248" s="6">
        <f>SUM(V248:Z248)</f>
        <v>110528.34</v>
      </c>
      <c r="AB248" s="6">
        <f>AA248+F248</f>
        <v>151244.34</v>
      </c>
    </row>
    <row r="249" spans="1:28" x14ac:dyDescent="0.2">
      <c r="A249" t="str">
        <f>C249&amp;" "&amp;D249</f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>VLOOKUP(E249,'2018_commission_structure-Start'!$A$22:$I$24,9,FALSE)</f>
        <v>500000</v>
      </c>
      <c r="J249" s="2">
        <f>I249*1.25</f>
        <v>625000</v>
      </c>
      <c r="K249" s="2">
        <f>I249*1.5</f>
        <v>750000</v>
      </c>
      <c r="L249" s="2">
        <f>I249*2</f>
        <v>1000000</v>
      </c>
      <c r="M249" s="12">
        <f>H249/I249</f>
        <v>0.65731399999999995</v>
      </c>
      <c r="N249" t="str">
        <f>IF(M249&lt;=1, "0-100%", IF(M249&lt;=1.25, "100-125%", IF(M249&lt;=1.5, "125-150%", IF(M249&lt;=2, "150-200%", "&gt;200%"))))</f>
        <v>0-100%</v>
      </c>
      <c r="O249" s="6">
        <f>MIN(H249,I249)*INDEX('2018_commission_structure-Start'!$A$21:$I$24,MATCH($E249,'2018_commission_structure-Start'!$A$21:$A$24,0),MATCH(O$1,'2018_commission_structure-Start'!$A$21:$I$21,0))</f>
        <v>32865.700000000004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0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>SUM(O249:S249)</f>
        <v>32865.700000000004</v>
      </c>
      <c r="U249" s="6">
        <f>T249+F249</f>
        <v>90823.700000000012</v>
      </c>
      <c r="V249" s="6">
        <f>MIN(H249,I249)*INDEX('2018_commission_structure-Start'!$A$15:$J$18,MATCH($E249,'2018_commission_structure-Start'!$A$15:$A$18,0),MATCH(V$1,'2018_commission_structure-Start'!$A$15:$J$15,0))</f>
        <v>39438.839999999997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0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IF(H249&gt;L249,(H249-L249)*INDEX('2018_commission_structure-Start'!$A$21:$I$24,MATCH($E249,'2018_commission_structure-Start'!$A$21:$A$24,0),MATCH(Z$1,'2018_commission_structure-Start'!$A$21:$I$21,0)),0)</f>
        <v>0</v>
      </c>
      <c r="AA249" s="6">
        <f>SUM(V249:Z249)</f>
        <v>39438.839999999997</v>
      </c>
      <c r="AB249" s="6">
        <f>AA249+F249</f>
        <v>97396.84</v>
      </c>
    </row>
    <row r="250" spans="1:28" x14ac:dyDescent="0.2">
      <c r="A250" t="str">
        <f>C250&amp;" "&amp;D250</f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>VLOOKUP(E250,'2018_commission_structure-Start'!$A$22:$I$24,9,FALSE)</f>
        <v>500000</v>
      </c>
      <c r="J250" s="2">
        <f>I250*1.25</f>
        <v>625000</v>
      </c>
      <c r="K250" s="2">
        <f>I250*1.5</f>
        <v>750000</v>
      </c>
      <c r="L250" s="2">
        <f>I250*2</f>
        <v>1000000</v>
      </c>
      <c r="M250" s="12">
        <f>H250/I250</f>
        <v>1.5846819999999999</v>
      </c>
      <c r="N250" t="str">
        <f>IF(M250&lt;=1, "0-100%", IF(M250&lt;=1.25, "100-125%", IF(M250&lt;=1.5, "125-150%", IF(M250&lt;=2, "150-200%", "&gt;200%"))))</f>
        <v>150-200%</v>
      </c>
      <c r="O250" s="6">
        <f>MIN(H250,I250)*INDEX('2018_commission_structure-Start'!$A$21:$I$24,MATCH($E250,'2018_commission_structure-Start'!$A$21:$A$24,0),MATCH(O$1,'2018_commission_structure-Start'!$A$21:$I$21,0))</f>
        <v>50000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18750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22500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9315.02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>SUM(O250:S250)</f>
        <v>100565.02</v>
      </c>
      <c r="U250" s="6">
        <f>T250+F250</f>
        <v>136070.02000000002</v>
      </c>
      <c r="V250" s="6">
        <f>MIN(H250,I250)*INDEX('2018_commission_structure-Start'!$A$15:$J$18,MATCH($E250,'2018_commission_structure-Start'!$A$15:$A$18,0),MATCH(V$1,'2018_commission_structure-Start'!$A$15:$J$15,0))</f>
        <v>60000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21250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25000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9315.02</v>
      </c>
      <c r="Z250" s="2">
        <f>IF(H250&gt;L250,(H250-L250)*INDEX('2018_commission_structure-Start'!$A$21:$I$24,MATCH($E250,'2018_commission_structure-Start'!$A$21:$A$24,0),MATCH(Z$1,'2018_commission_structure-Start'!$A$21:$I$21,0)),0)</f>
        <v>0</v>
      </c>
      <c r="AA250" s="6">
        <f>SUM(V250:Z250)</f>
        <v>115565.02</v>
      </c>
      <c r="AB250" s="6">
        <f>AA250+F250</f>
        <v>151070.02000000002</v>
      </c>
    </row>
    <row r="251" spans="1:28" x14ac:dyDescent="0.2">
      <c r="A251" t="str">
        <f>C251&amp;" "&amp;D251</f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>VLOOKUP(E251,'2018_commission_structure-Start'!$A$22:$I$24,9,FALSE)</f>
        <v>600000</v>
      </c>
      <c r="J251" s="2">
        <f>I251*1.25</f>
        <v>750000</v>
      </c>
      <c r="K251" s="2">
        <f>I251*1.5</f>
        <v>900000</v>
      </c>
      <c r="L251" s="2">
        <f>I251*2</f>
        <v>1200000</v>
      </c>
      <c r="M251" s="12">
        <f>H251/I251</f>
        <v>0.60025166666666663</v>
      </c>
      <c r="N251" t="str">
        <f>IF(M251&lt;=1, "0-100%", IF(M251&lt;=1.25, "100-125%", IF(M251&lt;=1.5, "125-150%", IF(M251&lt;=2, "150-200%", "&gt;200%"))))</f>
        <v>0-100%</v>
      </c>
      <c r="O251" s="6">
        <f>MIN(H251,I251)*INDEX('2018_commission_structure-Start'!$A$21:$I$24,MATCH($E251,'2018_commission_structure-Start'!$A$21:$A$24,0),MATCH(O$1,'2018_commission_structure-Start'!$A$21:$I$21,0))</f>
        <v>46819.630000000005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0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>SUM(O251:S251)</f>
        <v>46819.630000000005</v>
      </c>
      <c r="U251" s="6">
        <f>T251+F251</f>
        <v>116463.63</v>
      </c>
      <c r="V251" s="6">
        <f>MIN(H251,I251)*INDEX('2018_commission_structure-Start'!$A$15:$J$18,MATCH($E251,'2018_commission_structure-Start'!$A$15:$A$18,0),MATCH(V$1,'2018_commission_structure-Start'!$A$15:$J$15,0))</f>
        <v>54022.65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0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IF(H251&gt;L251,(H251-L251)*INDEX('2018_commission_structure-Start'!$A$21:$I$24,MATCH($E251,'2018_commission_structure-Start'!$A$21:$A$24,0),MATCH(Z$1,'2018_commission_structure-Start'!$A$21:$I$21,0)),0)</f>
        <v>0</v>
      </c>
      <c r="AA251" s="6">
        <f>SUM(V251:Z251)</f>
        <v>54022.65</v>
      </c>
      <c r="AB251" s="6">
        <f>AA251+F251</f>
        <v>123666.65</v>
      </c>
    </row>
    <row r="252" spans="1:28" x14ac:dyDescent="0.2">
      <c r="A252" t="str">
        <f>C252&amp;" "&amp;D252</f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>VLOOKUP(E252,'2018_commission_structure-Start'!$A$22:$I$24,9,FALSE)</f>
        <v>750000</v>
      </c>
      <c r="J252" s="2">
        <f>I252*1.25</f>
        <v>937500</v>
      </c>
      <c r="K252" s="2">
        <f>I252*1.5</f>
        <v>1125000</v>
      </c>
      <c r="L252" s="2">
        <f>I252*2</f>
        <v>1500000</v>
      </c>
      <c r="M252" s="12">
        <f>H252/I252</f>
        <v>0.92189333333333334</v>
      </c>
      <c r="N252" t="str">
        <f>IF(M252&lt;=1, "0-100%", IF(M252&lt;=1.25, "100-125%", IF(M252&lt;=1.5, "125-150%", IF(M252&lt;=2, "150-200%", "&gt;200%"))))</f>
        <v>0-100%</v>
      </c>
      <c r="O252" s="6">
        <f>MIN(H252,I252)*INDEX('2018_commission_structure-Start'!$A$21:$I$24,MATCH($E252,'2018_commission_structure-Start'!$A$21:$A$24,0),MATCH(O$1,'2018_commission_structure-Start'!$A$21:$I$21,0))</f>
        <v>103713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0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IF(H252&gt;L252,(H252-L252)*INDEX('2018_commission_structure-Start'!$A$21:$I$24,MATCH($E252,'2018_commission_structure-Start'!$A$21:$A$24,0),MATCH(S$1,'2018_commission_structure-Start'!$A$21:$I$21,0)),0)</f>
        <v>0</v>
      </c>
      <c r="T252" s="6">
        <f>SUM(O252:S252)</f>
        <v>103713</v>
      </c>
      <c r="U252" s="6">
        <f>T252+F252</f>
        <v>178770</v>
      </c>
      <c r="V252" s="6">
        <f>MIN(H252,I252)*INDEX('2018_commission_structure-Start'!$A$15:$J$18,MATCH($E252,'2018_commission_structure-Start'!$A$15:$A$18,0),MATCH(V$1,'2018_commission_structure-Start'!$A$15:$J$15,0))</f>
        <v>103713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0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IF(H252&gt;L252,(H252-L252)*INDEX('2018_commission_structure-Start'!$A$21:$I$24,MATCH($E252,'2018_commission_structure-Start'!$A$21:$A$24,0),MATCH(Z$1,'2018_commission_structure-Start'!$A$21:$I$21,0)),0)</f>
        <v>0</v>
      </c>
      <c r="AA252" s="6">
        <f>SUM(V252:Z252)</f>
        <v>103713</v>
      </c>
      <c r="AB252" s="6">
        <f>AA252+F252</f>
        <v>178770</v>
      </c>
    </row>
    <row r="253" spans="1:28" x14ac:dyDescent="0.2">
      <c r="A253" t="str">
        <f>C253&amp;" "&amp;D253</f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>VLOOKUP(E253,'2018_commission_structure-Start'!$A$22:$I$24,9,FALSE)</f>
        <v>750000</v>
      </c>
      <c r="J253" s="2">
        <f>I253*1.25</f>
        <v>937500</v>
      </c>
      <c r="K253" s="2">
        <f>I253*1.5</f>
        <v>1125000</v>
      </c>
      <c r="L253" s="2">
        <f>I253*2</f>
        <v>1500000</v>
      </c>
      <c r="M253" s="12">
        <f>H253/I253</f>
        <v>0.96360400000000002</v>
      </c>
      <c r="N253" t="str">
        <f>IF(M253&lt;=1, "0-100%", IF(M253&lt;=1.25, "100-125%", IF(M253&lt;=1.5, "125-150%", IF(M253&lt;=2, "150-200%", "&gt;200%"))))</f>
        <v>0-100%</v>
      </c>
      <c r="O253" s="6">
        <f>MIN(H253,I253)*INDEX('2018_commission_structure-Start'!$A$21:$I$24,MATCH($E253,'2018_commission_structure-Start'!$A$21:$A$24,0),MATCH(O$1,'2018_commission_structure-Start'!$A$21:$I$21,0))</f>
        <v>108405.45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0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>SUM(O253:S253)</f>
        <v>108405.45</v>
      </c>
      <c r="U253" s="6">
        <f>T253+F253</f>
        <v>208253.45</v>
      </c>
      <c r="V253" s="6">
        <f>MIN(H253,I253)*INDEX('2018_commission_structure-Start'!$A$15:$J$18,MATCH($E253,'2018_commission_structure-Start'!$A$15:$A$18,0),MATCH(V$1,'2018_commission_structure-Start'!$A$15:$J$15,0))</f>
        <v>108405.45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IF(H253&gt;L253,(H253-L253)*INDEX('2018_commission_structure-Start'!$A$21:$I$24,MATCH($E253,'2018_commission_structure-Start'!$A$21:$A$24,0),MATCH(Z$1,'2018_commission_structure-Start'!$A$21:$I$21,0)),0)</f>
        <v>0</v>
      </c>
      <c r="AA253" s="6">
        <f>SUM(V253:Z253)</f>
        <v>108405.45</v>
      </c>
      <c r="AB253" s="6">
        <f>AA253+F253</f>
        <v>208253.45</v>
      </c>
    </row>
    <row r="254" spans="1:28" x14ac:dyDescent="0.2">
      <c r="A254" t="str">
        <f>C254&amp;" "&amp;D254</f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>VLOOKUP(E254,'2018_commission_structure-Start'!$A$22:$I$24,9,FALSE)</f>
        <v>600000</v>
      </c>
      <c r="J254" s="2">
        <f>I254*1.25</f>
        <v>750000</v>
      </c>
      <c r="K254" s="2">
        <f>I254*1.5</f>
        <v>900000</v>
      </c>
      <c r="L254" s="2">
        <f>I254*2</f>
        <v>1200000</v>
      </c>
      <c r="M254" s="12">
        <f>H254/I254</f>
        <v>1.1738516666666667</v>
      </c>
      <c r="N254" t="str">
        <f>IF(M254&lt;=1, "0-100%", IF(M254&lt;=1.25, "100-125%", IF(M254&lt;=1.5, "125-150%", IF(M254&lt;=2, "150-200%", "&gt;200%"))))</f>
        <v>100-125%</v>
      </c>
      <c r="O254" s="6">
        <f>MIN(H254,I254)*INDEX('2018_commission_structure-Start'!$A$21:$I$24,MATCH($E254,'2018_commission_structure-Start'!$A$21:$A$24,0),MATCH(O$1,'2018_commission_structure-Start'!$A$21:$I$21,0))</f>
        <v>78000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17732.870000000003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>SUM(O254:S254)</f>
        <v>95732.87</v>
      </c>
      <c r="U254" s="6">
        <f>T254+F254</f>
        <v>173205.87</v>
      </c>
      <c r="V254" s="6">
        <f>MIN(H254,I254)*INDEX('2018_commission_structure-Start'!$A$15:$J$18,MATCH($E254,'2018_commission_structure-Start'!$A$15:$A$18,0),MATCH(V$1,'2018_commission_structure-Start'!$A$15:$J$15,0))</f>
        <v>90000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18775.98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IF(H254&gt;L254,(H254-L254)*INDEX('2018_commission_structure-Start'!$A$21:$I$24,MATCH($E254,'2018_commission_structure-Start'!$A$21:$A$24,0),MATCH(Z$1,'2018_commission_structure-Start'!$A$21:$I$21,0)),0)</f>
        <v>0</v>
      </c>
      <c r="AA254" s="6">
        <f>SUM(V254:Z254)</f>
        <v>108775.98</v>
      </c>
      <c r="AB254" s="6">
        <f>AA254+F254</f>
        <v>186248.97999999998</v>
      </c>
    </row>
    <row r="255" spans="1:28" x14ac:dyDescent="0.2">
      <c r="A255" t="str">
        <f>C255&amp;" "&amp;D255</f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>VLOOKUP(E255,'2018_commission_structure-Start'!$A$22:$I$24,9,FALSE)</f>
        <v>600000</v>
      </c>
      <c r="J255" s="2">
        <f>I255*1.25</f>
        <v>750000</v>
      </c>
      <c r="K255" s="2">
        <f>I255*1.5</f>
        <v>900000</v>
      </c>
      <c r="L255" s="2">
        <f>I255*2</f>
        <v>1200000</v>
      </c>
      <c r="M255" s="12">
        <f>H255/I255</f>
        <v>1.012025</v>
      </c>
      <c r="N255" t="str">
        <f>IF(M255&lt;=1, "0-100%", IF(M255&lt;=1.25, "100-125%", IF(M255&lt;=1.5, "125-150%", IF(M255&lt;=2, "150-200%", "&gt;200%"))))</f>
        <v>100-125%</v>
      </c>
      <c r="O255" s="6">
        <f>MIN(H255,I255)*INDEX('2018_commission_structure-Start'!$A$21:$I$24,MATCH($E255,'2018_commission_structure-Start'!$A$21:$A$24,0),MATCH(O$1,'2018_commission_structure-Start'!$A$21:$I$21,0))</f>
        <v>78000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1226.5500000000002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0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>SUM(O255:S255)</f>
        <v>79226.55</v>
      </c>
      <c r="U255" s="6">
        <f>T255+F255</f>
        <v>139146.54999999999</v>
      </c>
      <c r="V255" s="6">
        <f>MIN(H255,I255)*INDEX('2018_commission_structure-Start'!$A$15:$J$18,MATCH($E255,'2018_commission_structure-Start'!$A$15:$A$18,0),MATCH(V$1,'2018_commission_structure-Start'!$A$15:$J$15,0))</f>
        <v>90000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1298.7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0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IF(H255&gt;L255,(H255-L255)*INDEX('2018_commission_structure-Start'!$A$21:$I$24,MATCH($E255,'2018_commission_structure-Start'!$A$21:$A$24,0),MATCH(Z$1,'2018_commission_structure-Start'!$A$21:$I$21,0)),0)</f>
        <v>0</v>
      </c>
      <c r="AA255" s="6">
        <f>SUM(V255:Z255)</f>
        <v>91298.7</v>
      </c>
      <c r="AB255" s="6">
        <f>AA255+F255</f>
        <v>151218.70000000001</v>
      </c>
    </row>
    <row r="256" spans="1:28" x14ac:dyDescent="0.2">
      <c r="A256" t="str">
        <f>C256&amp;" "&amp;D256</f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>VLOOKUP(E256,'2018_commission_structure-Start'!$A$22:$I$24,9,FALSE)</f>
        <v>600000</v>
      </c>
      <c r="J256" s="2">
        <f>I256*1.25</f>
        <v>750000</v>
      </c>
      <c r="K256" s="2">
        <f>I256*1.5</f>
        <v>900000</v>
      </c>
      <c r="L256" s="2">
        <f>I256*2</f>
        <v>1200000</v>
      </c>
      <c r="M256" s="12">
        <f>H256/I256</f>
        <v>1.5103583333333332</v>
      </c>
      <c r="N256" t="str">
        <f>IF(M256&lt;=1, "0-100%", IF(M256&lt;=1.25, "100-125%", IF(M256&lt;=1.5, "125-150%", IF(M256&lt;=2, "150-200%", "&gt;200%"))))</f>
        <v>150-200%</v>
      </c>
      <c r="O256" s="6">
        <f>MIN(H256,I256)*INDEX('2018_commission_structure-Start'!$A$21:$I$24,MATCH($E256,'2018_commission_structure-Start'!$A$21:$A$24,0),MATCH(O$1,'2018_commission_structure-Start'!$A$21:$I$21,0))</f>
        <v>78000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25500.000000000004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31500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1615.9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>SUM(O256:S256)</f>
        <v>136615.9</v>
      </c>
      <c r="U256" s="6">
        <f>T256+F256</f>
        <v>215638.9</v>
      </c>
      <c r="V256" s="6">
        <f>MIN(H256,I256)*INDEX('2018_commission_structure-Start'!$A$15:$J$18,MATCH($E256,'2018_commission_structure-Start'!$A$15:$A$18,0),MATCH(V$1,'2018_commission_structure-Start'!$A$15:$J$15,0))</f>
        <v>90000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27000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37500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1864.5</v>
      </c>
      <c r="Z256" s="2">
        <f>IF(H256&gt;L256,(H256-L256)*INDEX('2018_commission_structure-Start'!$A$21:$I$24,MATCH($E256,'2018_commission_structure-Start'!$A$21:$A$24,0),MATCH(Z$1,'2018_commission_structure-Start'!$A$21:$I$21,0)),0)</f>
        <v>0</v>
      </c>
      <c r="AA256" s="6">
        <f>SUM(V256:Z256)</f>
        <v>156364.5</v>
      </c>
      <c r="AB256" s="6">
        <f>AA256+F256</f>
        <v>235387.5</v>
      </c>
    </row>
    <row r="257" spans="1:28" x14ac:dyDescent="0.2">
      <c r="A257" t="str">
        <f>C257&amp;" "&amp;D257</f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>VLOOKUP(E257,'2018_commission_structure-Start'!$A$22:$I$24,9,FALSE)</f>
        <v>750000</v>
      </c>
      <c r="J257" s="2">
        <f>I257*1.25</f>
        <v>937500</v>
      </c>
      <c r="K257" s="2">
        <f>I257*1.5</f>
        <v>1125000</v>
      </c>
      <c r="L257" s="2">
        <f>I257*2</f>
        <v>1500000</v>
      </c>
      <c r="M257" s="12">
        <f>H257/I257</f>
        <v>0.61861200000000005</v>
      </c>
      <c r="N257" t="str">
        <f>IF(M257&lt;=1, "0-100%", IF(M257&lt;=1.25, "100-125%", IF(M257&lt;=1.5, "125-150%", IF(M257&lt;=2, "150-200%", "&gt;200%"))))</f>
        <v>0-100%</v>
      </c>
      <c r="O257" s="6">
        <f>MIN(H257,I257)*INDEX('2018_commission_structure-Start'!$A$21:$I$24,MATCH($E257,'2018_commission_structure-Start'!$A$21:$A$24,0),MATCH(O$1,'2018_commission_structure-Start'!$A$21:$I$21,0))</f>
        <v>69593.849999999991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0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>SUM(O257:S257)</f>
        <v>69593.849999999991</v>
      </c>
      <c r="U257" s="6">
        <f>T257+F257</f>
        <v>147189.84999999998</v>
      </c>
      <c r="V257" s="6">
        <f>MIN(H257,I257)*INDEX('2018_commission_structure-Start'!$A$15:$J$18,MATCH($E257,'2018_commission_structure-Start'!$A$15:$A$18,0),MATCH(V$1,'2018_commission_structure-Start'!$A$15:$J$15,0))</f>
        <v>69593.849999999991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0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IF(H257&gt;L257,(H257-L257)*INDEX('2018_commission_structure-Start'!$A$21:$I$24,MATCH($E257,'2018_commission_structure-Start'!$A$21:$A$24,0),MATCH(Z$1,'2018_commission_structure-Start'!$A$21:$I$21,0)),0)</f>
        <v>0</v>
      </c>
      <c r="AA257" s="6">
        <f>SUM(V257:Z257)</f>
        <v>69593.849999999991</v>
      </c>
      <c r="AB257" s="6">
        <f>AA257+F257</f>
        <v>147189.84999999998</v>
      </c>
    </row>
    <row r="258" spans="1:28" x14ac:dyDescent="0.2">
      <c r="A258" t="str">
        <f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>VLOOKUP(E258,'2018_commission_structure-Start'!$A$22:$I$24,9,FALSE)</f>
        <v>750000</v>
      </c>
      <c r="J258" s="2">
        <f>I258*1.25</f>
        <v>937500</v>
      </c>
      <c r="K258" s="2">
        <f>I258*1.5</f>
        <v>1125000</v>
      </c>
      <c r="L258" s="2">
        <f>I258*2</f>
        <v>1500000</v>
      </c>
      <c r="M258" s="12">
        <f>H258/I258</f>
        <v>1.2822426666666666</v>
      </c>
      <c r="N258" t="str">
        <f>IF(M258&lt;=1, "0-100%", IF(M258&lt;=1.25, "100-125%", IF(M258&lt;=1.5, "125-150%", IF(M258&lt;=2, "150-200%", "&gt;200%"))))</f>
        <v>125-150%</v>
      </c>
      <c r="O258" s="6">
        <f>MIN(H258,I258)*INDEX('2018_commission_structure-Start'!$A$21:$I$24,MATCH($E258,'2018_commission_structure-Start'!$A$21:$A$24,0),MATCH(O$1,'2018_commission_structure-Start'!$A$21:$I$21,0))</f>
        <v>112500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35625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5561.8600000000006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0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>SUM(O258:S258)</f>
        <v>153686.85999999999</v>
      </c>
      <c r="U258" s="6">
        <f>T258+F258</f>
        <v>269004.86</v>
      </c>
      <c r="V258" s="6">
        <f>MIN(H258,I258)*INDEX('2018_commission_structure-Start'!$A$15:$J$18,MATCH($E258,'2018_commission_structure-Start'!$A$15:$A$18,0),MATCH(V$1,'2018_commission_structure-Start'!$A$15:$J$15,0))</f>
        <v>112500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41250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6045.5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0</v>
      </c>
      <c r="Z258" s="2">
        <f>IF(H258&gt;L258,(H258-L258)*INDEX('2018_commission_structure-Start'!$A$21:$I$24,MATCH($E258,'2018_commission_structure-Start'!$A$21:$A$24,0),MATCH(Z$1,'2018_commission_structure-Start'!$A$21:$I$21,0)),0)</f>
        <v>0</v>
      </c>
      <c r="AA258" s="6">
        <f>SUM(V258:Z258)</f>
        <v>159795.5</v>
      </c>
      <c r="AB258" s="6">
        <f>AA258+F258</f>
        <v>275113.5</v>
      </c>
    </row>
    <row r="259" spans="1:28" x14ac:dyDescent="0.2">
      <c r="A259" t="str">
        <f>C259&amp;" "&amp;D259</f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>VLOOKUP(E259,'2018_commission_structure-Start'!$A$22:$I$24,9,FALSE)</f>
        <v>500000</v>
      </c>
      <c r="J259" s="2">
        <f>I259*1.25</f>
        <v>625000</v>
      </c>
      <c r="K259" s="2">
        <f>I259*1.5</f>
        <v>750000</v>
      </c>
      <c r="L259" s="2">
        <f>I259*2</f>
        <v>1000000</v>
      </c>
      <c r="M259" s="12">
        <f>H259/I259</f>
        <v>1.3288899999999999</v>
      </c>
      <c r="N259" t="str">
        <f>IF(M259&lt;=1, "0-100%", IF(M259&lt;=1.25, "100-125%", IF(M259&lt;=1.5, "125-150%", IF(M259&lt;=2, "150-200%", "&gt;200%"))))</f>
        <v>125-150%</v>
      </c>
      <c r="O259" s="6">
        <f>MIN(H259,I259)*INDEX('2018_commission_structure-Start'!$A$21:$I$24,MATCH($E259,'2018_commission_structure-Start'!$A$21:$A$24,0),MATCH(O$1,'2018_commission_structure-Start'!$A$21:$I$21,0))</f>
        <v>50000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18750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7100.0999999999995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>SUM(O259:S259)</f>
        <v>75850.100000000006</v>
      </c>
      <c r="U259" s="6">
        <f>T259+F259</f>
        <v>125720.1</v>
      </c>
      <c r="V259" s="6">
        <f>MIN(H259,I259)*INDEX('2018_commission_structure-Start'!$A$15:$J$18,MATCH($E259,'2018_commission_structure-Start'!$A$15:$A$18,0),MATCH(V$1,'2018_commission_structure-Start'!$A$15:$J$15,0))</f>
        <v>60000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21250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7889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IF(H259&gt;L259,(H259-L259)*INDEX('2018_commission_structure-Start'!$A$21:$I$24,MATCH($E259,'2018_commission_structure-Start'!$A$21:$A$24,0),MATCH(Z$1,'2018_commission_structure-Start'!$A$21:$I$21,0)),0)</f>
        <v>0</v>
      </c>
      <c r="AA259" s="6">
        <f>SUM(V259:Z259)</f>
        <v>89139</v>
      </c>
      <c r="AB259" s="6">
        <f>AA259+F259</f>
        <v>139009</v>
      </c>
    </row>
    <row r="260" spans="1:28" x14ac:dyDescent="0.2">
      <c r="A260" t="str">
        <f>C260&amp;" "&amp;D260</f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>VLOOKUP(E260,'2018_commission_structure-Start'!$A$22:$I$24,9,FALSE)</f>
        <v>500000</v>
      </c>
      <c r="J260" s="2">
        <f>I260*1.25</f>
        <v>625000</v>
      </c>
      <c r="K260" s="2">
        <f>I260*1.5</f>
        <v>750000</v>
      </c>
      <c r="L260" s="2">
        <f>I260*2</f>
        <v>1000000</v>
      </c>
      <c r="M260" s="12">
        <f>H260/I260</f>
        <v>1.4844139999999999</v>
      </c>
      <c r="N260" t="str">
        <f>IF(M260&lt;=1, "0-100%", IF(M260&lt;=1.25, "100-125%", IF(M260&lt;=1.5, "125-150%", IF(M260&lt;=2, "150-200%", "&gt;200%"))))</f>
        <v>125-150%</v>
      </c>
      <c r="O260" s="6">
        <f>MIN(H260,I260)*INDEX('2018_commission_structure-Start'!$A$21:$I$24,MATCH($E260,'2018_commission_structure-Start'!$A$21:$A$24,0),MATCH(O$1,'2018_commission_structure-Start'!$A$21:$I$21,0))</f>
        <v>50000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18750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21097.26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0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>SUM(O260:S260)</f>
        <v>89847.26</v>
      </c>
      <c r="U260" s="6">
        <f>T260+F260</f>
        <v>152916.26</v>
      </c>
      <c r="V260" s="6">
        <f>MIN(H260,I260)*INDEX('2018_commission_structure-Start'!$A$15:$J$18,MATCH($E260,'2018_commission_structure-Start'!$A$15:$A$18,0),MATCH(V$1,'2018_commission_structure-Start'!$A$15:$J$15,0))</f>
        <v>60000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21250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23441.4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0</v>
      </c>
      <c r="Z260" s="2">
        <f>IF(H260&gt;L260,(H260-L260)*INDEX('2018_commission_structure-Start'!$A$21:$I$24,MATCH($E260,'2018_commission_structure-Start'!$A$21:$A$24,0),MATCH(Z$1,'2018_commission_structure-Start'!$A$21:$I$21,0)),0)</f>
        <v>0</v>
      </c>
      <c r="AA260" s="6">
        <f>SUM(V260:Z260)</f>
        <v>104691.4</v>
      </c>
      <c r="AB260" s="6">
        <f>AA260+F260</f>
        <v>167760.4</v>
      </c>
    </row>
    <row r="261" spans="1:28" x14ac:dyDescent="0.2">
      <c r="A261" t="str">
        <f>C261&amp;" "&amp;D261</f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>VLOOKUP(E261,'2018_commission_structure-Start'!$A$22:$I$24,9,FALSE)</f>
        <v>750000</v>
      </c>
      <c r="J261" s="2">
        <f>I261*1.25</f>
        <v>937500</v>
      </c>
      <c r="K261" s="2">
        <f>I261*1.5</f>
        <v>1125000</v>
      </c>
      <c r="L261" s="2">
        <f>I261*2</f>
        <v>1500000</v>
      </c>
      <c r="M261" s="12">
        <f>H261/I261</f>
        <v>0.5616173333333333</v>
      </c>
      <c r="N261" t="str">
        <f>IF(M261&lt;=1, "0-100%", IF(M261&lt;=1.25, "100-125%", IF(M261&lt;=1.5, "125-150%", IF(M261&lt;=2, "150-200%", "&gt;200%"))))</f>
        <v>0-100%</v>
      </c>
      <c r="O261" s="6">
        <f>MIN(H261,I261)*INDEX('2018_commission_structure-Start'!$A$21:$I$24,MATCH($E261,'2018_commission_structure-Start'!$A$21:$A$24,0),MATCH(O$1,'2018_commission_structure-Start'!$A$21:$I$21,0))</f>
        <v>63181.95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0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>SUM(O261:S261)</f>
        <v>63181.95</v>
      </c>
      <c r="U261" s="6">
        <f>T261+F261</f>
        <v>152845.95000000001</v>
      </c>
      <c r="V261" s="6">
        <f>MIN(H261,I261)*INDEX('2018_commission_structure-Start'!$A$15:$J$18,MATCH($E261,'2018_commission_structure-Start'!$A$15:$A$18,0),MATCH(V$1,'2018_commission_structure-Start'!$A$15:$J$15,0))</f>
        <v>63181.95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0</v>
      </c>
      <c r="Z261" s="2">
        <f>IF(H261&gt;L261,(H261-L261)*INDEX('2018_commission_structure-Start'!$A$21:$I$24,MATCH($E261,'2018_commission_structure-Start'!$A$21:$A$24,0),MATCH(Z$1,'2018_commission_structure-Start'!$A$21:$I$21,0)),0)</f>
        <v>0</v>
      </c>
      <c r="AA261" s="6">
        <f>SUM(V261:Z261)</f>
        <v>63181.95</v>
      </c>
      <c r="AB261" s="6">
        <f>AA261+F261</f>
        <v>152845.95000000001</v>
      </c>
    </row>
    <row r="262" spans="1:28" x14ac:dyDescent="0.2">
      <c r="A262" t="str">
        <f>C262&amp;" "&amp;D262</f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>VLOOKUP(E262,'2018_commission_structure-Start'!$A$22:$I$24,9,FALSE)</f>
        <v>500000</v>
      </c>
      <c r="J262" s="2">
        <f>I262*1.25</f>
        <v>625000</v>
      </c>
      <c r="K262" s="2">
        <f>I262*1.5</f>
        <v>750000</v>
      </c>
      <c r="L262" s="2">
        <f>I262*2</f>
        <v>1000000</v>
      </c>
      <c r="M262" s="12">
        <f>H262/I262</f>
        <v>0.83543400000000001</v>
      </c>
      <c r="N262" t="str">
        <f>IF(M262&lt;=1, "0-100%", IF(M262&lt;=1.25, "100-125%", IF(M262&lt;=1.5, "125-150%", IF(M262&lt;=2, "150-200%", "&gt;200%"))))</f>
        <v>0-100%</v>
      </c>
      <c r="O262" s="6">
        <f>MIN(H262,I262)*INDEX('2018_commission_structure-Start'!$A$21:$I$24,MATCH($E262,'2018_commission_structure-Start'!$A$21:$A$24,0),MATCH(O$1,'2018_commission_structure-Start'!$A$21:$I$21,0))</f>
        <v>41771.700000000004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0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>SUM(O262:S262)</f>
        <v>41771.700000000004</v>
      </c>
      <c r="U262" s="6">
        <f>T262+F262</f>
        <v>75043.700000000012</v>
      </c>
      <c r="V262" s="6">
        <f>MIN(H262,I262)*INDEX('2018_commission_structure-Start'!$A$15:$J$18,MATCH($E262,'2018_commission_structure-Start'!$A$15:$A$18,0),MATCH(V$1,'2018_commission_structure-Start'!$A$15:$J$15,0))</f>
        <v>50126.04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IF(H262&gt;L262,(H262-L262)*INDEX('2018_commission_structure-Start'!$A$21:$I$24,MATCH($E262,'2018_commission_structure-Start'!$A$21:$A$24,0),MATCH(Z$1,'2018_commission_structure-Start'!$A$21:$I$21,0)),0)</f>
        <v>0</v>
      </c>
      <c r="AA262" s="6">
        <f>SUM(V262:Z262)</f>
        <v>50126.04</v>
      </c>
      <c r="AB262" s="6">
        <f>AA262+F262</f>
        <v>83398.040000000008</v>
      </c>
    </row>
    <row r="263" spans="1:28" x14ac:dyDescent="0.2">
      <c r="A263" t="str">
        <f>C263&amp;" "&amp;D263</f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>VLOOKUP(E263,'2018_commission_structure-Start'!$A$22:$I$24,9,FALSE)</f>
        <v>750000</v>
      </c>
      <c r="J263" s="2">
        <f>I263*1.25</f>
        <v>937500</v>
      </c>
      <c r="K263" s="2">
        <f>I263*1.5</f>
        <v>1125000</v>
      </c>
      <c r="L263" s="2">
        <f>I263*2</f>
        <v>1500000</v>
      </c>
      <c r="M263" s="12">
        <f>H263/I263</f>
        <v>0.9091906666666667</v>
      </c>
      <c r="N263" t="str">
        <f>IF(M263&lt;=1, "0-100%", IF(M263&lt;=1.25, "100-125%", IF(M263&lt;=1.5, "125-150%", IF(M263&lt;=2, "150-200%", "&gt;200%"))))</f>
        <v>0-100%</v>
      </c>
      <c r="O263" s="6">
        <f>MIN(H263,I263)*INDEX('2018_commission_structure-Start'!$A$21:$I$24,MATCH($E263,'2018_commission_structure-Start'!$A$21:$A$24,0),MATCH(O$1,'2018_commission_structure-Start'!$A$21:$I$21,0))</f>
        <v>102283.95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0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>SUM(O263:S263)</f>
        <v>102283.95</v>
      </c>
      <c r="U263" s="6">
        <f>T263+F263</f>
        <v>204591.95</v>
      </c>
      <c r="V263" s="6">
        <f>MIN(H263,I263)*INDEX('2018_commission_structure-Start'!$A$15:$J$18,MATCH($E263,'2018_commission_structure-Start'!$A$15:$A$18,0),MATCH(V$1,'2018_commission_structure-Start'!$A$15:$J$15,0))</f>
        <v>102283.95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0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IF(H263&gt;L263,(H263-L263)*INDEX('2018_commission_structure-Start'!$A$21:$I$24,MATCH($E263,'2018_commission_structure-Start'!$A$21:$A$24,0),MATCH(Z$1,'2018_commission_structure-Start'!$A$21:$I$21,0)),0)</f>
        <v>0</v>
      </c>
      <c r="AA263" s="6">
        <f>SUM(V263:Z263)</f>
        <v>102283.95</v>
      </c>
      <c r="AB263" s="6">
        <f>AA263+F263</f>
        <v>204591.95</v>
      </c>
    </row>
    <row r="264" spans="1:28" x14ac:dyDescent="0.2">
      <c r="A264" t="str">
        <f>C264&amp;" "&amp;D264</f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>VLOOKUP(E264,'2018_commission_structure-Start'!$A$22:$I$24,9,FALSE)</f>
        <v>600000</v>
      </c>
      <c r="J264" s="2">
        <f>I264*1.25</f>
        <v>750000</v>
      </c>
      <c r="K264" s="2">
        <f>I264*1.5</f>
        <v>900000</v>
      </c>
      <c r="L264" s="2">
        <f>I264*2</f>
        <v>1200000</v>
      </c>
      <c r="M264" s="12">
        <f>H264/I264</f>
        <v>0.98904999999999998</v>
      </c>
      <c r="N264" t="str">
        <f>IF(M264&lt;=1, "0-100%", IF(M264&lt;=1.25, "100-125%", IF(M264&lt;=1.5, "125-150%", IF(M264&lt;=2, "150-200%", "&gt;200%"))))</f>
        <v>0-100%</v>
      </c>
      <c r="O264" s="6">
        <f>MIN(H264,I264)*INDEX('2018_commission_structure-Start'!$A$21:$I$24,MATCH($E264,'2018_commission_structure-Start'!$A$21:$A$24,0),MATCH(O$1,'2018_commission_structure-Start'!$A$21:$I$21,0))</f>
        <v>77145.900000000009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0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>SUM(O264:S264)</f>
        <v>77145.900000000009</v>
      </c>
      <c r="U264" s="6">
        <f>T264+F264</f>
        <v>140838.90000000002</v>
      </c>
      <c r="V264" s="6">
        <f>MIN(H264,I264)*INDEX('2018_commission_structure-Start'!$A$15:$J$18,MATCH($E264,'2018_commission_structure-Start'!$A$15:$A$18,0),MATCH(V$1,'2018_commission_structure-Start'!$A$15:$J$15,0))</f>
        <v>89014.5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0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IF(H264&gt;L264,(H264-L264)*INDEX('2018_commission_structure-Start'!$A$21:$I$24,MATCH($E264,'2018_commission_structure-Start'!$A$21:$A$24,0),MATCH(Z$1,'2018_commission_structure-Start'!$A$21:$I$21,0)),0)</f>
        <v>0</v>
      </c>
      <c r="AA264" s="6">
        <f>SUM(V264:Z264)</f>
        <v>89014.5</v>
      </c>
      <c r="AB264" s="6">
        <f>AA264+F264</f>
        <v>152707.5</v>
      </c>
    </row>
    <row r="265" spans="1:28" x14ac:dyDescent="0.2">
      <c r="A265" t="str">
        <f>C265&amp;" "&amp;D265</f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>VLOOKUP(E265,'2018_commission_structure-Start'!$A$22:$I$24,9,FALSE)</f>
        <v>500000</v>
      </c>
      <c r="J265" s="2">
        <f>I265*1.25</f>
        <v>625000</v>
      </c>
      <c r="K265" s="2">
        <f>I265*1.5</f>
        <v>750000</v>
      </c>
      <c r="L265" s="2">
        <f>I265*2</f>
        <v>1000000</v>
      </c>
      <c r="M265" s="12">
        <f>H265/I265</f>
        <v>1.002678</v>
      </c>
      <c r="N265" t="str">
        <f>IF(M265&lt;=1, "0-100%", IF(M265&lt;=1.25, "100-125%", IF(M265&lt;=1.5, "125-150%", IF(M265&lt;=2, "150-200%", "&gt;200%"))))</f>
        <v>100-125%</v>
      </c>
      <c r="O265" s="6">
        <f>MIN(H265,I265)*INDEX('2018_commission_structure-Start'!$A$21:$I$24,MATCH($E265,'2018_commission_structure-Start'!$A$21:$A$24,0),MATCH(O$1,'2018_commission_structure-Start'!$A$21:$I$21,0))</f>
        <v>50000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200.85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0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>SUM(O265:S265)</f>
        <v>50200.85</v>
      </c>
      <c r="U265" s="6">
        <f>T265+F265</f>
        <v>97391.85</v>
      </c>
      <c r="V265" s="6">
        <f>MIN(H265,I265)*INDEX('2018_commission_structure-Start'!$A$15:$J$18,MATCH($E265,'2018_commission_structure-Start'!$A$15:$A$18,0),MATCH(V$1,'2018_commission_structure-Start'!$A$15:$J$15,0))</f>
        <v>60000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227.63000000000002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0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IF(H265&gt;L265,(H265-L265)*INDEX('2018_commission_structure-Start'!$A$21:$I$24,MATCH($E265,'2018_commission_structure-Start'!$A$21:$A$24,0),MATCH(Z$1,'2018_commission_structure-Start'!$A$21:$I$21,0)),0)</f>
        <v>0</v>
      </c>
      <c r="AA265" s="6">
        <f>SUM(V265:Z265)</f>
        <v>60227.63</v>
      </c>
      <c r="AB265" s="6">
        <f>AA265+F265</f>
        <v>107418.63</v>
      </c>
    </row>
    <row r="266" spans="1:28" x14ac:dyDescent="0.2">
      <c r="A266" t="str">
        <f>C266&amp;" "&amp;D266</f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>VLOOKUP(E266,'2018_commission_structure-Start'!$A$22:$I$24,9,FALSE)</f>
        <v>750000</v>
      </c>
      <c r="J266" s="2">
        <f>I266*1.25</f>
        <v>937500</v>
      </c>
      <c r="K266" s="2">
        <f>I266*1.5</f>
        <v>1125000</v>
      </c>
      <c r="L266" s="2">
        <f>I266*2</f>
        <v>1500000</v>
      </c>
      <c r="M266" s="12">
        <f>H266/I266</f>
        <v>0.92364133333333331</v>
      </c>
      <c r="N266" t="str">
        <f>IF(M266&lt;=1, "0-100%", IF(M266&lt;=1.25, "100-125%", IF(M266&lt;=1.5, "125-150%", IF(M266&lt;=2, "150-200%", "&gt;200%"))))</f>
        <v>0-100%</v>
      </c>
      <c r="O266" s="6">
        <f>MIN(H266,I266)*INDEX('2018_commission_structure-Start'!$A$21:$I$24,MATCH($E266,'2018_commission_structure-Start'!$A$21:$A$24,0),MATCH(O$1,'2018_commission_structure-Start'!$A$21:$I$21,0))</f>
        <v>103909.65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>SUM(O266:S266)</f>
        <v>103909.65</v>
      </c>
      <c r="U266" s="6">
        <f>T266+F266</f>
        <v>210790.65</v>
      </c>
      <c r="V266" s="6">
        <f>MIN(H266,I266)*INDEX('2018_commission_structure-Start'!$A$15:$J$18,MATCH($E266,'2018_commission_structure-Start'!$A$15:$A$18,0),MATCH(V$1,'2018_commission_structure-Start'!$A$15:$J$15,0))</f>
        <v>103909.65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IF(H266&gt;L266,(H266-L266)*INDEX('2018_commission_structure-Start'!$A$21:$I$24,MATCH($E266,'2018_commission_structure-Start'!$A$21:$A$24,0),MATCH(Z$1,'2018_commission_structure-Start'!$A$21:$I$21,0)),0)</f>
        <v>0</v>
      </c>
      <c r="AA266" s="6">
        <f>SUM(V266:Z266)</f>
        <v>103909.65</v>
      </c>
      <c r="AB266" s="6">
        <f>AA266+F266</f>
        <v>210790.65</v>
      </c>
    </row>
    <row r="267" spans="1:28" x14ac:dyDescent="0.2">
      <c r="A267" t="str">
        <f>C267&amp;" "&amp;D267</f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>VLOOKUP(E267,'2018_commission_structure-Start'!$A$22:$I$24,9,FALSE)</f>
        <v>500000</v>
      </c>
      <c r="J267" s="2">
        <f>I267*1.25</f>
        <v>625000</v>
      </c>
      <c r="K267" s="2">
        <f>I267*1.5</f>
        <v>750000</v>
      </c>
      <c r="L267" s="2">
        <f>I267*2</f>
        <v>1000000</v>
      </c>
      <c r="M267" s="12">
        <f>H267/I267</f>
        <v>1.21357</v>
      </c>
      <c r="N267" t="str">
        <f>IF(M267&lt;=1, "0-100%", IF(M267&lt;=1.25, "100-125%", IF(M267&lt;=1.5, "125-150%", IF(M267&lt;=2, "150-200%", "&gt;200%"))))</f>
        <v>100-125%</v>
      </c>
      <c r="O267" s="6">
        <f>MIN(H267,I267)*INDEX('2018_commission_structure-Start'!$A$21:$I$24,MATCH($E267,'2018_commission_structure-Start'!$A$21:$A$24,0),MATCH(O$1,'2018_commission_structure-Start'!$A$21:$I$21,0))</f>
        <v>50000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16017.75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0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>SUM(O267:S267)</f>
        <v>66017.75</v>
      </c>
      <c r="U267" s="6">
        <f>T267+F267</f>
        <v>114233.75</v>
      </c>
      <c r="V267" s="6">
        <f>MIN(H267,I267)*INDEX('2018_commission_structure-Start'!$A$15:$J$18,MATCH($E267,'2018_commission_structure-Start'!$A$15:$A$18,0),MATCH(V$1,'2018_commission_structure-Start'!$A$15:$J$15,0))</f>
        <v>60000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18153.45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0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IF(H267&gt;L267,(H267-L267)*INDEX('2018_commission_structure-Start'!$A$21:$I$24,MATCH($E267,'2018_commission_structure-Start'!$A$21:$A$24,0),MATCH(Z$1,'2018_commission_structure-Start'!$A$21:$I$21,0)),0)</f>
        <v>0</v>
      </c>
      <c r="AA267" s="6">
        <f>SUM(V267:Z267)</f>
        <v>78153.45</v>
      </c>
      <c r="AB267" s="6">
        <f>AA267+F267</f>
        <v>126369.45</v>
      </c>
    </row>
    <row r="268" spans="1:28" x14ac:dyDescent="0.2">
      <c r="A268" t="str">
        <f>C268&amp;" "&amp;D268</f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>VLOOKUP(E268,'2018_commission_structure-Start'!$A$22:$I$24,9,FALSE)</f>
        <v>600000</v>
      </c>
      <c r="J268" s="2">
        <f>I268*1.25</f>
        <v>750000</v>
      </c>
      <c r="K268" s="2">
        <f>I268*1.5</f>
        <v>900000</v>
      </c>
      <c r="L268" s="2">
        <f>I268*2</f>
        <v>1200000</v>
      </c>
      <c r="M268" s="12">
        <f>H268/I268</f>
        <v>1.1955433333333334</v>
      </c>
      <c r="N268" t="str">
        <f>IF(M268&lt;=1, "0-100%", IF(M268&lt;=1.25, "100-125%", IF(M268&lt;=1.5, "125-150%", IF(M268&lt;=2, "150-200%", "&gt;200%"))))</f>
        <v>100-125%</v>
      </c>
      <c r="O268" s="6">
        <f>MIN(H268,I268)*INDEX('2018_commission_structure-Start'!$A$21:$I$24,MATCH($E268,'2018_commission_structure-Start'!$A$21:$A$24,0),MATCH(O$1,'2018_commission_structure-Start'!$A$21:$I$21,0))</f>
        <v>78000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19945.420000000002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0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>SUM(O268:S268)</f>
        <v>97945.42</v>
      </c>
      <c r="U268" s="6">
        <f>T268+F268</f>
        <v>151336.41999999998</v>
      </c>
      <c r="V268" s="6">
        <f>MIN(H268,I268)*INDEX('2018_commission_structure-Start'!$A$15:$J$18,MATCH($E268,'2018_commission_structure-Start'!$A$15:$A$18,0),MATCH(V$1,'2018_commission_structure-Start'!$A$15:$J$15,0))</f>
        <v>90000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21118.68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0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IF(H268&gt;L268,(H268-L268)*INDEX('2018_commission_structure-Start'!$A$21:$I$24,MATCH($E268,'2018_commission_structure-Start'!$A$21:$A$24,0),MATCH(Z$1,'2018_commission_structure-Start'!$A$21:$I$21,0)),0)</f>
        <v>0</v>
      </c>
      <c r="AA268" s="6">
        <f>SUM(V268:Z268)</f>
        <v>111118.68</v>
      </c>
      <c r="AB268" s="6">
        <f>AA268+F268</f>
        <v>164509.68</v>
      </c>
    </row>
    <row r="269" spans="1:28" x14ac:dyDescent="0.2">
      <c r="A269" t="str">
        <f>C269&amp;" "&amp;D269</f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>VLOOKUP(E269,'2018_commission_structure-Start'!$A$22:$I$24,9,FALSE)</f>
        <v>600000</v>
      </c>
      <c r="J269" s="2">
        <f>I269*1.25</f>
        <v>750000</v>
      </c>
      <c r="K269" s="2">
        <f>I269*1.5</f>
        <v>900000</v>
      </c>
      <c r="L269" s="2">
        <f>I269*2</f>
        <v>1200000</v>
      </c>
      <c r="M269" s="12">
        <f>H269/I269</f>
        <v>1.0682516666666666</v>
      </c>
      <c r="N269" t="str">
        <f>IF(M269&lt;=1, "0-100%", IF(M269&lt;=1.25, "100-125%", IF(M269&lt;=1.5, "125-150%", IF(M269&lt;=2, "150-200%", "&gt;200%"))))</f>
        <v>100-125%</v>
      </c>
      <c r="O269" s="6">
        <f>MIN(H269,I269)*INDEX('2018_commission_structure-Start'!$A$21:$I$24,MATCH($E269,'2018_commission_structure-Start'!$A$21:$A$24,0),MATCH(O$1,'2018_commission_structure-Start'!$A$21:$I$21,0))</f>
        <v>78000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6961.67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0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IF(H269&gt;L269,(H269-L269)*INDEX('2018_commission_structure-Start'!$A$21:$I$24,MATCH($E269,'2018_commission_structure-Start'!$A$21:$A$24,0),MATCH(S$1,'2018_commission_structure-Start'!$A$21:$I$21,0)),0)</f>
        <v>0</v>
      </c>
      <c r="T269" s="6">
        <f>SUM(O269:S269)</f>
        <v>84961.67</v>
      </c>
      <c r="U269" s="6">
        <f>T269+F269</f>
        <v>160135.66999999998</v>
      </c>
      <c r="V269" s="6">
        <f>MIN(H269,I269)*INDEX('2018_commission_structure-Start'!$A$15:$J$18,MATCH($E269,'2018_commission_structure-Start'!$A$15:$A$18,0),MATCH(V$1,'2018_commission_structure-Start'!$A$15:$J$15,0))</f>
        <v>90000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7371.1799999999994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0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IF(H269&gt;L269,(H269-L269)*INDEX('2018_commission_structure-Start'!$A$21:$I$24,MATCH($E269,'2018_commission_structure-Start'!$A$21:$A$24,0),MATCH(Z$1,'2018_commission_structure-Start'!$A$21:$I$21,0)),0)</f>
        <v>0</v>
      </c>
      <c r="AA269" s="6">
        <f>SUM(V269:Z269)</f>
        <v>97371.18</v>
      </c>
      <c r="AB269" s="6">
        <f>AA269+F269</f>
        <v>172545.18</v>
      </c>
    </row>
    <row r="270" spans="1:28" x14ac:dyDescent="0.2">
      <c r="A270" t="str">
        <f>C270&amp;" "&amp;D270</f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>VLOOKUP(E270,'2018_commission_structure-Start'!$A$22:$I$24,9,FALSE)</f>
        <v>600000</v>
      </c>
      <c r="J270" s="2">
        <f>I270*1.25</f>
        <v>750000</v>
      </c>
      <c r="K270" s="2">
        <f>I270*1.5</f>
        <v>900000</v>
      </c>
      <c r="L270" s="2">
        <f>I270*2</f>
        <v>1200000</v>
      </c>
      <c r="M270" s="12">
        <f>H270/I270</f>
        <v>1.4401766666666667</v>
      </c>
      <c r="N270" t="str">
        <f>IF(M270&lt;=1, "0-100%", IF(M270&lt;=1.25, "100-125%", IF(M270&lt;=1.5, "125-150%", IF(M270&lt;=2, "150-200%", "&gt;200%"))))</f>
        <v>125-150%</v>
      </c>
      <c r="O270" s="6">
        <f>MIN(H270,I270)*INDEX('2018_commission_structure-Start'!$A$21:$I$24,MATCH($E270,'2018_commission_structure-Start'!$A$21:$A$24,0),MATCH(O$1,'2018_commission_structure-Start'!$A$21:$I$21,0))</f>
        <v>78000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25500.000000000004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23962.26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0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>SUM(O270:S270)</f>
        <v>127462.26</v>
      </c>
      <c r="U270" s="6">
        <f>T270+F270</f>
        <v>194415.26</v>
      </c>
      <c r="V270" s="6">
        <f>MIN(H270,I270)*INDEX('2018_commission_structure-Start'!$A$15:$J$18,MATCH($E270,'2018_commission_structure-Start'!$A$15:$A$18,0),MATCH(V$1,'2018_commission_structure-Start'!$A$15:$J$15,0))</f>
        <v>90000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27000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28526.5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0</v>
      </c>
      <c r="Z270" s="2">
        <f>IF(H270&gt;L270,(H270-L270)*INDEX('2018_commission_structure-Start'!$A$21:$I$24,MATCH($E270,'2018_commission_structure-Start'!$A$21:$A$24,0),MATCH(Z$1,'2018_commission_structure-Start'!$A$21:$I$21,0)),0)</f>
        <v>0</v>
      </c>
      <c r="AA270" s="6">
        <f>SUM(V270:Z270)</f>
        <v>145526.5</v>
      </c>
      <c r="AB270" s="6">
        <f>AA270+F270</f>
        <v>212479.5</v>
      </c>
    </row>
    <row r="271" spans="1:28" x14ac:dyDescent="0.2">
      <c r="A271" t="str">
        <f>C271&amp;" "&amp;D271</f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>VLOOKUP(E271,'2018_commission_structure-Start'!$A$22:$I$24,9,FALSE)</f>
        <v>600000</v>
      </c>
      <c r="J271" s="2">
        <f>I271*1.25</f>
        <v>750000</v>
      </c>
      <c r="K271" s="2">
        <f>I271*1.5</f>
        <v>900000</v>
      </c>
      <c r="L271" s="2">
        <f>I271*2</f>
        <v>1200000</v>
      </c>
      <c r="M271" s="12">
        <f>H271/I271</f>
        <v>1.2250700000000001</v>
      </c>
      <c r="N271" t="str">
        <f>IF(M271&lt;=1, "0-100%", IF(M271&lt;=1.25, "100-125%", IF(M271&lt;=1.5, "125-150%", IF(M271&lt;=2, "150-200%", "&gt;200%"))))</f>
        <v>100-125%</v>
      </c>
      <c r="O271" s="6">
        <f>MIN(H271,I271)*INDEX('2018_commission_structure-Start'!$A$21:$I$24,MATCH($E271,'2018_commission_structure-Start'!$A$21:$A$24,0),MATCH(O$1,'2018_commission_structure-Start'!$A$21:$I$21,0))</f>
        <v>78000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22957.140000000003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0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>SUM(O271:S271)</f>
        <v>100957.14</v>
      </c>
      <c r="U271" s="6">
        <f>T271+F271</f>
        <v>156221.14000000001</v>
      </c>
      <c r="V271" s="6">
        <f>MIN(H271,I271)*INDEX('2018_commission_structure-Start'!$A$15:$J$18,MATCH($E271,'2018_commission_structure-Start'!$A$15:$A$18,0),MATCH(V$1,'2018_commission_structure-Start'!$A$15:$J$15,0))</f>
        <v>90000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24307.559999999998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0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IF(H271&gt;L271,(H271-L271)*INDEX('2018_commission_structure-Start'!$A$21:$I$24,MATCH($E271,'2018_commission_structure-Start'!$A$21:$A$24,0),MATCH(Z$1,'2018_commission_structure-Start'!$A$21:$I$21,0)),0)</f>
        <v>0</v>
      </c>
      <c r="AA271" s="6">
        <f>SUM(V271:Z271)</f>
        <v>114307.56</v>
      </c>
      <c r="AB271" s="6">
        <f>AA271+F271</f>
        <v>169571.56</v>
      </c>
    </row>
    <row r="272" spans="1:28" x14ac:dyDescent="0.2">
      <c r="A272" t="str">
        <f>C272&amp;" "&amp;D272</f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>VLOOKUP(E272,'2018_commission_structure-Start'!$A$22:$I$24,9,FALSE)</f>
        <v>600000</v>
      </c>
      <c r="J272" s="2">
        <f>I272*1.25</f>
        <v>750000</v>
      </c>
      <c r="K272" s="2">
        <f>I272*1.5</f>
        <v>900000</v>
      </c>
      <c r="L272" s="2">
        <f>I272*2</f>
        <v>1200000</v>
      </c>
      <c r="M272" s="12">
        <f>H272/I272</f>
        <v>1.6882566666666667</v>
      </c>
      <c r="N272" t="str">
        <f>IF(M272&lt;=1, "0-100%", IF(M272&lt;=1.25, "100-125%", IF(M272&lt;=1.5, "125-150%", IF(M272&lt;=2, "150-200%", "&gt;200%"))))</f>
        <v>150-200%</v>
      </c>
      <c r="O272" s="6">
        <f>MIN(H272,I272)*INDEX('2018_commission_structure-Start'!$A$21:$I$24,MATCH($E272,'2018_commission_structure-Start'!$A$21:$A$24,0),MATCH(O$1,'2018_commission_structure-Start'!$A$21:$I$21,0))</f>
        <v>78000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25500.000000000004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31500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29368.04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>SUM(O272:S272)</f>
        <v>164368.04</v>
      </c>
      <c r="U272" s="6">
        <f>T272+F272</f>
        <v>218426.04</v>
      </c>
      <c r="V272" s="6">
        <f>MIN(H272,I272)*INDEX('2018_commission_structure-Start'!$A$15:$J$18,MATCH($E272,'2018_commission_structure-Start'!$A$15:$A$18,0),MATCH(V$1,'2018_commission_structure-Start'!$A$15:$J$15,0))</f>
        <v>90000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27000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37500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33886.199999999997</v>
      </c>
      <c r="Z272" s="2">
        <f>IF(H272&gt;L272,(H272-L272)*INDEX('2018_commission_structure-Start'!$A$21:$I$24,MATCH($E272,'2018_commission_structure-Start'!$A$21:$A$24,0),MATCH(Z$1,'2018_commission_structure-Start'!$A$21:$I$21,0)),0)</f>
        <v>0</v>
      </c>
      <c r="AA272" s="6">
        <f>SUM(V272:Z272)</f>
        <v>188386.2</v>
      </c>
      <c r="AB272" s="6">
        <f>AA272+F272</f>
        <v>242444.2</v>
      </c>
    </row>
    <row r="273" spans="1:28" x14ac:dyDescent="0.2">
      <c r="A273" t="str">
        <f>C273&amp;" "&amp;D273</f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>VLOOKUP(E273,'2018_commission_structure-Start'!$A$22:$I$24,9,FALSE)</f>
        <v>500000</v>
      </c>
      <c r="J273" s="2">
        <f>I273*1.25</f>
        <v>625000</v>
      </c>
      <c r="K273" s="2">
        <f>I273*1.5</f>
        <v>750000</v>
      </c>
      <c r="L273" s="2">
        <f>I273*2</f>
        <v>1000000</v>
      </c>
      <c r="M273" s="12">
        <f>H273/I273</f>
        <v>1.288872</v>
      </c>
      <c r="N273" t="str">
        <f>IF(M273&lt;=1, "0-100%", IF(M273&lt;=1.25, "100-125%", IF(M273&lt;=1.5, "125-150%", IF(M273&lt;=2, "150-200%", "&gt;200%"))))</f>
        <v>125-150%</v>
      </c>
      <c r="O273" s="6">
        <f>MIN(H273,I273)*INDEX('2018_commission_structure-Start'!$A$21:$I$24,MATCH($E273,'2018_commission_structure-Start'!$A$21:$A$24,0),MATCH(O$1,'2018_commission_structure-Start'!$A$21:$I$21,0))</f>
        <v>50000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18750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3498.48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>SUM(O273:S273)</f>
        <v>72248.479999999996</v>
      </c>
      <c r="U273" s="6">
        <f>T273+F273</f>
        <v>122930.48</v>
      </c>
      <c r="V273" s="6">
        <f>MIN(H273,I273)*INDEX('2018_commission_structure-Start'!$A$15:$J$18,MATCH($E273,'2018_commission_structure-Start'!$A$15:$A$18,0),MATCH(V$1,'2018_commission_structure-Start'!$A$15:$J$15,0))</f>
        <v>60000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21250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3887.2000000000003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IF(H273&gt;L273,(H273-L273)*INDEX('2018_commission_structure-Start'!$A$21:$I$24,MATCH($E273,'2018_commission_structure-Start'!$A$21:$A$24,0),MATCH(Z$1,'2018_commission_structure-Start'!$A$21:$I$21,0)),0)</f>
        <v>0</v>
      </c>
      <c r="AA273" s="6">
        <f>SUM(V273:Z273)</f>
        <v>85137.2</v>
      </c>
      <c r="AB273" s="6">
        <f>AA273+F273</f>
        <v>135819.20000000001</v>
      </c>
    </row>
    <row r="274" spans="1:28" x14ac:dyDescent="0.2">
      <c r="A274" t="str">
        <f>C274&amp;" "&amp;D274</f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>VLOOKUP(E274,'2018_commission_structure-Start'!$A$22:$I$24,9,FALSE)</f>
        <v>750000</v>
      </c>
      <c r="J274" s="2">
        <f>I274*1.25</f>
        <v>937500</v>
      </c>
      <c r="K274" s="2">
        <f>I274*1.5</f>
        <v>1125000</v>
      </c>
      <c r="L274" s="2">
        <f>I274*2</f>
        <v>1500000</v>
      </c>
      <c r="M274" s="12">
        <f>H274/I274</f>
        <v>0.70003199999999999</v>
      </c>
      <c r="N274" t="str">
        <f>IF(M274&lt;=1, "0-100%", IF(M274&lt;=1.25, "100-125%", IF(M274&lt;=1.5, "125-150%", IF(M274&lt;=2, "150-200%", "&gt;200%"))))</f>
        <v>0-100%</v>
      </c>
      <c r="O274" s="6">
        <f>MIN(H274,I274)*INDEX('2018_commission_structure-Start'!$A$21:$I$24,MATCH($E274,'2018_commission_structure-Start'!$A$21:$A$24,0),MATCH(O$1,'2018_commission_structure-Start'!$A$21:$I$21,0))</f>
        <v>78753.599999999991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0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>SUM(O274:S274)</f>
        <v>78753.599999999991</v>
      </c>
      <c r="U274" s="6">
        <f>T274+F274</f>
        <v>169172.59999999998</v>
      </c>
      <c r="V274" s="6">
        <f>MIN(H274,I274)*INDEX('2018_commission_structure-Start'!$A$15:$J$18,MATCH($E274,'2018_commission_structure-Start'!$A$15:$A$18,0),MATCH(V$1,'2018_commission_structure-Start'!$A$15:$J$15,0))</f>
        <v>78753.599999999991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0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IF(H274&gt;L274,(H274-L274)*INDEX('2018_commission_structure-Start'!$A$21:$I$24,MATCH($E274,'2018_commission_structure-Start'!$A$21:$A$24,0),MATCH(Z$1,'2018_commission_structure-Start'!$A$21:$I$21,0)),0)</f>
        <v>0</v>
      </c>
      <c r="AA274" s="6">
        <f>SUM(V274:Z274)</f>
        <v>78753.599999999991</v>
      </c>
      <c r="AB274" s="6">
        <f>AA274+F274</f>
        <v>169172.59999999998</v>
      </c>
    </row>
    <row r="275" spans="1:28" x14ac:dyDescent="0.2">
      <c r="A275" t="str">
        <f>C275&amp;" "&amp;D275</f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>VLOOKUP(E275,'2018_commission_structure-Start'!$A$22:$I$24,9,FALSE)</f>
        <v>750000</v>
      </c>
      <c r="J275" s="2">
        <f>I275*1.25</f>
        <v>937500</v>
      </c>
      <c r="K275" s="2">
        <f>I275*1.5</f>
        <v>1125000</v>
      </c>
      <c r="L275" s="2">
        <f>I275*2</f>
        <v>1500000</v>
      </c>
      <c r="M275" s="12">
        <f>H275/I275</f>
        <v>1.0334559999999999</v>
      </c>
      <c r="N275" t="str">
        <f>IF(M275&lt;=1, "0-100%", IF(M275&lt;=1.25, "100-125%", IF(M275&lt;=1.5, "125-150%", IF(M275&lt;=2, "150-200%", "&gt;200%"))))</f>
        <v>100-125%</v>
      </c>
      <c r="O275" s="6">
        <f>MIN(H275,I275)*INDEX('2018_commission_structure-Start'!$A$21:$I$24,MATCH($E275,'2018_commission_structure-Start'!$A$21:$A$24,0),MATCH(O$1,'2018_commission_structure-Start'!$A$21:$I$21,0))</f>
        <v>112500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4767.4800000000005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0</v>
      </c>
      <c r="S275" s="2">
        <f>IF(H275&gt;L275,(H275-L275)*INDEX('2018_commission_structure-Start'!$A$21:$I$24,MATCH($E275,'2018_commission_structure-Start'!$A$21:$A$24,0),MATCH(S$1,'2018_commission_structure-Start'!$A$21:$I$21,0)),0)</f>
        <v>0</v>
      </c>
      <c r="T275" s="6">
        <f>SUM(O275:S275)</f>
        <v>117267.48</v>
      </c>
      <c r="U275" s="6">
        <f>T275+F275</f>
        <v>212388.47999999998</v>
      </c>
      <c r="V275" s="6">
        <f>MIN(H275,I275)*INDEX('2018_commission_structure-Start'!$A$15:$J$18,MATCH($E275,'2018_commission_structure-Start'!$A$15:$A$18,0),MATCH(V$1,'2018_commission_structure-Start'!$A$15:$J$15,0))</f>
        <v>112500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5520.24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0</v>
      </c>
      <c r="Z275" s="2">
        <f>IF(H275&gt;L275,(H275-L275)*INDEX('2018_commission_structure-Start'!$A$21:$I$24,MATCH($E275,'2018_commission_structure-Start'!$A$21:$A$24,0),MATCH(Z$1,'2018_commission_structure-Start'!$A$21:$I$21,0)),0)</f>
        <v>0</v>
      </c>
      <c r="AA275" s="6">
        <f>SUM(V275:Z275)</f>
        <v>118020.24</v>
      </c>
      <c r="AB275" s="6">
        <f>AA275+F275</f>
        <v>213141.24</v>
      </c>
    </row>
    <row r="276" spans="1:28" x14ac:dyDescent="0.2">
      <c r="A276" t="str">
        <f>C276&amp;" "&amp;D276</f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>VLOOKUP(E276,'2018_commission_structure-Start'!$A$22:$I$24,9,FALSE)</f>
        <v>600000</v>
      </c>
      <c r="J276" s="2">
        <f>I276*1.25</f>
        <v>750000</v>
      </c>
      <c r="K276" s="2">
        <f>I276*1.5</f>
        <v>900000</v>
      </c>
      <c r="L276" s="2">
        <f>I276*2</f>
        <v>1200000</v>
      </c>
      <c r="M276" s="12">
        <f>H276/I276</f>
        <v>1.4605416666666666</v>
      </c>
      <c r="N276" t="str">
        <f>IF(M276&lt;=1, "0-100%", IF(M276&lt;=1.25, "100-125%", IF(M276&lt;=1.5, "125-150%", IF(M276&lt;=2, "150-200%", "&gt;200%"))))</f>
        <v>125-150%</v>
      </c>
      <c r="O276" s="6">
        <f>MIN(H276,I276)*INDEX('2018_commission_structure-Start'!$A$21:$I$24,MATCH($E276,'2018_commission_structure-Start'!$A$21:$A$24,0),MATCH(O$1,'2018_commission_structure-Start'!$A$21:$I$21,0))</f>
        <v>78000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25500.000000000004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26528.25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0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>SUM(O276:S276)</f>
        <v>130028.25</v>
      </c>
      <c r="U276" s="6">
        <f>T276+F276</f>
        <v>207027.25</v>
      </c>
      <c r="V276" s="6">
        <f>MIN(H276,I276)*INDEX('2018_commission_structure-Start'!$A$15:$J$18,MATCH($E276,'2018_commission_structure-Start'!$A$15:$A$18,0),MATCH(V$1,'2018_commission_structure-Start'!$A$15:$J$15,0))</f>
        <v>90000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27000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31581.25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0</v>
      </c>
      <c r="Z276" s="2">
        <f>IF(H276&gt;L276,(H276-L276)*INDEX('2018_commission_structure-Start'!$A$21:$I$24,MATCH($E276,'2018_commission_structure-Start'!$A$21:$A$24,0),MATCH(Z$1,'2018_commission_structure-Start'!$A$21:$I$21,0)),0)</f>
        <v>0</v>
      </c>
      <c r="AA276" s="6">
        <f>SUM(V276:Z276)</f>
        <v>148581.25</v>
      </c>
      <c r="AB276" s="6">
        <f>AA276+F276</f>
        <v>225580.25</v>
      </c>
    </row>
    <row r="277" spans="1:28" x14ac:dyDescent="0.2">
      <c r="A277" t="str">
        <f>C277&amp;" "&amp;D277</f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>VLOOKUP(E277,'2018_commission_structure-Start'!$A$22:$I$24,9,FALSE)</f>
        <v>750000</v>
      </c>
      <c r="J277" s="2">
        <f>I277*1.25</f>
        <v>937500</v>
      </c>
      <c r="K277" s="2">
        <f>I277*1.5</f>
        <v>1125000</v>
      </c>
      <c r="L277" s="2">
        <f>I277*2</f>
        <v>1500000</v>
      </c>
      <c r="M277" s="12">
        <f>H277/I277</f>
        <v>1.4430186666666667</v>
      </c>
      <c r="N277" t="str">
        <f>IF(M277&lt;=1, "0-100%", IF(M277&lt;=1.25, "100-125%", IF(M277&lt;=1.5, "125-150%", IF(M277&lt;=2, "150-200%", "&gt;200%"))))</f>
        <v>125-150%</v>
      </c>
      <c r="O277" s="6">
        <f>MIN(H277,I277)*INDEX('2018_commission_structure-Start'!$A$21:$I$24,MATCH($E277,'2018_commission_structure-Start'!$A$21:$A$24,0),MATCH(O$1,'2018_commission_structure-Start'!$A$21:$I$21,0))</f>
        <v>112500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35625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33295.72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0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>SUM(O277:S277)</f>
        <v>181420.72</v>
      </c>
      <c r="U277" s="6">
        <f>T277+F277</f>
        <v>304547.71999999997</v>
      </c>
      <c r="V277" s="6">
        <f>MIN(H277,I277)*INDEX('2018_commission_structure-Start'!$A$15:$J$18,MATCH($E277,'2018_commission_structure-Start'!$A$15:$A$18,0),MATCH(V$1,'2018_commission_structure-Start'!$A$15:$J$15,0))</f>
        <v>112500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41250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36191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0</v>
      </c>
      <c r="Z277" s="2">
        <f>IF(H277&gt;L277,(H277-L277)*INDEX('2018_commission_structure-Start'!$A$21:$I$24,MATCH($E277,'2018_commission_structure-Start'!$A$21:$A$24,0),MATCH(Z$1,'2018_commission_structure-Start'!$A$21:$I$21,0)),0)</f>
        <v>0</v>
      </c>
      <c r="AA277" s="6">
        <f>SUM(V277:Z277)</f>
        <v>189941</v>
      </c>
      <c r="AB277" s="6">
        <f>AA277+F277</f>
        <v>313068</v>
      </c>
    </row>
    <row r="278" spans="1:28" x14ac:dyDescent="0.2">
      <c r="A278" t="str">
        <f>C278&amp;" "&amp;D278</f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>VLOOKUP(E278,'2018_commission_structure-Start'!$A$22:$I$24,9,FALSE)</f>
        <v>500000</v>
      </c>
      <c r="J278" s="2">
        <f>I278*1.25</f>
        <v>625000</v>
      </c>
      <c r="K278" s="2">
        <f>I278*1.5</f>
        <v>750000</v>
      </c>
      <c r="L278" s="2">
        <f>I278*2</f>
        <v>1000000</v>
      </c>
      <c r="M278" s="12">
        <f>H278/I278</f>
        <v>1.29304</v>
      </c>
      <c r="N278" t="str">
        <f>IF(M278&lt;=1, "0-100%", IF(M278&lt;=1.25, "100-125%", IF(M278&lt;=1.5, "125-150%", IF(M278&lt;=2, "150-200%", "&gt;200%"))))</f>
        <v>125-150%</v>
      </c>
      <c r="O278" s="6">
        <f>MIN(H278,I278)*INDEX('2018_commission_structure-Start'!$A$21:$I$24,MATCH($E278,'2018_commission_structure-Start'!$A$21:$A$24,0),MATCH(O$1,'2018_commission_structure-Start'!$A$21:$I$21,0))</f>
        <v>50000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18750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3873.6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0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>SUM(O278:S278)</f>
        <v>72623.600000000006</v>
      </c>
      <c r="U278" s="6">
        <f>T278+F278</f>
        <v>114718.6</v>
      </c>
      <c r="V278" s="6">
        <f>MIN(H278,I278)*INDEX('2018_commission_structure-Start'!$A$15:$J$18,MATCH($E278,'2018_commission_structure-Start'!$A$15:$A$18,0),MATCH(V$1,'2018_commission_structure-Start'!$A$15:$J$15,0))</f>
        <v>60000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21250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4304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0</v>
      </c>
      <c r="Z278" s="2">
        <f>IF(H278&gt;L278,(H278-L278)*INDEX('2018_commission_structure-Start'!$A$21:$I$24,MATCH($E278,'2018_commission_structure-Start'!$A$21:$A$24,0),MATCH(Z$1,'2018_commission_structure-Start'!$A$21:$I$21,0)),0)</f>
        <v>0</v>
      </c>
      <c r="AA278" s="6">
        <f>SUM(V278:Z278)</f>
        <v>85554</v>
      </c>
      <c r="AB278" s="6">
        <f>AA278+F278</f>
        <v>127649</v>
      </c>
    </row>
    <row r="279" spans="1:28" x14ac:dyDescent="0.2">
      <c r="A279" t="str">
        <f>C279&amp;" "&amp;D279</f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>VLOOKUP(E279,'2018_commission_structure-Start'!$A$22:$I$24,9,FALSE)</f>
        <v>500000</v>
      </c>
      <c r="J279" s="2">
        <f>I279*1.25</f>
        <v>625000</v>
      </c>
      <c r="K279" s="2">
        <f>I279*1.5</f>
        <v>750000</v>
      </c>
      <c r="L279" s="2">
        <f>I279*2</f>
        <v>1000000</v>
      </c>
      <c r="M279" s="12">
        <f>H279/I279</f>
        <v>1.299776</v>
      </c>
      <c r="N279" t="str">
        <f>IF(M279&lt;=1, "0-100%", IF(M279&lt;=1.25, "100-125%", IF(M279&lt;=1.5, "125-150%", IF(M279&lt;=2, "150-200%", "&gt;200%"))))</f>
        <v>125-150%</v>
      </c>
      <c r="O279" s="6">
        <f>MIN(H279,I279)*INDEX('2018_commission_structure-Start'!$A$21:$I$24,MATCH($E279,'2018_commission_structure-Start'!$A$21:$A$24,0),MATCH(O$1,'2018_commission_structure-Start'!$A$21:$I$21,0))</f>
        <v>50000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18750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4479.84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>SUM(O279:S279)</f>
        <v>73229.84</v>
      </c>
      <c r="U279" s="6">
        <f>T279+F279</f>
        <v>120917.84</v>
      </c>
      <c r="V279" s="6">
        <f>MIN(H279,I279)*INDEX('2018_commission_structure-Start'!$A$15:$J$18,MATCH($E279,'2018_commission_structure-Start'!$A$15:$A$18,0),MATCH(V$1,'2018_commission_structure-Start'!$A$15:$J$15,0))</f>
        <v>60000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21250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4977.6000000000004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IF(H279&gt;L279,(H279-L279)*INDEX('2018_commission_structure-Start'!$A$21:$I$24,MATCH($E279,'2018_commission_structure-Start'!$A$21:$A$24,0),MATCH(Z$1,'2018_commission_structure-Start'!$A$21:$I$21,0)),0)</f>
        <v>0</v>
      </c>
      <c r="AA279" s="6">
        <f>SUM(V279:Z279)</f>
        <v>86227.6</v>
      </c>
      <c r="AB279" s="6">
        <f>AA279+F279</f>
        <v>133915.6</v>
      </c>
    </row>
    <row r="280" spans="1:28" x14ac:dyDescent="0.2">
      <c r="A280" t="str">
        <f>C280&amp;" "&amp;D280</f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>VLOOKUP(E280,'2018_commission_structure-Start'!$A$22:$I$24,9,FALSE)</f>
        <v>750000</v>
      </c>
      <c r="J280" s="2">
        <f>I280*1.25</f>
        <v>937500</v>
      </c>
      <c r="K280" s="2">
        <f>I280*1.5</f>
        <v>1125000</v>
      </c>
      <c r="L280" s="2">
        <f>I280*2</f>
        <v>1500000</v>
      </c>
      <c r="M280" s="12">
        <f>H280/I280</f>
        <v>1.1016319999999999</v>
      </c>
      <c r="N280" t="str">
        <f>IF(M280&lt;=1, "0-100%", IF(M280&lt;=1.25, "100-125%", IF(M280&lt;=1.5, "125-150%", IF(M280&lt;=2, "150-200%", "&gt;200%"))))</f>
        <v>100-125%</v>
      </c>
      <c r="O280" s="6">
        <f>MIN(H280,I280)*INDEX('2018_commission_structure-Start'!$A$21:$I$24,MATCH($E280,'2018_commission_structure-Start'!$A$21:$A$24,0),MATCH(O$1,'2018_commission_structure-Start'!$A$21:$I$21,0))</f>
        <v>112500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14482.56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0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>SUM(O280:S280)</f>
        <v>126982.56</v>
      </c>
      <c r="U280" s="6">
        <f>T280+F280</f>
        <v>216474.56</v>
      </c>
      <c r="V280" s="6">
        <f>MIN(H280,I280)*INDEX('2018_commission_structure-Start'!$A$15:$J$18,MATCH($E280,'2018_commission_structure-Start'!$A$15:$A$18,0),MATCH(V$1,'2018_commission_structure-Start'!$A$15:$J$15,0))</f>
        <v>112500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16769.28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0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IF(H280&gt;L280,(H280-L280)*INDEX('2018_commission_structure-Start'!$A$21:$I$24,MATCH($E280,'2018_commission_structure-Start'!$A$21:$A$24,0),MATCH(Z$1,'2018_commission_structure-Start'!$A$21:$I$21,0)),0)</f>
        <v>0</v>
      </c>
      <c r="AA280" s="6">
        <f>SUM(V280:Z280)</f>
        <v>129269.28</v>
      </c>
      <c r="AB280" s="6">
        <f>AA280+F280</f>
        <v>218761.28</v>
      </c>
    </row>
    <row r="281" spans="1:28" x14ac:dyDescent="0.2">
      <c r="A281" t="str">
        <f>C281&amp;" "&amp;D281</f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>VLOOKUP(E281,'2018_commission_structure-Start'!$A$22:$I$24,9,FALSE)</f>
        <v>500000</v>
      </c>
      <c r="J281" s="2">
        <f>I281*1.25</f>
        <v>625000</v>
      </c>
      <c r="K281" s="2">
        <f>I281*1.5</f>
        <v>750000</v>
      </c>
      <c r="L281" s="2">
        <f>I281*2</f>
        <v>1000000</v>
      </c>
      <c r="M281" s="12">
        <f>H281/I281</f>
        <v>1.8285020000000001</v>
      </c>
      <c r="N281" t="str">
        <f>IF(M281&lt;=1, "0-100%", IF(M281&lt;=1.25, "100-125%", IF(M281&lt;=1.5, "125-150%", IF(M281&lt;=2, "150-200%", "&gt;200%"))))</f>
        <v>150-200%</v>
      </c>
      <c r="O281" s="6">
        <f>MIN(H281,I281)*INDEX('2018_commission_structure-Start'!$A$21:$I$24,MATCH($E281,'2018_commission_structure-Start'!$A$21:$A$24,0),MATCH(O$1,'2018_commission_structure-Start'!$A$21:$I$21,0))</f>
        <v>50000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18750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22500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36135.22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>SUM(O281:S281)</f>
        <v>127385.22</v>
      </c>
      <c r="U281" s="6">
        <f>T281+F281</f>
        <v>186828.22</v>
      </c>
      <c r="V281" s="6">
        <f>MIN(H281,I281)*INDEX('2018_commission_structure-Start'!$A$15:$J$18,MATCH($E281,'2018_commission_structure-Start'!$A$15:$A$18,0),MATCH(V$1,'2018_commission_structure-Start'!$A$15:$J$15,0))</f>
        <v>60000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21250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25000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36135.22</v>
      </c>
      <c r="Z281" s="2">
        <f>IF(H281&gt;L281,(H281-L281)*INDEX('2018_commission_structure-Start'!$A$21:$I$24,MATCH($E281,'2018_commission_structure-Start'!$A$21:$A$24,0),MATCH(Z$1,'2018_commission_structure-Start'!$A$21:$I$21,0)),0)</f>
        <v>0</v>
      </c>
      <c r="AA281" s="6">
        <f>SUM(V281:Z281)</f>
        <v>142385.22</v>
      </c>
      <c r="AB281" s="6">
        <f>AA281+F281</f>
        <v>201828.22</v>
      </c>
    </row>
    <row r="282" spans="1:28" x14ac:dyDescent="0.2">
      <c r="A282" t="str">
        <f>C282&amp;" "&amp;D282</f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>VLOOKUP(E282,'2018_commission_structure-Start'!$A$22:$I$24,9,FALSE)</f>
        <v>750000</v>
      </c>
      <c r="J282" s="2">
        <f>I282*1.25</f>
        <v>937500</v>
      </c>
      <c r="K282" s="2">
        <f>I282*1.5</f>
        <v>1125000</v>
      </c>
      <c r="L282" s="2">
        <f>I282*2</f>
        <v>1500000</v>
      </c>
      <c r="M282" s="12">
        <f>H282/I282</f>
        <v>1.2004533333333334</v>
      </c>
      <c r="N282" t="str">
        <f>IF(M282&lt;=1, "0-100%", IF(M282&lt;=1.25, "100-125%", IF(M282&lt;=1.5, "125-150%", IF(M282&lt;=2, "150-200%", "&gt;200%"))))</f>
        <v>100-125%</v>
      </c>
      <c r="O282" s="6">
        <f>MIN(H282,I282)*INDEX('2018_commission_structure-Start'!$A$21:$I$24,MATCH($E282,'2018_commission_structure-Start'!$A$21:$A$24,0),MATCH(O$1,'2018_commission_structure-Start'!$A$21:$I$21,0))</f>
        <v>112500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28564.6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0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0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>SUM(O282:S282)</f>
        <v>141064.6</v>
      </c>
      <c r="U282" s="6">
        <f>T282+F282</f>
        <v>227767.6</v>
      </c>
      <c r="V282" s="6">
        <f>MIN(H282,I282)*INDEX('2018_commission_structure-Start'!$A$15:$J$18,MATCH($E282,'2018_commission_structure-Start'!$A$15:$A$18,0),MATCH(V$1,'2018_commission_structure-Start'!$A$15:$J$15,0))</f>
        <v>112500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33074.800000000003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0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0</v>
      </c>
      <c r="Z282" s="2">
        <f>IF(H282&gt;L282,(H282-L282)*INDEX('2018_commission_structure-Start'!$A$21:$I$24,MATCH($E282,'2018_commission_structure-Start'!$A$21:$A$24,0),MATCH(Z$1,'2018_commission_structure-Start'!$A$21:$I$21,0)),0)</f>
        <v>0</v>
      </c>
      <c r="AA282" s="6">
        <f>SUM(V282:Z282)</f>
        <v>145574.79999999999</v>
      </c>
      <c r="AB282" s="6">
        <f>AA282+F282</f>
        <v>232277.8</v>
      </c>
    </row>
    <row r="283" spans="1:28" x14ac:dyDescent="0.2">
      <c r="A283" t="str">
        <f>C283&amp;" "&amp;D283</f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>VLOOKUP(E283,'2018_commission_structure-Start'!$A$22:$I$24,9,FALSE)</f>
        <v>600000</v>
      </c>
      <c r="J283" s="2">
        <f>I283*1.25</f>
        <v>750000</v>
      </c>
      <c r="K283" s="2">
        <f>I283*1.5</f>
        <v>900000</v>
      </c>
      <c r="L283" s="2">
        <f>I283*2</f>
        <v>1200000</v>
      </c>
      <c r="M283" s="12">
        <f>H283/I283</f>
        <v>1.3013033333333333</v>
      </c>
      <c r="N283" t="str">
        <f>IF(M283&lt;=1, "0-100%", IF(M283&lt;=1.25, "100-125%", IF(M283&lt;=1.5, "125-150%", IF(M283&lt;=2, "150-200%", "&gt;200%"))))</f>
        <v>125-150%</v>
      </c>
      <c r="O283" s="6">
        <f>MIN(H283,I283)*INDEX('2018_commission_structure-Start'!$A$21:$I$24,MATCH($E283,'2018_commission_structure-Start'!$A$21:$A$24,0),MATCH(O$1,'2018_commission_structure-Start'!$A$21:$I$21,0))</f>
        <v>78000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25500.000000000004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6464.2199999999993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>SUM(O283:S283)</f>
        <v>109964.22</v>
      </c>
      <c r="U283" s="6">
        <f>T283+F283</f>
        <v>182391.22</v>
      </c>
      <c r="V283" s="6">
        <f>MIN(H283,I283)*INDEX('2018_commission_structure-Start'!$A$15:$J$18,MATCH($E283,'2018_commission_structure-Start'!$A$15:$A$18,0),MATCH(V$1,'2018_commission_structure-Start'!$A$15:$J$15,0))</f>
        <v>90000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27000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7695.5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IF(H283&gt;L283,(H283-L283)*INDEX('2018_commission_structure-Start'!$A$21:$I$24,MATCH($E283,'2018_commission_structure-Start'!$A$21:$A$24,0),MATCH(Z$1,'2018_commission_structure-Start'!$A$21:$I$21,0)),0)</f>
        <v>0</v>
      </c>
      <c r="AA283" s="6">
        <f>SUM(V283:Z283)</f>
        <v>124695.5</v>
      </c>
      <c r="AB283" s="6">
        <f>AA283+F283</f>
        <v>197122.5</v>
      </c>
    </row>
    <row r="284" spans="1:28" x14ac:dyDescent="0.2">
      <c r="A284" t="str">
        <f>C284&amp;" "&amp;D284</f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>VLOOKUP(E284,'2018_commission_structure-Start'!$A$22:$I$24,9,FALSE)</f>
        <v>750000</v>
      </c>
      <c r="J284" s="2">
        <f>I284*1.25</f>
        <v>937500</v>
      </c>
      <c r="K284" s="2">
        <f>I284*1.5</f>
        <v>1125000</v>
      </c>
      <c r="L284" s="2">
        <f>I284*2</f>
        <v>1500000</v>
      </c>
      <c r="M284" s="12">
        <f>H284/I284</f>
        <v>1.0331026666666667</v>
      </c>
      <c r="N284" t="str">
        <f>IF(M284&lt;=1, "0-100%", IF(M284&lt;=1.25, "100-125%", IF(M284&lt;=1.5, "125-150%", IF(M284&lt;=2, "150-200%", "&gt;200%"))))</f>
        <v>100-125%</v>
      </c>
      <c r="O284" s="6">
        <f>MIN(H284,I284)*INDEX('2018_commission_structure-Start'!$A$21:$I$24,MATCH($E284,'2018_commission_structure-Start'!$A$21:$A$24,0),MATCH(O$1,'2018_commission_structure-Start'!$A$21:$I$21,0))</f>
        <v>112500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4717.13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>SUM(O284:S284)</f>
        <v>117217.13</v>
      </c>
      <c r="U284" s="6">
        <f>T284+F284</f>
        <v>196253.13</v>
      </c>
      <c r="V284" s="6">
        <f>MIN(H284,I284)*INDEX('2018_commission_structure-Start'!$A$15:$J$18,MATCH($E284,'2018_commission_structure-Start'!$A$15:$A$18,0),MATCH(V$1,'2018_commission_structure-Start'!$A$15:$J$15,0))</f>
        <v>112500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5461.94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IF(H284&gt;L284,(H284-L284)*INDEX('2018_commission_structure-Start'!$A$21:$I$24,MATCH($E284,'2018_commission_structure-Start'!$A$21:$A$24,0),MATCH(Z$1,'2018_commission_structure-Start'!$A$21:$I$21,0)),0)</f>
        <v>0</v>
      </c>
      <c r="AA284" s="6">
        <f>SUM(V284:Z284)</f>
        <v>117961.94</v>
      </c>
      <c r="AB284" s="6">
        <f>AA284+F284</f>
        <v>196997.94</v>
      </c>
    </row>
    <row r="285" spans="1:28" x14ac:dyDescent="0.2">
      <c r="A285" t="str">
        <f>C285&amp;" "&amp;D285</f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>VLOOKUP(E285,'2018_commission_structure-Start'!$A$22:$I$24,9,FALSE)</f>
        <v>500000</v>
      </c>
      <c r="J285" s="2">
        <f>I285*1.25</f>
        <v>625000</v>
      </c>
      <c r="K285" s="2">
        <f>I285*1.5</f>
        <v>750000</v>
      </c>
      <c r="L285" s="2">
        <f>I285*2</f>
        <v>1000000</v>
      </c>
      <c r="M285" s="12">
        <f>H285/I285</f>
        <v>1.343872</v>
      </c>
      <c r="N285" t="str">
        <f>IF(M285&lt;=1, "0-100%", IF(M285&lt;=1.25, "100-125%", IF(M285&lt;=1.5, "125-150%", IF(M285&lt;=2, "150-200%", "&gt;200%"))))</f>
        <v>125-150%</v>
      </c>
      <c r="O285" s="6">
        <f>MIN(H285,I285)*INDEX('2018_commission_structure-Start'!$A$21:$I$24,MATCH($E285,'2018_commission_structure-Start'!$A$21:$A$24,0),MATCH(O$1,'2018_commission_structure-Start'!$A$21:$I$21,0))</f>
        <v>50000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18750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8448.48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0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>SUM(O285:S285)</f>
        <v>77198.48</v>
      </c>
      <c r="U285" s="6">
        <f>T285+F285</f>
        <v>114238.48</v>
      </c>
      <c r="V285" s="6">
        <f>MIN(H285,I285)*INDEX('2018_commission_structure-Start'!$A$15:$J$18,MATCH($E285,'2018_commission_structure-Start'!$A$15:$A$18,0),MATCH(V$1,'2018_commission_structure-Start'!$A$15:$J$15,0))</f>
        <v>60000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21250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9387.2000000000007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0</v>
      </c>
      <c r="Z285" s="2">
        <f>IF(H285&gt;L285,(H285-L285)*INDEX('2018_commission_structure-Start'!$A$21:$I$24,MATCH($E285,'2018_commission_structure-Start'!$A$21:$A$24,0),MATCH(Z$1,'2018_commission_structure-Start'!$A$21:$I$21,0)),0)</f>
        <v>0</v>
      </c>
      <c r="AA285" s="6">
        <f>SUM(V285:Z285)</f>
        <v>90637.2</v>
      </c>
      <c r="AB285" s="6">
        <f>AA285+F285</f>
        <v>127677.2</v>
      </c>
    </row>
    <row r="286" spans="1:28" x14ac:dyDescent="0.2">
      <c r="A286" t="str">
        <f>C286&amp;" "&amp;D286</f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>VLOOKUP(E286,'2018_commission_structure-Start'!$A$22:$I$24,9,FALSE)</f>
        <v>600000</v>
      </c>
      <c r="J286" s="2">
        <f>I286*1.25</f>
        <v>750000</v>
      </c>
      <c r="K286" s="2">
        <f>I286*1.5</f>
        <v>900000</v>
      </c>
      <c r="L286" s="2">
        <f>I286*2</f>
        <v>1200000</v>
      </c>
      <c r="M286" s="12">
        <f>H286/I286</f>
        <v>1.0029933333333334</v>
      </c>
      <c r="N286" t="str">
        <f>IF(M286&lt;=1, "0-100%", IF(M286&lt;=1.25, "100-125%", IF(M286&lt;=1.5, "125-150%", IF(M286&lt;=2, "150-200%", "&gt;200%"))))</f>
        <v>100-125%</v>
      </c>
      <c r="O286" s="6">
        <f>MIN(H286,I286)*INDEX('2018_commission_structure-Start'!$A$21:$I$24,MATCH($E286,'2018_commission_structure-Start'!$A$21:$A$24,0),MATCH(O$1,'2018_commission_structure-Start'!$A$21:$I$21,0))</f>
        <v>78000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305.32000000000005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0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0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>SUM(O286:S286)</f>
        <v>78305.320000000007</v>
      </c>
      <c r="U286" s="6">
        <f>T286+F286</f>
        <v>157348.32</v>
      </c>
      <c r="V286" s="6">
        <f>MIN(H286,I286)*INDEX('2018_commission_structure-Start'!$A$15:$J$18,MATCH($E286,'2018_commission_structure-Start'!$A$15:$A$18,0),MATCH(V$1,'2018_commission_structure-Start'!$A$15:$J$15,0))</f>
        <v>90000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323.27999999999997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0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0</v>
      </c>
      <c r="Z286" s="2">
        <f>IF(H286&gt;L286,(H286-L286)*INDEX('2018_commission_structure-Start'!$A$21:$I$24,MATCH($E286,'2018_commission_structure-Start'!$A$21:$A$24,0),MATCH(Z$1,'2018_commission_structure-Start'!$A$21:$I$21,0)),0)</f>
        <v>0</v>
      </c>
      <c r="AA286" s="6">
        <f>SUM(V286:Z286)</f>
        <v>90323.28</v>
      </c>
      <c r="AB286" s="6">
        <f>AA286+F286</f>
        <v>169366.28</v>
      </c>
    </row>
    <row r="287" spans="1:28" x14ac:dyDescent="0.2">
      <c r="A287" t="str">
        <f>C287&amp;" "&amp;D287</f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>VLOOKUP(E287,'2018_commission_structure-Start'!$A$22:$I$24,9,FALSE)</f>
        <v>750000</v>
      </c>
      <c r="J287" s="2">
        <f>I287*1.25</f>
        <v>937500</v>
      </c>
      <c r="K287" s="2">
        <f>I287*1.5</f>
        <v>1125000</v>
      </c>
      <c r="L287" s="2">
        <f>I287*2</f>
        <v>1500000</v>
      </c>
      <c r="M287" s="12">
        <f>H287/I287</f>
        <v>0.8451373333333333</v>
      </c>
      <c r="N287" t="str">
        <f>IF(M287&lt;=1, "0-100%", IF(M287&lt;=1.25, "100-125%", IF(M287&lt;=1.5, "125-150%", IF(M287&lt;=2, "150-200%", "&gt;200%"))))</f>
        <v>0-100%</v>
      </c>
      <c r="O287" s="6">
        <f>MIN(H287,I287)*INDEX('2018_commission_structure-Start'!$A$21:$I$24,MATCH($E287,'2018_commission_structure-Start'!$A$21:$A$24,0),MATCH(O$1,'2018_commission_structure-Start'!$A$21:$I$21,0))</f>
        <v>95077.95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0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>SUM(O287:S287)</f>
        <v>95077.95</v>
      </c>
      <c r="U287" s="6">
        <f>T287+F287</f>
        <v>194423.95</v>
      </c>
      <c r="V287" s="6">
        <f>MIN(H287,I287)*INDEX('2018_commission_structure-Start'!$A$15:$J$18,MATCH($E287,'2018_commission_structure-Start'!$A$15:$A$18,0),MATCH(V$1,'2018_commission_structure-Start'!$A$15:$J$15,0))</f>
        <v>95077.95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0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IF(H287&gt;L287,(H287-L287)*INDEX('2018_commission_structure-Start'!$A$21:$I$24,MATCH($E287,'2018_commission_structure-Start'!$A$21:$A$24,0),MATCH(Z$1,'2018_commission_structure-Start'!$A$21:$I$21,0)),0)</f>
        <v>0</v>
      </c>
      <c r="AA287" s="6">
        <f>SUM(V287:Z287)</f>
        <v>95077.95</v>
      </c>
      <c r="AB287" s="6">
        <f>AA287+F287</f>
        <v>194423.95</v>
      </c>
    </row>
    <row r="288" spans="1:28" x14ac:dyDescent="0.2">
      <c r="A288" t="str">
        <f>C288&amp;" "&amp;D288</f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>VLOOKUP(E288,'2018_commission_structure-Start'!$A$22:$I$24,9,FALSE)</f>
        <v>600000</v>
      </c>
      <c r="J288" s="2">
        <f>I288*1.25</f>
        <v>750000</v>
      </c>
      <c r="K288" s="2">
        <f>I288*1.5</f>
        <v>900000</v>
      </c>
      <c r="L288" s="2">
        <f>I288*2</f>
        <v>1200000</v>
      </c>
      <c r="M288" s="12">
        <f>H288/I288</f>
        <v>1.2766949999999999</v>
      </c>
      <c r="N288" t="str">
        <f>IF(M288&lt;=1, "0-100%", IF(M288&lt;=1.25, "100-125%", IF(M288&lt;=1.5, "125-150%", IF(M288&lt;=2, "150-200%", "&gt;200%"))))</f>
        <v>125-150%</v>
      </c>
      <c r="O288" s="6">
        <f>MIN(H288,I288)*INDEX('2018_commission_structure-Start'!$A$21:$I$24,MATCH($E288,'2018_commission_structure-Start'!$A$21:$A$24,0),MATCH(O$1,'2018_commission_structure-Start'!$A$21:$I$21,0))</f>
        <v>78000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25500.000000000004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3363.5699999999997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>SUM(O288:S288)</f>
        <v>106863.57</v>
      </c>
      <c r="U288" s="6">
        <f>T288+F288</f>
        <v>179396.57</v>
      </c>
      <c r="V288" s="6">
        <f>MIN(H288,I288)*INDEX('2018_commission_structure-Start'!$A$15:$J$18,MATCH($E288,'2018_commission_structure-Start'!$A$15:$A$18,0),MATCH(V$1,'2018_commission_structure-Start'!$A$15:$J$15,0))</f>
        <v>90000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27000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4004.25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IF(H288&gt;L288,(H288-L288)*INDEX('2018_commission_structure-Start'!$A$21:$I$24,MATCH($E288,'2018_commission_structure-Start'!$A$21:$A$24,0),MATCH(Z$1,'2018_commission_structure-Start'!$A$21:$I$21,0)),0)</f>
        <v>0</v>
      </c>
      <c r="AA288" s="6">
        <f>SUM(V288:Z288)</f>
        <v>121004.25</v>
      </c>
      <c r="AB288" s="6">
        <f>AA288+F288</f>
        <v>193537.25</v>
      </c>
    </row>
    <row r="289" spans="1:28" x14ac:dyDescent="0.2">
      <c r="A289" t="str">
        <f>C289&amp;" "&amp;D289</f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>VLOOKUP(E289,'2018_commission_structure-Start'!$A$22:$I$24,9,FALSE)</f>
        <v>750000</v>
      </c>
      <c r="J289" s="2">
        <f>I289*1.25</f>
        <v>937500</v>
      </c>
      <c r="K289" s="2">
        <f>I289*1.5</f>
        <v>1125000</v>
      </c>
      <c r="L289" s="2">
        <f>I289*2</f>
        <v>1500000</v>
      </c>
      <c r="M289" s="12">
        <f>H289/I289</f>
        <v>0.42337333333333332</v>
      </c>
      <c r="N289" t="str">
        <f>IF(M289&lt;=1, "0-100%", IF(M289&lt;=1.25, "100-125%", IF(M289&lt;=1.5, "125-150%", IF(M289&lt;=2, "150-200%", "&gt;200%"))))</f>
        <v>0-100%</v>
      </c>
      <c r="O289" s="6">
        <f>MIN(H289,I289)*INDEX('2018_commission_structure-Start'!$A$21:$I$24,MATCH($E289,'2018_commission_structure-Start'!$A$21:$A$24,0),MATCH(O$1,'2018_commission_structure-Start'!$A$21:$I$21,0))</f>
        <v>47629.5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0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>SUM(O289:S289)</f>
        <v>47629.5</v>
      </c>
      <c r="U289" s="6">
        <f>T289+F289</f>
        <v>134497.5</v>
      </c>
      <c r="V289" s="6">
        <f>MIN(H289,I289)*INDEX('2018_commission_structure-Start'!$A$15:$J$18,MATCH($E289,'2018_commission_structure-Start'!$A$15:$A$18,0),MATCH(V$1,'2018_commission_structure-Start'!$A$15:$J$15,0))</f>
        <v>47629.5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0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IF(H289&gt;L289,(H289-L289)*INDEX('2018_commission_structure-Start'!$A$21:$I$24,MATCH($E289,'2018_commission_structure-Start'!$A$21:$A$24,0),MATCH(Z$1,'2018_commission_structure-Start'!$A$21:$I$21,0)),0)</f>
        <v>0</v>
      </c>
      <c r="AA289" s="6">
        <f>SUM(V289:Z289)</f>
        <v>47629.5</v>
      </c>
      <c r="AB289" s="6">
        <f>AA289+F289</f>
        <v>134497.5</v>
      </c>
    </row>
    <row r="290" spans="1:28" x14ac:dyDescent="0.2">
      <c r="A290" t="str">
        <f>C290&amp;" "&amp;D290</f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>VLOOKUP(E290,'2018_commission_structure-Start'!$A$22:$I$24,9,FALSE)</f>
        <v>750000</v>
      </c>
      <c r="J290" s="2">
        <f>I290*1.25</f>
        <v>937500</v>
      </c>
      <c r="K290" s="2">
        <f>I290*1.5</f>
        <v>1125000</v>
      </c>
      <c r="L290" s="2">
        <f>I290*2</f>
        <v>1500000</v>
      </c>
      <c r="M290" s="12">
        <f>H290/I290</f>
        <v>1.090924</v>
      </c>
      <c r="N290" t="str">
        <f>IF(M290&lt;=1, "0-100%", IF(M290&lt;=1.25, "100-125%", IF(M290&lt;=1.5, "125-150%", IF(M290&lt;=2, "150-200%", "&gt;200%"))))</f>
        <v>100-125%</v>
      </c>
      <c r="O290" s="6">
        <f>MIN(H290,I290)*INDEX('2018_commission_structure-Start'!$A$21:$I$24,MATCH($E290,'2018_commission_structure-Start'!$A$21:$A$24,0),MATCH(O$1,'2018_commission_structure-Start'!$A$21:$I$21,0))</f>
        <v>112500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12956.67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0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>SUM(O290:S290)</f>
        <v>125456.67</v>
      </c>
      <c r="U290" s="6">
        <f>T290+F290</f>
        <v>238820.66999999998</v>
      </c>
      <c r="V290" s="6">
        <f>MIN(H290,I290)*INDEX('2018_commission_structure-Start'!$A$15:$J$18,MATCH($E290,'2018_commission_structure-Start'!$A$15:$A$18,0),MATCH(V$1,'2018_commission_structure-Start'!$A$15:$J$15,0))</f>
        <v>112500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15002.460000000001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0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IF(H290&gt;L290,(H290-L290)*INDEX('2018_commission_structure-Start'!$A$21:$I$24,MATCH($E290,'2018_commission_structure-Start'!$A$21:$A$24,0),MATCH(Z$1,'2018_commission_structure-Start'!$A$21:$I$21,0)),0)</f>
        <v>0</v>
      </c>
      <c r="AA290" s="6">
        <f>SUM(V290:Z290)</f>
        <v>127502.46</v>
      </c>
      <c r="AB290" s="6">
        <f>AA290+F290</f>
        <v>240866.46000000002</v>
      </c>
    </row>
    <row r="291" spans="1:28" x14ac:dyDescent="0.2">
      <c r="A291" t="str">
        <f>C291&amp;" "&amp;D291</f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COUNTIF(deals_closed!D:D,B291)</f>
        <v>29</v>
      </c>
      <c r="H291" s="2">
        <f>SUMIF(deals_closed!D:D,B291,deals_closed!C:C)</f>
        <v>995076</v>
      </c>
      <c r="I291" s="2">
        <f>VLOOKUP(E291,'2018_commission_structure-Start'!$A$22:$I$24,9,FALSE)</f>
        <v>750000</v>
      </c>
      <c r="J291" s="2">
        <f>I291*1.25</f>
        <v>937500</v>
      </c>
      <c r="K291" s="2">
        <f>I291*1.5</f>
        <v>1125000</v>
      </c>
      <c r="L291" s="2">
        <f>I291*2</f>
        <v>1500000</v>
      </c>
      <c r="M291" s="12">
        <f>H291/I291</f>
        <v>1.3267679999999999</v>
      </c>
      <c r="N291" t="str">
        <f>IF(M291&lt;=1, "0-100%", IF(M291&lt;=1.25, "100-125%", IF(M291&lt;=1.5, "125-150%", IF(M291&lt;=2, "150-200%", "&gt;200%"))))</f>
        <v>125-150%</v>
      </c>
      <c r="O291" s="6">
        <f>MIN(H291,I291)*INDEX('2018_commission_structure-Start'!$A$21:$I$24,MATCH($E291,'2018_commission_structure-Start'!$A$21:$A$24,0),MATCH(O$1,'2018_commission_structure-Start'!$A$21:$I$21,0))</f>
        <v>112500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35625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13242.480000000001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0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>SUM(O291:S291)</f>
        <v>161367.48000000001</v>
      </c>
      <c r="U291" s="6">
        <f>T291+F291</f>
        <v>263191.48</v>
      </c>
      <c r="V291" s="6">
        <f>MIN(H291,I291)*INDEX('2018_commission_structure-Start'!$A$15:$J$18,MATCH($E291,'2018_commission_structure-Start'!$A$15:$A$18,0),MATCH(V$1,'2018_commission_structure-Start'!$A$15:$J$15,0))</f>
        <v>112500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41250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14394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0</v>
      </c>
      <c r="Z291" s="2">
        <f>IF(H291&gt;L291,(H291-L291)*INDEX('2018_commission_structure-Start'!$A$21:$I$24,MATCH($E291,'2018_commission_structure-Start'!$A$21:$A$24,0),MATCH(Z$1,'2018_commission_structure-Start'!$A$21:$I$21,0)),0)</f>
        <v>0</v>
      </c>
      <c r="AA291" s="6">
        <f>SUM(V291:Z291)</f>
        <v>168144</v>
      </c>
      <c r="AB291" s="6">
        <f>AA291+F291</f>
        <v>269968</v>
      </c>
    </row>
    <row r="292" spans="1:28" x14ac:dyDescent="0.2">
      <c r="A292" t="str">
        <f>C292&amp;" "&amp;D292</f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COUNTIF(deals_closed!D:D,B292)</f>
        <v>20</v>
      </c>
      <c r="H292" s="2">
        <f>SUMIF(deals_closed!D:D,B292,deals_closed!C:C)</f>
        <v>746897</v>
      </c>
      <c r="I292" s="2">
        <f>VLOOKUP(E292,'2018_commission_structure-Start'!$A$22:$I$24,9,FALSE)</f>
        <v>600000</v>
      </c>
      <c r="J292" s="2">
        <f>I292*1.25</f>
        <v>750000</v>
      </c>
      <c r="K292" s="2">
        <f>I292*1.5</f>
        <v>900000</v>
      </c>
      <c r="L292" s="2">
        <f>I292*2</f>
        <v>1200000</v>
      </c>
      <c r="M292" s="12">
        <f>H292/I292</f>
        <v>1.2448283333333334</v>
      </c>
      <c r="N292" t="str">
        <f>IF(M292&lt;=1, "0-100%", IF(M292&lt;=1.25, "100-125%", IF(M292&lt;=1.5, "125-150%", IF(M292&lt;=2, "150-200%", "&gt;200%"))))</f>
        <v>100-125%</v>
      </c>
      <c r="O292" s="6">
        <f>MIN(H292,I292)*INDEX('2018_commission_structure-Start'!$A$21:$I$24,MATCH($E292,'2018_commission_structure-Start'!$A$21:$A$24,0),MATCH(O$1,'2018_commission_structure-Start'!$A$21:$I$21,0))</f>
        <v>78000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24972.49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0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>SUM(O292:S292)</f>
        <v>102972.49</v>
      </c>
      <c r="U292" s="6">
        <f>T292+F292</f>
        <v>179699.49</v>
      </c>
      <c r="V292" s="6">
        <f>MIN(H292,I292)*INDEX('2018_commission_structure-Start'!$A$15:$J$18,MATCH($E292,'2018_commission_structure-Start'!$A$15:$A$18,0),MATCH(V$1,'2018_commission_structure-Start'!$A$15:$J$15,0))</f>
        <v>90000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26441.46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0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IF(H292&gt;L292,(H292-L292)*INDEX('2018_commission_structure-Start'!$A$21:$I$24,MATCH($E292,'2018_commission_structure-Start'!$A$21:$A$24,0),MATCH(Z$1,'2018_commission_structure-Start'!$A$21:$I$21,0)),0)</f>
        <v>0</v>
      </c>
      <c r="AA292" s="6">
        <f>SUM(V292:Z292)</f>
        <v>116441.45999999999</v>
      </c>
      <c r="AB292" s="6">
        <f>AA292+F292</f>
        <v>193168.46</v>
      </c>
    </row>
    <row r="293" spans="1:28" x14ac:dyDescent="0.2">
      <c r="A293" t="str">
        <f>C293&amp;" "&amp;D293</f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>VLOOKUP(E293,'2018_commission_structure-Start'!$A$22:$I$24,9,FALSE)</f>
        <v>600000</v>
      </c>
      <c r="J293" s="2">
        <f>I293*1.25</f>
        <v>750000</v>
      </c>
      <c r="K293" s="2">
        <f>I293*1.5</f>
        <v>900000</v>
      </c>
      <c r="L293" s="2">
        <f>I293*2</f>
        <v>1200000</v>
      </c>
      <c r="M293" s="12">
        <f>H293/I293</f>
        <v>1.650075</v>
      </c>
      <c r="N293" t="str">
        <f>IF(M293&lt;=1, "0-100%", IF(M293&lt;=1.25, "100-125%", IF(M293&lt;=1.5, "125-150%", IF(M293&lt;=2, "150-200%", "&gt;200%"))))</f>
        <v>150-200%</v>
      </c>
      <c r="O293" s="6">
        <f>MIN(H293,I293)*INDEX('2018_commission_structure-Start'!$A$21:$I$24,MATCH($E293,'2018_commission_structure-Start'!$A$21:$A$24,0),MATCH(O$1,'2018_commission_structure-Start'!$A$21:$I$21,0))</f>
        <v>78000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25500.000000000004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31500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23411.7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>SUM(O293:S293)</f>
        <v>158411.70000000001</v>
      </c>
      <c r="U293" s="6">
        <f>T293+F293</f>
        <v>217664.7</v>
      </c>
      <c r="V293" s="6">
        <f>MIN(H293,I293)*INDEX('2018_commission_structure-Start'!$A$15:$J$18,MATCH($E293,'2018_commission_structure-Start'!$A$15:$A$18,0),MATCH(V$1,'2018_commission_structure-Start'!$A$15:$J$15,0))</f>
        <v>90000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27000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37500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27013.5</v>
      </c>
      <c r="Z293" s="2">
        <f>IF(H293&gt;L293,(H293-L293)*INDEX('2018_commission_structure-Start'!$A$21:$I$24,MATCH($E293,'2018_commission_structure-Start'!$A$21:$A$24,0),MATCH(Z$1,'2018_commission_structure-Start'!$A$21:$I$21,0)),0)</f>
        <v>0</v>
      </c>
      <c r="AA293" s="6">
        <f>SUM(V293:Z293)</f>
        <v>181513.5</v>
      </c>
      <c r="AB293" s="6">
        <f>AA293+F293</f>
        <v>240766.5</v>
      </c>
    </row>
    <row r="294" spans="1:28" x14ac:dyDescent="0.2">
      <c r="A294" t="str">
        <f>C294&amp;" "&amp;D294</f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>VLOOKUP(E294,'2018_commission_structure-Start'!$A$22:$I$24,9,FALSE)</f>
        <v>500000</v>
      </c>
      <c r="J294" s="2">
        <f>I294*1.25</f>
        <v>625000</v>
      </c>
      <c r="K294" s="2">
        <f>I294*1.5</f>
        <v>750000</v>
      </c>
      <c r="L294" s="2">
        <f>I294*2</f>
        <v>1000000</v>
      </c>
      <c r="M294" s="12">
        <f>H294/I294</f>
        <v>1.1580299999999999</v>
      </c>
      <c r="N294" t="str">
        <f>IF(M294&lt;=1, "0-100%", IF(M294&lt;=1.25, "100-125%", IF(M294&lt;=1.5, "125-150%", IF(M294&lt;=2, "150-200%", "&gt;200%"))))</f>
        <v>100-125%</v>
      </c>
      <c r="O294" s="6">
        <f>MIN(H294,I294)*INDEX('2018_commission_structure-Start'!$A$21:$I$24,MATCH($E294,'2018_commission_structure-Start'!$A$21:$A$24,0),MATCH(O$1,'2018_commission_structure-Start'!$A$21:$I$21,0))</f>
        <v>50000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11852.25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>SUM(O294:S294)</f>
        <v>61852.25</v>
      </c>
      <c r="U294" s="6">
        <f>T294+F294</f>
        <v>104103.25</v>
      </c>
      <c r="V294" s="6">
        <f>MIN(H294,I294)*INDEX('2018_commission_structure-Start'!$A$15:$J$18,MATCH($E294,'2018_commission_structure-Start'!$A$15:$A$18,0),MATCH(V$1,'2018_commission_structure-Start'!$A$15:$J$15,0))</f>
        <v>60000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13432.550000000001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IF(H294&gt;L294,(H294-L294)*INDEX('2018_commission_structure-Start'!$A$21:$I$24,MATCH($E294,'2018_commission_structure-Start'!$A$21:$A$24,0),MATCH(Z$1,'2018_commission_structure-Start'!$A$21:$I$21,0)),0)</f>
        <v>0</v>
      </c>
      <c r="AA294" s="6">
        <f>SUM(V294:Z294)</f>
        <v>73432.55</v>
      </c>
      <c r="AB294" s="6">
        <f>AA294+F294</f>
        <v>115683.55</v>
      </c>
    </row>
    <row r="295" spans="1:28" x14ac:dyDescent="0.2">
      <c r="A295" t="str">
        <f>C295&amp;" "&amp;D295</f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>VLOOKUP(E295,'2018_commission_structure-Start'!$A$22:$I$24,9,FALSE)</f>
        <v>750000</v>
      </c>
      <c r="J295" s="2">
        <f>I295*1.25</f>
        <v>937500</v>
      </c>
      <c r="K295" s="2">
        <f>I295*1.5</f>
        <v>1125000</v>
      </c>
      <c r="L295" s="2">
        <f>I295*2</f>
        <v>1500000</v>
      </c>
      <c r="M295" s="12">
        <f>H295/I295</f>
        <v>0.52530933333333329</v>
      </c>
      <c r="N295" t="str">
        <f>IF(M295&lt;=1, "0-100%", IF(M295&lt;=1.25, "100-125%", IF(M295&lt;=1.5, "125-150%", IF(M295&lt;=2, "150-200%", "&gt;200%"))))</f>
        <v>0-100%</v>
      </c>
      <c r="O295" s="6">
        <f>MIN(H295,I295)*INDEX('2018_commission_structure-Start'!$A$21:$I$24,MATCH($E295,'2018_commission_structure-Start'!$A$21:$A$24,0),MATCH(O$1,'2018_commission_structure-Start'!$A$21:$I$21,0))</f>
        <v>59097.299999999996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0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0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>SUM(O295:S295)</f>
        <v>59097.299999999996</v>
      </c>
      <c r="U295" s="6">
        <f>T295+F295</f>
        <v>172755.3</v>
      </c>
      <c r="V295" s="6">
        <f>MIN(H295,I295)*INDEX('2018_commission_structure-Start'!$A$15:$J$18,MATCH($E295,'2018_commission_structure-Start'!$A$15:$A$18,0),MATCH(V$1,'2018_commission_structure-Start'!$A$15:$J$15,0))</f>
        <v>59097.299999999996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0</v>
      </c>
      <c r="Z295" s="2">
        <f>IF(H295&gt;L295,(H295-L295)*INDEX('2018_commission_structure-Start'!$A$21:$I$24,MATCH($E295,'2018_commission_structure-Start'!$A$21:$A$24,0),MATCH(Z$1,'2018_commission_structure-Start'!$A$21:$I$21,0)),0)</f>
        <v>0</v>
      </c>
      <c r="AA295" s="6">
        <f>SUM(V295:Z295)</f>
        <v>59097.299999999996</v>
      </c>
      <c r="AB295" s="6">
        <f>AA295+F295</f>
        <v>172755.3</v>
      </c>
    </row>
    <row r="296" spans="1:28" x14ac:dyDescent="0.2">
      <c r="A296" t="str">
        <f>C296&amp;" "&amp;D296</f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>VLOOKUP(E296,'2018_commission_structure-Start'!$A$22:$I$24,9,FALSE)</f>
        <v>600000</v>
      </c>
      <c r="J296" s="2">
        <f>I296*1.25</f>
        <v>750000</v>
      </c>
      <c r="K296" s="2">
        <f>I296*1.5</f>
        <v>900000</v>
      </c>
      <c r="L296" s="2">
        <f>I296*2</f>
        <v>1200000</v>
      </c>
      <c r="M296" s="12">
        <f>H296/I296</f>
        <v>1.0385833333333334</v>
      </c>
      <c r="N296" t="str">
        <f>IF(M296&lt;=1, "0-100%", IF(M296&lt;=1.25, "100-125%", IF(M296&lt;=1.5, "125-150%", IF(M296&lt;=2, "150-200%", "&gt;200%"))))</f>
        <v>100-125%</v>
      </c>
      <c r="O296" s="6">
        <f>MIN(H296,I296)*INDEX('2018_commission_structure-Start'!$A$21:$I$24,MATCH($E296,'2018_commission_structure-Start'!$A$21:$A$24,0),MATCH(O$1,'2018_commission_structure-Start'!$A$21:$I$21,0))</f>
        <v>78000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3935.5000000000005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>SUM(O296:S296)</f>
        <v>81935.5</v>
      </c>
      <c r="U296" s="6">
        <f>T296+F296</f>
        <v>136417.5</v>
      </c>
      <c r="V296" s="6">
        <f>MIN(H296,I296)*INDEX('2018_commission_structure-Start'!$A$15:$J$18,MATCH($E296,'2018_commission_structure-Start'!$A$15:$A$18,0),MATCH(V$1,'2018_commission_structure-Start'!$A$15:$J$15,0))</f>
        <v>90000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4167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IF(H296&gt;L296,(H296-L296)*INDEX('2018_commission_structure-Start'!$A$21:$I$24,MATCH($E296,'2018_commission_structure-Start'!$A$21:$A$24,0),MATCH(Z$1,'2018_commission_structure-Start'!$A$21:$I$21,0)),0)</f>
        <v>0</v>
      </c>
      <c r="AA296" s="6">
        <f>SUM(V296:Z296)</f>
        <v>94167</v>
      </c>
      <c r="AB296" s="6">
        <f>AA296+F296</f>
        <v>148649</v>
      </c>
    </row>
    <row r="297" spans="1:28" x14ac:dyDescent="0.2">
      <c r="A297" t="str">
        <f>C297&amp;" "&amp;D297</f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>VLOOKUP(E297,'2018_commission_structure-Start'!$A$22:$I$24,9,FALSE)</f>
        <v>600000</v>
      </c>
      <c r="J297" s="2">
        <f>I297*1.25</f>
        <v>750000</v>
      </c>
      <c r="K297" s="2">
        <f>I297*1.5</f>
        <v>900000</v>
      </c>
      <c r="L297" s="2">
        <f>I297*2</f>
        <v>1200000</v>
      </c>
      <c r="M297" s="12">
        <f>H297/I297</f>
        <v>1.4017200000000001</v>
      </c>
      <c r="N297" t="str">
        <f>IF(M297&lt;=1, "0-100%", IF(M297&lt;=1.25, "100-125%", IF(M297&lt;=1.5, "125-150%", IF(M297&lt;=2, "150-200%", "&gt;200%"))))</f>
        <v>125-150%</v>
      </c>
      <c r="O297" s="6">
        <f>MIN(H297,I297)*INDEX('2018_commission_structure-Start'!$A$21:$I$24,MATCH($E297,'2018_commission_structure-Start'!$A$21:$A$24,0),MATCH(O$1,'2018_commission_structure-Start'!$A$21:$I$21,0))</f>
        <v>78000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25500.000000000004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19116.719999999998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>SUM(O297:S297)</f>
        <v>122616.72</v>
      </c>
      <c r="U297" s="6">
        <f>T297+F297</f>
        <v>187648.72</v>
      </c>
      <c r="V297" s="6">
        <f>MIN(H297,I297)*INDEX('2018_commission_structure-Start'!$A$15:$J$18,MATCH($E297,'2018_commission_structure-Start'!$A$15:$A$18,0),MATCH(V$1,'2018_commission_structure-Start'!$A$15:$J$15,0))</f>
        <v>90000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27000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22758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IF(H297&gt;L297,(H297-L297)*INDEX('2018_commission_structure-Start'!$A$21:$I$24,MATCH($E297,'2018_commission_structure-Start'!$A$21:$A$24,0),MATCH(Z$1,'2018_commission_structure-Start'!$A$21:$I$21,0)),0)</f>
        <v>0</v>
      </c>
      <c r="AA297" s="6">
        <f>SUM(V297:Z297)</f>
        <v>139758</v>
      </c>
      <c r="AB297" s="6">
        <f>AA297+F297</f>
        <v>204790</v>
      </c>
    </row>
    <row r="298" spans="1:28" x14ac:dyDescent="0.2">
      <c r="A298" t="str">
        <f>C298&amp;" "&amp;D298</f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>VLOOKUP(E298,'2018_commission_structure-Start'!$A$22:$I$24,9,FALSE)</f>
        <v>750000</v>
      </c>
      <c r="J298" s="2">
        <f>I298*1.25</f>
        <v>937500</v>
      </c>
      <c r="K298" s="2">
        <f>I298*1.5</f>
        <v>1125000</v>
      </c>
      <c r="L298" s="2">
        <f>I298*2</f>
        <v>1500000</v>
      </c>
      <c r="M298" s="12">
        <f>H298/I298</f>
        <v>1.592984</v>
      </c>
      <c r="N298" t="str">
        <f>IF(M298&lt;=1, "0-100%", IF(M298&lt;=1.25, "100-125%", IF(M298&lt;=1.5, "125-150%", IF(M298&lt;=2, "150-200%", "&gt;200%"))))</f>
        <v>150-200%</v>
      </c>
      <c r="O298" s="6">
        <f>MIN(H298,I298)*INDEX('2018_commission_structure-Start'!$A$21:$I$24,MATCH($E298,'2018_commission_structure-Start'!$A$21:$A$24,0),MATCH(O$1,'2018_commission_structure-Start'!$A$21:$I$21,0))</f>
        <v>112500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35625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43125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20921.399999999998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>SUM(O298:S298)</f>
        <v>212171.4</v>
      </c>
      <c r="U298" s="6">
        <f>T298+F298</f>
        <v>325508.40000000002</v>
      </c>
      <c r="V298" s="6">
        <f>MIN(H298,I298)*INDEX('2018_commission_structure-Start'!$A$15:$J$18,MATCH($E298,'2018_commission_structure-Start'!$A$15:$A$18,0),MATCH(V$1,'2018_commission_structure-Start'!$A$15:$J$15,0))</f>
        <v>112500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41250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46875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23013.54</v>
      </c>
      <c r="Z298" s="2">
        <f>IF(H298&gt;L298,(H298-L298)*INDEX('2018_commission_structure-Start'!$A$21:$I$24,MATCH($E298,'2018_commission_structure-Start'!$A$21:$A$24,0),MATCH(Z$1,'2018_commission_structure-Start'!$A$21:$I$21,0)),0)</f>
        <v>0</v>
      </c>
      <c r="AA298" s="6">
        <f>SUM(V298:Z298)</f>
        <v>223638.54</v>
      </c>
      <c r="AB298" s="6">
        <f>AA298+F298</f>
        <v>336975.54000000004</v>
      </c>
    </row>
    <row r="299" spans="1:28" x14ac:dyDescent="0.2">
      <c r="A299" t="str">
        <f>C299&amp;" "&amp;D299</f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>VLOOKUP(E299,'2018_commission_structure-Start'!$A$22:$I$24,9,FALSE)</f>
        <v>500000</v>
      </c>
      <c r="J299" s="2">
        <f>I299*1.25</f>
        <v>625000</v>
      </c>
      <c r="K299" s="2">
        <f>I299*1.5</f>
        <v>750000</v>
      </c>
      <c r="L299" s="2">
        <f>I299*2</f>
        <v>1000000</v>
      </c>
      <c r="M299" s="12">
        <f>H299/I299</f>
        <v>1.5254920000000001</v>
      </c>
      <c r="N299" t="str">
        <f>IF(M299&lt;=1, "0-100%", IF(M299&lt;=1.25, "100-125%", IF(M299&lt;=1.5, "125-150%", IF(M299&lt;=2, "150-200%", "&gt;200%"))))</f>
        <v>150-200%</v>
      </c>
      <c r="O299" s="6">
        <f>MIN(H299,I299)*INDEX('2018_commission_structure-Start'!$A$21:$I$24,MATCH($E299,'2018_commission_structure-Start'!$A$21:$A$24,0),MATCH(O$1,'2018_commission_structure-Start'!$A$21:$I$21,0))</f>
        <v>50000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18750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22500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2804.12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>SUM(O299:S299)</f>
        <v>94054.12</v>
      </c>
      <c r="U299" s="6">
        <f>T299+F299</f>
        <v>153238.12</v>
      </c>
      <c r="V299" s="6">
        <f>MIN(H299,I299)*INDEX('2018_commission_structure-Start'!$A$15:$J$18,MATCH($E299,'2018_commission_structure-Start'!$A$15:$A$18,0),MATCH(V$1,'2018_commission_structure-Start'!$A$15:$J$15,0))</f>
        <v>60000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21250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25000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2804.12</v>
      </c>
      <c r="Z299" s="2">
        <f>IF(H299&gt;L299,(H299-L299)*INDEX('2018_commission_structure-Start'!$A$21:$I$24,MATCH($E299,'2018_commission_structure-Start'!$A$21:$A$24,0),MATCH(Z$1,'2018_commission_structure-Start'!$A$21:$I$21,0)),0)</f>
        <v>0</v>
      </c>
      <c r="AA299" s="6">
        <f>SUM(V299:Z299)</f>
        <v>109054.12</v>
      </c>
      <c r="AB299" s="6">
        <f>AA299+F299</f>
        <v>168238.12</v>
      </c>
    </row>
    <row r="300" spans="1:28" x14ac:dyDescent="0.2">
      <c r="A300" t="str">
        <f>C300&amp;" "&amp;D300</f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>VLOOKUP(E300,'2018_commission_structure-Start'!$A$22:$I$24,9,FALSE)</f>
        <v>750000</v>
      </c>
      <c r="J300" s="2">
        <f>I300*1.25</f>
        <v>937500</v>
      </c>
      <c r="K300" s="2">
        <f>I300*1.5</f>
        <v>1125000</v>
      </c>
      <c r="L300" s="2">
        <f>I300*2</f>
        <v>1500000</v>
      </c>
      <c r="M300" s="12">
        <f>H300/I300</f>
        <v>1.0738533333333333</v>
      </c>
      <c r="N300" t="str">
        <f>IF(M300&lt;=1, "0-100%", IF(M300&lt;=1.25, "100-125%", IF(M300&lt;=1.5, "125-150%", IF(M300&lt;=2, "150-200%", "&gt;200%"))))</f>
        <v>100-125%</v>
      </c>
      <c r="O300" s="6">
        <f>MIN(H300,I300)*INDEX('2018_commission_structure-Start'!$A$21:$I$24,MATCH($E300,'2018_commission_structure-Start'!$A$21:$A$24,0),MATCH(O$1,'2018_commission_structure-Start'!$A$21:$I$21,0))</f>
        <v>112500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10524.1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>SUM(O300:S300)</f>
        <v>123024.1</v>
      </c>
      <c r="U300" s="6">
        <f>T300+F300</f>
        <v>242424.1</v>
      </c>
      <c r="V300" s="6">
        <f>MIN(H300,I300)*INDEX('2018_commission_structure-Start'!$A$15:$J$18,MATCH($E300,'2018_commission_structure-Start'!$A$15:$A$18,0),MATCH(V$1,'2018_commission_structure-Start'!$A$15:$J$15,0))</f>
        <v>112500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12185.8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IF(H300&gt;L300,(H300-L300)*INDEX('2018_commission_structure-Start'!$A$21:$I$24,MATCH($E300,'2018_commission_structure-Start'!$A$21:$A$24,0),MATCH(Z$1,'2018_commission_structure-Start'!$A$21:$I$21,0)),0)</f>
        <v>0</v>
      </c>
      <c r="AA300" s="6">
        <f>SUM(V300:Z300)</f>
        <v>124685.8</v>
      </c>
      <c r="AB300" s="6">
        <f>AA300+F300</f>
        <v>244085.8</v>
      </c>
    </row>
    <row r="301" spans="1:28" x14ac:dyDescent="0.2">
      <c r="A301" t="str">
        <f>C301&amp;" "&amp;D301</f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>VLOOKUP(E301,'2018_commission_structure-Start'!$A$22:$I$24,9,FALSE)</f>
        <v>600000</v>
      </c>
      <c r="J301" s="2">
        <f>I301*1.25</f>
        <v>750000</v>
      </c>
      <c r="K301" s="2">
        <f>I301*1.5</f>
        <v>900000</v>
      </c>
      <c r="L301" s="2">
        <f>I301*2</f>
        <v>1200000</v>
      </c>
      <c r="M301" s="12">
        <f>H301/I301</f>
        <v>1.1039933333333334</v>
      </c>
      <c r="N301" t="str">
        <f>IF(M301&lt;=1, "0-100%", IF(M301&lt;=1.25, "100-125%", IF(M301&lt;=1.5, "125-150%", IF(M301&lt;=2, "150-200%", "&gt;200%"))))</f>
        <v>100-125%</v>
      </c>
      <c r="O301" s="6">
        <f>MIN(H301,I301)*INDEX('2018_commission_structure-Start'!$A$21:$I$24,MATCH($E301,'2018_commission_structure-Start'!$A$21:$A$24,0),MATCH(O$1,'2018_commission_structure-Start'!$A$21:$I$21,0))</f>
        <v>78000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10607.320000000002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0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>SUM(O301:S301)</f>
        <v>88607.32</v>
      </c>
      <c r="U301" s="6">
        <f>T301+F301</f>
        <v>145262.32</v>
      </c>
      <c r="V301" s="6">
        <f>MIN(H301,I301)*INDEX('2018_commission_structure-Start'!$A$15:$J$18,MATCH($E301,'2018_commission_structure-Start'!$A$15:$A$18,0),MATCH(V$1,'2018_commission_structure-Start'!$A$15:$J$15,0))</f>
        <v>90000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11231.279999999999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0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IF(H301&gt;L301,(H301-L301)*INDEX('2018_commission_structure-Start'!$A$21:$I$24,MATCH($E301,'2018_commission_structure-Start'!$A$21:$A$24,0),MATCH(Z$1,'2018_commission_structure-Start'!$A$21:$I$21,0)),0)</f>
        <v>0</v>
      </c>
      <c r="AA301" s="6">
        <f>SUM(V301:Z301)</f>
        <v>101231.28</v>
      </c>
      <c r="AB301" s="6">
        <f>AA301+F301</f>
        <v>157886.28</v>
      </c>
    </row>
    <row r="302" spans="1:28" x14ac:dyDescent="0.2">
      <c r="A302" t="str">
        <f>C302&amp;" "&amp;D302</f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>VLOOKUP(E302,'2018_commission_structure-Start'!$A$22:$I$24,9,FALSE)</f>
        <v>750000</v>
      </c>
      <c r="J302" s="2">
        <f>I302*1.25</f>
        <v>937500</v>
      </c>
      <c r="K302" s="2">
        <f>I302*1.5</f>
        <v>1125000</v>
      </c>
      <c r="L302" s="2">
        <f>I302*2</f>
        <v>1500000</v>
      </c>
      <c r="M302" s="12">
        <f>H302/I302</f>
        <v>1.4491266666666667</v>
      </c>
      <c r="N302" t="str">
        <f>IF(M302&lt;=1, "0-100%", IF(M302&lt;=1.25, "100-125%", IF(M302&lt;=1.5, "125-150%", IF(M302&lt;=2, "150-200%", "&gt;200%"))))</f>
        <v>125-150%</v>
      </c>
      <c r="O302" s="6">
        <f>MIN(H302,I302)*INDEX('2018_commission_structure-Start'!$A$21:$I$24,MATCH($E302,'2018_commission_structure-Start'!$A$21:$A$24,0),MATCH(O$1,'2018_commission_structure-Start'!$A$21:$I$21,0))</f>
        <v>112500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35625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34349.35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0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>SUM(O302:S302)</f>
        <v>182474.35</v>
      </c>
      <c r="U302" s="6">
        <f>T302+F302</f>
        <v>290854.34999999998</v>
      </c>
      <c r="V302" s="6">
        <f>MIN(H302,I302)*INDEX('2018_commission_structure-Start'!$A$15:$J$18,MATCH($E302,'2018_commission_structure-Start'!$A$15:$A$18,0),MATCH(V$1,'2018_commission_structure-Start'!$A$15:$J$15,0))</f>
        <v>112500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41250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37336.25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0</v>
      </c>
      <c r="Z302" s="2">
        <f>IF(H302&gt;L302,(H302-L302)*INDEX('2018_commission_structure-Start'!$A$21:$I$24,MATCH($E302,'2018_commission_structure-Start'!$A$21:$A$24,0),MATCH(Z$1,'2018_commission_structure-Start'!$A$21:$I$21,0)),0)</f>
        <v>0</v>
      </c>
      <c r="AA302" s="6">
        <f>SUM(V302:Z302)</f>
        <v>191086.25</v>
      </c>
      <c r="AB302" s="6">
        <f>AA302+F302</f>
        <v>299466.25</v>
      </c>
    </row>
    <row r="303" spans="1:28" x14ac:dyDescent="0.2">
      <c r="A303" t="str">
        <f>C303&amp;" "&amp;D303</f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>VLOOKUP(E303,'2018_commission_structure-Start'!$A$22:$I$24,9,FALSE)</f>
        <v>500000</v>
      </c>
      <c r="J303" s="2">
        <f>I303*1.25</f>
        <v>625000</v>
      </c>
      <c r="K303" s="2">
        <f>I303*1.5</f>
        <v>750000</v>
      </c>
      <c r="L303" s="2">
        <f>I303*2</f>
        <v>1000000</v>
      </c>
      <c r="M303" s="12">
        <f>H303/I303</f>
        <v>1.7910980000000001</v>
      </c>
      <c r="N303" t="str">
        <f>IF(M303&lt;=1, "0-100%", IF(M303&lt;=1.25, "100-125%", IF(M303&lt;=1.5, "125-150%", IF(M303&lt;=2, "150-200%", "&gt;200%"))))</f>
        <v>150-200%</v>
      </c>
      <c r="O303" s="6">
        <f>MIN(H303,I303)*INDEX('2018_commission_structure-Start'!$A$21:$I$24,MATCH($E303,'2018_commission_structure-Start'!$A$21:$A$24,0),MATCH(O$1,'2018_commission_structure-Start'!$A$21:$I$21,0))</f>
        <v>50000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18750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22500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32020.78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>SUM(O303:S303)</f>
        <v>123270.78</v>
      </c>
      <c r="U303" s="6">
        <f>T303+F303</f>
        <v>174584.78</v>
      </c>
      <c r="V303" s="6">
        <f>MIN(H303,I303)*INDEX('2018_commission_structure-Start'!$A$15:$J$18,MATCH($E303,'2018_commission_structure-Start'!$A$15:$A$18,0),MATCH(V$1,'2018_commission_structure-Start'!$A$15:$J$15,0))</f>
        <v>60000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21250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25000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32020.78</v>
      </c>
      <c r="Z303" s="2">
        <f>IF(H303&gt;L303,(H303-L303)*INDEX('2018_commission_structure-Start'!$A$21:$I$24,MATCH($E303,'2018_commission_structure-Start'!$A$21:$A$24,0),MATCH(Z$1,'2018_commission_structure-Start'!$A$21:$I$21,0)),0)</f>
        <v>0</v>
      </c>
      <c r="AA303" s="6">
        <f>SUM(V303:Z303)</f>
        <v>138270.78</v>
      </c>
      <c r="AB303" s="6">
        <f>AA303+F303</f>
        <v>189584.78</v>
      </c>
    </row>
    <row r="304" spans="1:28" x14ac:dyDescent="0.2">
      <c r="A304" t="str">
        <f>C304&amp;" "&amp;D304</f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>VLOOKUP(E304,'2018_commission_structure-Start'!$A$22:$I$24,9,FALSE)</f>
        <v>600000</v>
      </c>
      <c r="J304" s="2">
        <f>I304*1.25</f>
        <v>750000</v>
      </c>
      <c r="K304" s="2">
        <f>I304*1.5</f>
        <v>900000</v>
      </c>
      <c r="L304" s="2">
        <f>I304*2</f>
        <v>1200000</v>
      </c>
      <c r="M304" s="12">
        <f>H304/I304</f>
        <v>1.0088649999999999</v>
      </c>
      <c r="N304" t="str">
        <f>IF(M304&lt;=1, "0-100%", IF(M304&lt;=1.25, "100-125%", IF(M304&lt;=1.5, "125-150%", IF(M304&lt;=2, "150-200%", "&gt;200%"))))</f>
        <v>100-125%</v>
      </c>
      <c r="O304" s="6">
        <f>MIN(H304,I304)*INDEX('2018_commission_structure-Start'!$A$21:$I$24,MATCH($E304,'2018_commission_structure-Start'!$A$21:$A$24,0),MATCH(O$1,'2018_commission_structure-Start'!$A$21:$I$21,0))</f>
        <v>78000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904.23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>SUM(O304:S304)</f>
        <v>78904.23</v>
      </c>
      <c r="U304" s="6">
        <f>T304+F304</f>
        <v>156269.22999999998</v>
      </c>
      <c r="V304" s="6">
        <f>MIN(H304,I304)*INDEX('2018_commission_structure-Start'!$A$15:$J$18,MATCH($E304,'2018_commission_structure-Start'!$A$15:$A$18,0),MATCH(V$1,'2018_commission_structure-Start'!$A$15:$J$15,0))</f>
        <v>90000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957.42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IF(H304&gt;L304,(H304-L304)*INDEX('2018_commission_structure-Start'!$A$21:$I$24,MATCH($E304,'2018_commission_structure-Start'!$A$21:$A$24,0),MATCH(Z$1,'2018_commission_structure-Start'!$A$21:$I$21,0)),0)</f>
        <v>0</v>
      </c>
      <c r="AA304" s="6">
        <f>SUM(V304:Z304)</f>
        <v>90957.42</v>
      </c>
      <c r="AB304" s="6">
        <f>AA304+F304</f>
        <v>168322.41999999998</v>
      </c>
    </row>
    <row r="305" spans="1:28" x14ac:dyDescent="0.2">
      <c r="A305" t="str">
        <f>C305&amp;" "&amp;D305</f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>VLOOKUP(E305,'2018_commission_structure-Start'!$A$22:$I$24,9,FALSE)</f>
        <v>750000</v>
      </c>
      <c r="J305" s="2">
        <f>I305*1.25</f>
        <v>937500</v>
      </c>
      <c r="K305" s="2">
        <f>I305*1.5</f>
        <v>1125000</v>
      </c>
      <c r="L305" s="2">
        <f>I305*2</f>
        <v>1500000</v>
      </c>
      <c r="M305" s="12">
        <f>H305/I305</f>
        <v>0.72021599999999997</v>
      </c>
      <c r="N305" t="str">
        <f>IF(M305&lt;=1, "0-100%", IF(M305&lt;=1.25, "100-125%", IF(M305&lt;=1.5, "125-150%", IF(M305&lt;=2, "150-200%", "&gt;200%"))))</f>
        <v>0-100%</v>
      </c>
      <c r="O305" s="6">
        <f>MIN(H305,I305)*INDEX('2018_commission_structure-Start'!$A$21:$I$24,MATCH($E305,'2018_commission_structure-Start'!$A$21:$A$24,0),MATCH(O$1,'2018_commission_structure-Start'!$A$21:$I$21,0))</f>
        <v>81024.3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0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IF(H305&gt;L305,(H305-L305)*INDEX('2018_commission_structure-Start'!$A$21:$I$24,MATCH($E305,'2018_commission_structure-Start'!$A$21:$A$24,0),MATCH(S$1,'2018_commission_structure-Start'!$A$21:$I$21,0)),0)</f>
        <v>0</v>
      </c>
      <c r="T305" s="6">
        <f>SUM(O305:S305)</f>
        <v>81024.3</v>
      </c>
      <c r="U305" s="6">
        <f>T305+F305</f>
        <v>165084.29999999999</v>
      </c>
      <c r="V305" s="6">
        <f>MIN(H305,I305)*INDEX('2018_commission_structure-Start'!$A$15:$J$18,MATCH($E305,'2018_commission_structure-Start'!$A$15:$A$18,0),MATCH(V$1,'2018_commission_structure-Start'!$A$15:$J$15,0))</f>
        <v>81024.3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0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IF(H305&gt;L305,(H305-L305)*INDEX('2018_commission_structure-Start'!$A$21:$I$24,MATCH($E305,'2018_commission_structure-Start'!$A$21:$A$24,0),MATCH(Z$1,'2018_commission_structure-Start'!$A$21:$I$21,0)),0)</f>
        <v>0</v>
      </c>
      <c r="AA305" s="6">
        <f>SUM(V305:Z305)</f>
        <v>81024.3</v>
      </c>
      <c r="AB305" s="6">
        <f>AA305+F305</f>
        <v>165084.29999999999</v>
      </c>
    </row>
    <row r="306" spans="1:28" x14ac:dyDescent="0.2">
      <c r="A306" t="str">
        <f>C306&amp;" "&amp;D306</f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>VLOOKUP(E306,'2018_commission_structure-Start'!$A$22:$I$24,9,FALSE)</f>
        <v>500000</v>
      </c>
      <c r="J306" s="2">
        <f>I306*1.25</f>
        <v>625000</v>
      </c>
      <c r="K306" s="2">
        <f>I306*1.5</f>
        <v>750000</v>
      </c>
      <c r="L306" s="2">
        <f>I306*2</f>
        <v>1000000</v>
      </c>
      <c r="M306" s="12">
        <f>H306/I306</f>
        <v>1.9364319999999999</v>
      </c>
      <c r="N306" t="str">
        <f>IF(M306&lt;=1, "0-100%", IF(M306&lt;=1.25, "100-125%", IF(M306&lt;=1.5, "125-150%", IF(M306&lt;=2, "150-200%", "&gt;200%"))))</f>
        <v>150-200%</v>
      </c>
      <c r="O306" s="6">
        <f>MIN(H306,I306)*INDEX('2018_commission_structure-Start'!$A$21:$I$24,MATCH($E306,'2018_commission_structure-Start'!$A$21:$A$24,0),MATCH(O$1,'2018_commission_structure-Start'!$A$21:$I$21,0))</f>
        <v>50000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18750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22500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48007.519999999997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>SUM(O306:S306)</f>
        <v>139257.51999999999</v>
      </c>
      <c r="U306" s="6">
        <f>T306+F306</f>
        <v>186397.52</v>
      </c>
      <c r="V306" s="6">
        <f>MIN(H306,I306)*INDEX('2018_commission_structure-Start'!$A$15:$J$18,MATCH($E306,'2018_commission_structure-Start'!$A$15:$A$18,0),MATCH(V$1,'2018_commission_structure-Start'!$A$15:$J$15,0))</f>
        <v>60000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21250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25000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48007.519999999997</v>
      </c>
      <c r="Z306" s="2">
        <f>IF(H306&gt;L306,(H306-L306)*INDEX('2018_commission_structure-Start'!$A$21:$I$24,MATCH($E306,'2018_commission_structure-Start'!$A$21:$A$24,0),MATCH(Z$1,'2018_commission_structure-Start'!$A$21:$I$21,0)),0)</f>
        <v>0</v>
      </c>
      <c r="AA306" s="6">
        <f>SUM(V306:Z306)</f>
        <v>154257.51999999999</v>
      </c>
      <c r="AB306" s="6">
        <f>AA306+F306</f>
        <v>201397.52</v>
      </c>
    </row>
    <row r="307" spans="1:28" x14ac:dyDescent="0.2">
      <c r="A307" t="str">
        <f>C307&amp;" "&amp;D307</f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>VLOOKUP(E307,'2018_commission_structure-Start'!$A$22:$I$24,9,FALSE)</f>
        <v>600000</v>
      </c>
      <c r="J307" s="2">
        <f>I307*1.25</f>
        <v>750000</v>
      </c>
      <c r="K307" s="2">
        <f>I307*1.5</f>
        <v>900000</v>
      </c>
      <c r="L307" s="2">
        <f>I307*2</f>
        <v>1200000</v>
      </c>
      <c r="M307" s="12">
        <f>H307/I307</f>
        <v>1.1944516666666667</v>
      </c>
      <c r="N307" t="str">
        <f>IF(M307&lt;=1, "0-100%", IF(M307&lt;=1.25, "100-125%", IF(M307&lt;=1.5, "125-150%", IF(M307&lt;=2, "150-200%", "&gt;200%"))))</f>
        <v>100-125%</v>
      </c>
      <c r="O307" s="6">
        <f>MIN(H307,I307)*INDEX('2018_commission_structure-Start'!$A$21:$I$24,MATCH($E307,'2018_commission_structure-Start'!$A$21:$A$24,0),MATCH(O$1,'2018_commission_structure-Start'!$A$21:$I$21,0))</f>
        <v>78000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19834.07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0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>SUM(O307:S307)</f>
        <v>97834.07</v>
      </c>
      <c r="U307" s="6">
        <f>T307+F307</f>
        <v>171401.07</v>
      </c>
      <c r="V307" s="6">
        <f>MIN(H307,I307)*INDEX('2018_commission_structure-Start'!$A$15:$J$18,MATCH($E307,'2018_commission_structure-Start'!$A$15:$A$18,0),MATCH(V$1,'2018_commission_structure-Start'!$A$15:$J$15,0))</f>
        <v>90000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21000.78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0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IF(H307&gt;L307,(H307-L307)*INDEX('2018_commission_structure-Start'!$A$21:$I$24,MATCH($E307,'2018_commission_structure-Start'!$A$21:$A$24,0),MATCH(Z$1,'2018_commission_structure-Start'!$A$21:$I$21,0)),0)</f>
        <v>0</v>
      </c>
      <c r="AA307" s="6">
        <f>SUM(V307:Z307)</f>
        <v>111000.78</v>
      </c>
      <c r="AB307" s="6">
        <f>AA307+F307</f>
        <v>184567.78</v>
      </c>
    </row>
    <row r="308" spans="1:28" x14ac:dyDescent="0.2">
      <c r="A308" t="str">
        <f>C308&amp;" "&amp;D308</f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>VLOOKUP(E308,'2018_commission_structure-Start'!$A$22:$I$24,9,FALSE)</f>
        <v>750000</v>
      </c>
      <c r="J308" s="2">
        <f>I308*1.25</f>
        <v>937500</v>
      </c>
      <c r="K308" s="2">
        <f>I308*1.5</f>
        <v>1125000</v>
      </c>
      <c r="L308" s="2">
        <f>I308*2</f>
        <v>1500000</v>
      </c>
      <c r="M308" s="12">
        <f>H308/I308</f>
        <v>1.1108453333333332</v>
      </c>
      <c r="N308" t="str">
        <f>IF(M308&lt;=1, "0-100%", IF(M308&lt;=1.25, "100-125%", IF(M308&lt;=1.5, "125-150%", IF(M308&lt;=2, "150-200%", "&gt;200%"))))</f>
        <v>100-125%</v>
      </c>
      <c r="O308" s="6">
        <f>MIN(H308,I308)*INDEX('2018_commission_structure-Start'!$A$21:$I$24,MATCH($E308,'2018_commission_structure-Start'!$A$21:$A$24,0),MATCH(O$1,'2018_commission_structure-Start'!$A$21:$I$21,0))</f>
        <v>112500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15795.460000000001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0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IF(H308&gt;L308,(H308-L308)*INDEX('2018_commission_structure-Start'!$A$21:$I$24,MATCH($E308,'2018_commission_structure-Start'!$A$21:$A$24,0),MATCH(S$1,'2018_commission_structure-Start'!$A$21:$I$21,0)),0)</f>
        <v>0</v>
      </c>
      <c r="T308" s="6">
        <f>SUM(O308:S308)</f>
        <v>128295.46</v>
      </c>
      <c r="U308" s="6">
        <f>T308+F308</f>
        <v>231060.46000000002</v>
      </c>
      <c r="V308" s="6">
        <f>MIN(H308,I308)*INDEX('2018_commission_structure-Start'!$A$15:$J$18,MATCH($E308,'2018_commission_structure-Start'!$A$15:$A$18,0),MATCH(V$1,'2018_commission_structure-Start'!$A$15:$J$15,0))</f>
        <v>112500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18289.48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0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IF(H308&gt;L308,(H308-L308)*INDEX('2018_commission_structure-Start'!$A$21:$I$24,MATCH($E308,'2018_commission_structure-Start'!$A$21:$A$24,0),MATCH(Z$1,'2018_commission_structure-Start'!$A$21:$I$21,0)),0)</f>
        <v>0</v>
      </c>
      <c r="AA308" s="6">
        <f>SUM(V308:Z308)</f>
        <v>130789.48</v>
      </c>
      <c r="AB308" s="6">
        <f>AA308+F308</f>
        <v>233554.47999999998</v>
      </c>
    </row>
    <row r="309" spans="1:28" x14ac:dyDescent="0.2">
      <c r="A309" t="str">
        <f>C309&amp;" "&amp;D309</f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>VLOOKUP(E309,'2018_commission_structure-Start'!$A$22:$I$24,9,FALSE)</f>
        <v>750000</v>
      </c>
      <c r="J309" s="2">
        <f>I309*1.25</f>
        <v>937500</v>
      </c>
      <c r="K309" s="2">
        <f>I309*1.5</f>
        <v>1125000</v>
      </c>
      <c r="L309" s="2">
        <f>I309*2</f>
        <v>1500000</v>
      </c>
      <c r="M309" s="12">
        <f>H309/I309</f>
        <v>0.84933866666666669</v>
      </c>
      <c r="N309" t="str">
        <f>IF(M309&lt;=1, "0-100%", IF(M309&lt;=1.25, "100-125%", IF(M309&lt;=1.5, "125-150%", IF(M309&lt;=2, "150-200%", "&gt;200%"))))</f>
        <v>0-100%</v>
      </c>
      <c r="O309" s="6">
        <f>MIN(H309,I309)*INDEX('2018_commission_structure-Start'!$A$21:$I$24,MATCH($E309,'2018_commission_structure-Start'!$A$21:$A$24,0),MATCH(O$1,'2018_commission_structure-Start'!$A$21:$I$21,0))</f>
        <v>95550.599999999991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IF(H309&gt;L309,(H309-L309)*INDEX('2018_commission_structure-Start'!$A$21:$I$24,MATCH($E309,'2018_commission_structure-Start'!$A$21:$A$24,0),MATCH(S$1,'2018_commission_structure-Start'!$A$21:$I$21,0)),0)</f>
        <v>0</v>
      </c>
      <c r="T309" s="6">
        <f>SUM(O309:S309)</f>
        <v>95550.599999999991</v>
      </c>
      <c r="U309" s="6">
        <f>T309+F309</f>
        <v>208612.59999999998</v>
      </c>
      <c r="V309" s="6">
        <f>MIN(H309,I309)*INDEX('2018_commission_structure-Start'!$A$15:$J$18,MATCH($E309,'2018_commission_structure-Start'!$A$15:$A$18,0),MATCH(V$1,'2018_commission_structure-Start'!$A$15:$J$15,0))</f>
        <v>95550.599999999991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IF(H309&gt;L309,(H309-L309)*INDEX('2018_commission_structure-Start'!$A$21:$I$24,MATCH($E309,'2018_commission_structure-Start'!$A$21:$A$24,0),MATCH(Z$1,'2018_commission_structure-Start'!$A$21:$I$21,0)),0)</f>
        <v>0</v>
      </c>
      <c r="AA309" s="6">
        <f>SUM(V309:Z309)</f>
        <v>95550.599999999991</v>
      </c>
      <c r="AB309" s="6">
        <f>AA309+F309</f>
        <v>208612.59999999998</v>
      </c>
    </row>
    <row r="310" spans="1:28" x14ac:dyDescent="0.2">
      <c r="A310" t="str">
        <f>C310&amp;" "&amp;D310</f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>VLOOKUP(E310,'2018_commission_structure-Start'!$A$22:$I$24,9,FALSE)</f>
        <v>750000</v>
      </c>
      <c r="J310" s="2">
        <f>I310*1.25</f>
        <v>937500</v>
      </c>
      <c r="K310" s="2">
        <f>I310*1.5</f>
        <v>1125000</v>
      </c>
      <c r="L310" s="2">
        <f>I310*2</f>
        <v>1500000</v>
      </c>
      <c r="M310" s="12">
        <f>H310/I310</f>
        <v>1.0473586666666668</v>
      </c>
      <c r="N310" t="str">
        <f>IF(M310&lt;=1, "0-100%", IF(M310&lt;=1.25, "100-125%", IF(M310&lt;=1.5, "125-150%", IF(M310&lt;=2, "150-200%", "&gt;200%"))))</f>
        <v>100-125%</v>
      </c>
      <c r="O310" s="6">
        <f>MIN(H310,I310)*INDEX('2018_commission_structure-Start'!$A$21:$I$24,MATCH($E310,'2018_commission_structure-Start'!$A$21:$A$24,0),MATCH(O$1,'2018_commission_structure-Start'!$A$21:$I$21,0))</f>
        <v>112500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6748.61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0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IF(H310&gt;L310,(H310-L310)*INDEX('2018_commission_structure-Start'!$A$21:$I$24,MATCH($E310,'2018_commission_structure-Start'!$A$21:$A$24,0),MATCH(S$1,'2018_commission_structure-Start'!$A$21:$I$21,0)),0)</f>
        <v>0</v>
      </c>
      <c r="T310" s="6">
        <f>SUM(O310:S310)</f>
        <v>119248.61</v>
      </c>
      <c r="U310" s="6">
        <f>T310+F310</f>
        <v>197267.61</v>
      </c>
      <c r="V310" s="6">
        <f>MIN(H310,I310)*INDEX('2018_commission_structure-Start'!$A$15:$J$18,MATCH($E310,'2018_commission_structure-Start'!$A$15:$A$18,0),MATCH(V$1,'2018_commission_structure-Start'!$A$15:$J$15,0))</f>
        <v>112500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7814.18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0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IF(H310&gt;L310,(H310-L310)*INDEX('2018_commission_structure-Start'!$A$21:$I$24,MATCH($E310,'2018_commission_structure-Start'!$A$21:$A$24,0),MATCH(Z$1,'2018_commission_structure-Start'!$A$21:$I$21,0)),0)</f>
        <v>0</v>
      </c>
      <c r="AA310" s="6">
        <f>SUM(V310:Z310)</f>
        <v>120314.18</v>
      </c>
      <c r="AB310" s="6">
        <f>AA310+F310</f>
        <v>198333.18</v>
      </c>
    </row>
    <row r="311" spans="1:28" x14ac:dyDescent="0.2">
      <c r="A311" t="str">
        <f>C311&amp;" "&amp;D311</f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>VLOOKUP(E311,'2018_commission_structure-Start'!$A$22:$I$24,9,FALSE)</f>
        <v>600000</v>
      </c>
      <c r="J311" s="2">
        <f>I311*1.25</f>
        <v>750000</v>
      </c>
      <c r="K311" s="2">
        <f>I311*1.5</f>
        <v>900000</v>
      </c>
      <c r="L311" s="2">
        <f>I311*2</f>
        <v>1200000</v>
      </c>
      <c r="M311" s="12">
        <f>H311/I311</f>
        <v>0.72653500000000004</v>
      </c>
      <c r="N311" t="str">
        <f>IF(M311&lt;=1, "0-100%", IF(M311&lt;=1.25, "100-125%", IF(M311&lt;=1.5, "125-150%", IF(M311&lt;=2, "150-200%", "&gt;200%"))))</f>
        <v>0-100%</v>
      </c>
      <c r="O311" s="6">
        <f>MIN(H311,I311)*INDEX('2018_commission_structure-Start'!$A$21:$I$24,MATCH($E311,'2018_commission_structure-Start'!$A$21:$A$24,0),MATCH(O$1,'2018_commission_structure-Start'!$A$21:$I$21,0))</f>
        <v>56669.73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0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>SUM(O311:S311)</f>
        <v>56669.73</v>
      </c>
      <c r="U311" s="6">
        <f>T311+F311</f>
        <v>119461.73000000001</v>
      </c>
      <c r="V311" s="6">
        <f>MIN(H311,I311)*INDEX('2018_commission_structure-Start'!$A$15:$J$18,MATCH($E311,'2018_commission_structure-Start'!$A$15:$A$18,0),MATCH(V$1,'2018_commission_structure-Start'!$A$15:$J$15,0))</f>
        <v>65388.149999999994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0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IF(H311&gt;L311,(H311-L311)*INDEX('2018_commission_structure-Start'!$A$21:$I$24,MATCH($E311,'2018_commission_structure-Start'!$A$21:$A$24,0),MATCH(Z$1,'2018_commission_structure-Start'!$A$21:$I$21,0)),0)</f>
        <v>0</v>
      </c>
      <c r="AA311" s="6">
        <f>SUM(V311:Z311)</f>
        <v>65388.149999999994</v>
      </c>
      <c r="AB311" s="6">
        <f>AA311+F311</f>
        <v>128180.15</v>
      </c>
    </row>
    <row r="312" spans="1:28" x14ac:dyDescent="0.2">
      <c r="A312" t="str">
        <f>C312&amp;" "&amp;D312</f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>VLOOKUP(E312,'2018_commission_structure-Start'!$A$22:$I$24,9,FALSE)</f>
        <v>750000</v>
      </c>
      <c r="J312" s="2">
        <f>I312*1.25</f>
        <v>937500</v>
      </c>
      <c r="K312" s="2">
        <f>I312*1.5</f>
        <v>1125000</v>
      </c>
      <c r="L312" s="2">
        <f>I312*2</f>
        <v>1500000</v>
      </c>
      <c r="M312" s="12">
        <f>H312/I312</f>
        <v>0.58307066666666663</v>
      </c>
      <c r="N312" t="str">
        <f>IF(M312&lt;=1, "0-100%", IF(M312&lt;=1.25, "100-125%", IF(M312&lt;=1.5, "125-150%", IF(M312&lt;=2, "150-200%", "&gt;200%"))))</f>
        <v>0-100%</v>
      </c>
      <c r="O312" s="6">
        <f>MIN(H312,I312)*INDEX('2018_commission_structure-Start'!$A$21:$I$24,MATCH($E312,'2018_commission_structure-Start'!$A$21:$A$24,0),MATCH(O$1,'2018_commission_structure-Start'!$A$21:$I$21,0))</f>
        <v>65595.45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0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0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>SUM(O312:S312)</f>
        <v>65595.45</v>
      </c>
      <c r="U312" s="6">
        <f>T312+F312</f>
        <v>156180.45000000001</v>
      </c>
      <c r="V312" s="6">
        <f>MIN(H312,I312)*INDEX('2018_commission_structure-Start'!$A$15:$J$18,MATCH($E312,'2018_commission_structure-Start'!$A$15:$A$18,0),MATCH(V$1,'2018_commission_structure-Start'!$A$15:$J$15,0))</f>
        <v>65595.45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0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0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IF(H312&gt;L312,(H312-L312)*INDEX('2018_commission_structure-Start'!$A$21:$I$24,MATCH($E312,'2018_commission_structure-Start'!$A$21:$A$24,0),MATCH(Z$1,'2018_commission_structure-Start'!$A$21:$I$21,0)),0)</f>
        <v>0</v>
      </c>
      <c r="AA312" s="6">
        <f>SUM(V312:Z312)</f>
        <v>65595.45</v>
      </c>
      <c r="AB312" s="6">
        <f>AA312+F312</f>
        <v>156180.45000000001</v>
      </c>
    </row>
    <row r="313" spans="1:28" x14ac:dyDescent="0.2">
      <c r="A313" t="str">
        <f>C313&amp;" "&amp;D313</f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>VLOOKUP(E313,'2018_commission_structure-Start'!$A$22:$I$24,9,FALSE)</f>
        <v>600000</v>
      </c>
      <c r="J313" s="2">
        <f>I313*1.25</f>
        <v>750000</v>
      </c>
      <c r="K313" s="2">
        <f>I313*1.5</f>
        <v>900000</v>
      </c>
      <c r="L313" s="2">
        <f>I313*2</f>
        <v>1200000</v>
      </c>
      <c r="M313" s="12">
        <f>H313/I313</f>
        <v>2.0997150000000002</v>
      </c>
      <c r="N313" t="str">
        <f>IF(M313&lt;=1, "0-100%", IF(M313&lt;=1.25, "100-125%", IF(M313&lt;=1.5, "125-150%", IF(M313&lt;=2, "150-200%", "&gt;200%"))))</f>
        <v>&gt;200%</v>
      </c>
      <c r="O313" s="6">
        <f>MIN(H313,I313)*INDEX('2018_commission_structure-Start'!$A$21:$I$24,MATCH($E313,'2018_commission_structure-Start'!$A$21:$A$24,0),MATCH(O$1,'2018_commission_structure-Start'!$A$21:$I$21,0))</f>
        <v>78000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25500.000000000004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31500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78000</v>
      </c>
      <c r="S313" s="2">
        <f>IF(H313&gt;L313,(H313-L313)*INDEX('2018_commission_structure-Start'!$A$21:$I$24,MATCH($E313,'2018_commission_structure-Start'!$A$21:$A$24,0),MATCH(S$1,'2018_commission_structure-Start'!$A$21:$I$21,0)),0)</f>
        <v>7777.77</v>
      </c>
      <c r="T313" s="6">
        <f>SUM(O313:S313)</f>
        <v>220777.77</v>
      </c>
      <c r="U313" s="6">
        <f>T313+F313</f>
        <v>297962.77</v>
      </c>
      <c r="V313" s="6">
        <f>MIN(H313,I313)*INDEX('2018_commission_structure-Start'!$A$15:$J$18,MATCH($E313,'2018_commission_structure-Start'!$A$15:$A$18,0),MATCH(V$1,'2018_commission_structure-Start'!$A$15:$J$15,0))</f>
        <v>90000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27000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37500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90000</v>
      </c>
      <c r="Z313" s="2">
        <f>IF(H313&gt;L313,(H313-L313)*INDEX('2018_commission_structure-Start'!$A$21:$I$24,MATCH($E313,'2018_commission_structure-Start'!$A$21:$A$24,0),MATCH(Z$1,'2018_commission_structure-Start'!$A$21:$I$21,0)),0)</f>
        <v>7777.77</v>
      </c>
      <c r="AA313" s="6">
        <f>SUM(V313:Z313)</f>
        <v>252277.77</v>
      </c>
      <c r="AB313" s="6">
        <f>AA313+F313</f>
        <v>329462.77</v>
      </c>
    </row>
    <row r="314" spans="1:28" x14ac:dyDescent="0.2">
      <c r="A314" t="str">
        <f>C314&amp;" "&amp;D314</f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>VLOOKUP(E314,'2018_commission_structure-Start'!$A$22:$I$24,9,FALSE)</f>
        <v>600000</v>
      </c>
      <c r="J314" s="2">
        <f>I314*1.25</f>
        <v>750000</v>
      </c>
      <c r="K314" s="2">
        <f>I314*1.5</f>
        <v>900000</v>
      </c>
      <c r="L314" s="2">
        <f>I314*2</f>
        <v>1200000</v>
      </c>
      <c r="M314" s="12">
        <f>H314/I314</f>
        <v>0.83914666666666671</v>
      </c>
      <c r="N314" t="str">
        <f>IF(M314&lt;=1, "0-100%", IF(M314&lt;=1.25, "100-125%", IF(M314&lt;=1.5, "125-150%", IF(M314&lt;=2, "150-200%", "&gt;200%"))))</f>
        <v>0-100%</v>
      </c>
      <c r="O314" s="6">
        <f>MIN(H314,I314)*INDEX('2018_commission_structure-Start'!$A$21:$I$24,MATCH($E314,'2018_commission_structure-Start'!$A$21:$A$24,0),MATCH(O$1,'2018_commission_structure-Start'!$A$21:$I$21,0))</f>
        <v>65453.440000000002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0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>SUM(O314:S314)</f>
        <v>65453.440000000002</v>
      </c>
      <c r="U314" s="6">
        <f>T314+F314</f>
        <v>130602.44</v>
      </c>
      <c r="V314" s="6">
        <f>MIN(H314,I314)*INDEX('2018_commission_structure-Start'!$A$15:$J$18,MATCH($E314,'2018_commission_structure-Start'!$A$15:$A$18,0),MATCH(V$1,'2018_commission_structure-Start'!$A$15:$J$15,0))</f>
        <v>75523.199999999997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0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IF(H314&gt;L314,(H314-L314)*INDEX('2018_commission_structure-Start'!$A$21:$I$24,MATCH($E314,'2018_commission_structure-Start'!$A$21:$A$24,0),MATCH(Z$1,'2018_commission_structure-Start'!$A$21:$I$21,0)),0)</f>
        <v>0</v>
      </c>
      <c r="AA314" s="6">
        <f>SUM(V314:Z314)</f>
        <v>75523.199999999997</v>
      </c>
      <c r="AB314" s="6">
        <f>AA314+F314</f>
        <v>140672.20000000001</v>
      </c>
    </row>
    <row r="315" spans="1:28" x14ac:dyDescent="0.2">
      <c r="A315" t="str">
        <f>C315&amp;" "&amp;D315</f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>VLOOKUP(E315,'2018_commission_structure-Start'!$A$22:$I$24,9,FALSE)</f>
        <v>600000</v>
      </c>
      <c r="J315" s="2">
        <f>I315*1.25</f>
        <v>750000</v>
      </c>
      <c r="K315" s="2">
        <f>I315*1.5</f>
        <v>900000</v>
      </c>
      <c r="L315" s="2">
        <f>I315*2</f>
        <v>1200000</v>
      </c>
      <c r="M315" s="12">
        <f>H315/I315</f>
        <v>1.0227083333333333</v>
      </c>
      <c r="N315" t="str">
        <f>IF(M315&lt;=1, "0-100%", IF(M315&lt;=1.25, "100-125%", IF(M315&lt;=1.5, "125-150%", IF(M315&lt;=2, "150-200%", "&gt;200%"))))</f>
        <v>100-125%</v>
      </c>
      <c r="O315" s="6">
        <f>MIN(H315,I315)*INDEX('2018_commission_structure-Start'!$A$21:$I$24,MATCH($E315,'2018_commission_structure-Start'!$A$21:$A$24,0),MATCH(O$1,'2018_commission_structure-Start'!$A$21:$I$21,0))</f>
        <v>78000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2316.25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0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>SUM(O315:S315)</f>
        <v>80316.25</v>
      </c>
      <c r="U315" s="6">
        <f>T315+F315</f>
        <v>143816.25</v>
      </c>
      <c r="V315" s="6">
        <f>MIN(H315,I315)*INDEX('2018_commission_structure-Start'!$A$15:$J$18,MATCH($E315,'2018_commission_structure-Start'!$A$15:$A$18,0),MATCH(V$1,'2018_commission_structure-Start'!$A$15:$J$15,0))</f>
        <v>90000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2452.5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0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IF(H315&gt;L315,(H315-L315)*INDEX('2018_commission_structure-Start'!$A$21:$I$24,MATCH($E315,'2018_commission_structure-Start'!$A$21:$A$24,0),MATCH(Z$1,'2018_commission_structure-Start'!$A$21:$I$21,0)),0)</f>
        <v>0</v>
      </c>
      <c r="AA315" s="6">
        <f>SUM(V315:Z315)</f>
        <v>92452.5</v>
      </c>
      <c r="AB315" s="6">
        <f>AA315+F315</f>
        <v>155952.5</v>
      </c>
    </row>
    <row r="316" spans="1:28" x14ac:dyDescent="0.2">
      <c r="A316" t="str">
        <f>C316&amp;" "&amp;D316</f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>VLOOKUP(E316,'2018_commission_structure-Start'!$A$22:$I$24,9,FALSE)</f>
        <v>500000</v>
      </c>
      <c r="J316" s="2">
        <f>I316*1.25</f>
        <v>625000</v>
      </c>
      <c r="K316" s="2">
        <f>I316*1.5</f>
        <v>750000</v>
      </c>
      <c r="L316" s="2">
        <f>I316*2</f>
        <v>1000000</v>
      </c>
      <c r="M316" s="12">
        <f>H316/I316</f>
        <v>1.1575040000000001</v>
      </c>
      <c r="N316" t="str">
        <f>IF(M316&lt;=1, "0-100%", IF(M316&lt;=1.25, "100-125%", IF(M316&lt;=1.5, "125-150%", IF(M316&lt;=2, "150-200%", "&gt;200%"))))</f>
        <v>100-125%</v>
      </c>
      <c r="O316" s="6">
        <f>MIN(H316,I316)*INDEX('2018_commission_structure-Start'!$A$21:$I$24,MATCH($E316,'2018_commission_structure-Start'!$A$21:$A$24,0),MATCH(O$1,'2018_commission_structure-Start'!$A$21:$I$21,0))</f>
        <v>50000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11812.8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>SUM(O316:S316)</f>
        <v>61812.800000000003</v>
      </c>
      <c r="U316" s="6">
        <f>T316+F316</f>
        <v>116690.8</v>
      </c>
      <c r="V316" s="6">
        <f>MIN(H316,I316)*INDEX('2018_commission_structure-Start'!$A$15:$J$18,MATCH($E316,'2018_commission_structure-Start'!$A$15:$A$18,0),MATCH(V$1,'2018_commission_structure-Start'!$A$15:$J$15,0))</f>
        <v>60000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13387.84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IF(H316&gt;L316,(H316-L316)*INDEX('2018_commission_structure-Start'!$A$21:$I$24,MATCH($E316,'2018_commission_structure-Start'!$A$21:$A$24,0),MATCH(Z$1,'2018_commission_structure-Start'!$A$21:$I$21,0)),0)</f>
        <v>0</v>
      </c>
      <c r="AA316" s="6">
        <f>SUM(V316:Z316)</f>
        <v>73387.839999999997</v>
      </c>
      <c r="AB316" s="6">
        <f>AA316+F316</f>
        <v>128265.84</v>
      </c>
    </row>
    <row r="317" spans="1:28" x14ac:dyDescent="0.2">
      <c r="A317" t="str">
        <f>C317&amp;" "&amp;D317</f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>VLOOKUP(E317,'2018_commission_structure-Start'!$A$22:$I$24,9,FALSE)</f>
        <v>600000</v>
      </c>
      <c r="J317" s="2">
        <f>I317*1.25</f>
        <v>750000</v>
      </c>
      <c r="K317" s="2">
        <f>I317*1.5</f>
        <v>900000</v>
      </c>
      <c r="L317" s="2">
        <f>I317*2</f>
        <v>1200000</v>
      </c>
      <c r="M317" s="12">
        <f>H317/I317</f>
        <v>1.0881666666666667</v>
      </c>
      <c r="N317" t="str">
        <f>IF(M317&lt;=1, "0-100%", IF(M317&lt;=1.25, "100-125%", IF(M317&lt;=1.5, "125-150%", IF(M317&lt;=2, "150-200%", "&gt;200%"))))</f>
        <v>100-125%</v>
      </c>
      <c r="O317" s="6">
        <f>MIN(H317,I317)*INDEX('2018_commission_structure-Start'!$A$21:$I$24,MATCH($E317,'2018_commission_structure-Start'!$A$21:$A$24,0),MATCH(O$1,'2018_commission_structure-Start'!$A$21:$I$21,0))</f>
        <v>78000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8993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>SUM(O317:S317)</f>
        <v>86993</v>
      </c>
      <c r="U317" s="6">
        <f>T317+F317</f>
        <v>150464</v>
      </c>
      <c r="V317" s="6">
        <f>MIN(H317,I317)*INDEX('2018_commission_structure-Start'!$A$15:$J$18,MATCH($E317,'2018_commission_structure-Start'!$A$15:$A$18,0),MATCH(V$1,'2018_commission_structure-Start'!$A$15:$J$15,0))</f>
        <v>90000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9522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IF(H317&gt;L317,(H317-L317)*INDEX('2018_commission_structure-Start'!$A$21:$I$24,MATCH($E317,'2018_commission_structure-Start'!$A$21:$A$24,0),MATCH(Z$1,'2018_commission_structure-Start'!$A$21:$I$21,0)),0)</f>
        <v>0</v>
      </c>
      <c r="AA317" s="6">
        <f>SUM(V317:Z317)</f>
        <v>99522</v>
      </c>
      <c r="AB317" s="6">
        <f>AA317+F317</f>
        <v>162993</v>
      </c>
    </row>
    <row r="318" spans="1:28" x14ac:dyDescent="0.2">
      <c r="A318" t="str">
        <f>C318&amp;" "&amp;D318</f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>VLOOKUP(E318,'2018_commission_structure-Start'!$A$22:$I$24,9,FALSE)</f>
        <v>500000</v>
      </c>
      <c r="J318" s="2">
        <f>I318*1.25</f>
        <v>625000</v>
      </c>
      <c r="K318" s="2">
        <f>I318*1.5</f>
        <v>750000</v>
      </c>
      <c r="L318" s="2">
        <f>I318*2</f>
        <v>1000000</v>
      </c>
      <c r="M318" s="12">
        <f>H318/I318</f>
        <v>1.2147920000000001</v>
      </c>
      <c r="N318" t="str">
        <f>IF(M318&lt;=1, "0-100%", IF(M318&lt;=1.25, "100-125%", IF(M318&lt;=1.5, "125-150%", IF(M318&lt;=2, "150-200%", "&gt;200%"))))</f>
        <v>100-125%</v>
      </c>
      <c r="O318" s="6">
        <f>MIN(H318,I318)*INDEX('2018_commission_structure-Start'!$A$21:$I$24,MATCH($E318,'2018_commission_structure-Start'!$A$21:$A$24,0),MATCH(O$1,'2018_commission_structure-Start'!$A$21:$I$21,0))</f>
        <v>50000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16109.4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0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>SUM(O318:S318)</f>
        <v>66109.399999999994</v>
      </c>
      <c r="U318" s="6">
        <f>T318+F318</f>
        <v>111205.4</v>
      </c>
      <c r="V318" s="6">
        <f>MIN(H318,I318)*INDEX('2018_commission_structure-Start'!$A$15:$J$18,MATCH($E318,'2018_commission_structure-Start'!$A$15:$A$18,0),MATCH(V$1,'2018_commission_structure-Start'!$A$15:$J$15,0))</f>
        <v>60000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18257.32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0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IF(H318&gt;L318,(H318-L318)*INDEX('2018_commission_structure-Start'!$A$21:$I$24,MATCH($E318,'2018_commission_structure-Start'!$A$21:$A$24,0),MATCH(Z$1,'2018_commission_structure-Start'!$A$21:$I$21,0)),0)</f>
        <v>0</v>
      </c>
      <c r="AA318" s="6">
        <f>SUM(V318:Z318)</f>
        <v>78257.320000000007</v>
      </c>
      <c r="AB318" s="6">
        <f>AA318+F318</f>
        <v>123353.32</v>
      </c>
    </row>
    <row r="319" spans="1:28" x14ac:dyDescent="0.2">
      <c r="A319" t="str">
        <f>C319&amp;" "&amp;D319</f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>VLOOKUP(E319,'2018_commission_structure-Start'!$A$22:$I$24,9,FALSE)</f>
        <v>500000</v>
      </c>
      <c r="J319" s="2">
        <f>I319*1.25</f>
        <v>625000</v>
      </c>
      <c r="K319" s="2">
        <f>I319*1.5</f>
        <v>750000</v>
      </c>
      <c r="L319" s="2">
        <f>I319*2</f>
        <v>1000000</v>
      </c>
      <c r="M319" s="12">
        <f>H319/I319</f>
        <v>0.87395199999999995</v>
      </c>
      <c r="N319" t="str">
        <f>IF(M319&lt;=1, "0-100%", IF(M319&lt;=1.25, "100-125%", IF(M319&lt;=1.5, "125-150%", IF(M319&lt;=2, "150-200%", "&gt;200%"))))</f>
        <v>0-100%</v>
      </c>
      <c r="O319" s="6">
        <f>MIN(H319,I319)*INDEX('2018_commission_structure-Start'!$A$21:$I$24,MATCH($E319,'2018_commission_structure-Start'!$A$21:$A$24,0),MATCH(O$1,'2018_commission_structure-Start'!$A$21:$I$21,0))</f>
        <v>43697.600000000006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0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>SUM(O319:S319)</f>
        <v>43697.600000000006</v>
      </c>
      <c r="U319" s="6">
        <f>T319+F319</f>
        <v>91948.6</v>
      </c>
      <c r="V319" s="6">
        <f>MIN(H319,I319)*INDEX('2018_commission_structure-Start'!$A$15:$J$18,MATCH($E319,'2018_commission_structure-Start'!$A$15:$A$18,0),MATCH(V$1,'2018_commission_structure-Start'!$A$15:$J$15,0))</f>
        <v>52437.119999999995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0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IF(H319&gt;L319,(H319-L319)*INDEX('2018_commission_structure-Start'!$A$21:$I$24,MATCH($E319,'2018_commission_structure-Start'!$A$21:$A$24,0),MATCH(Z$1,'2018_commission_structure-Start'!$A$21:$I$21,0)),0)</f>
        <v>0</v>
      </c>
      <c r="AA319" s="6">
        <f>SUM(V319:Z319)</f>
        <v>52437.119999999995</v>
      </c>
      <c r="AB319" s="6">
        <f>AA319+F319</f>
        <v>100688.12</v>
      </c>
    </row>
    <row r="320" spans="1:28" x14ac:dyDescent="0.2">
      <c r="A320" t="str">
        <f>C320&amp;" "&amp;D320</f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>VLOOKUP(E320,'2018_commission_structure-Start'!$A$22:$I$24,9,FALSE)</f>
        <v>500000</v>
      </c>
      <c r="J320" s="2">
        <f>I320*1.25</f>
        <v>625000</v>
      </c>
      <c r="K320" s="2">
        <f>I320*1.5</f>
        <v>750000</v>
      </c>
      <c r="L320" s="2">
        <f>I320*2</f>
        <v>1000000</v>
      </c>
      <c r="M320" s="12">
        <f>H320/I320</f>
        <v>1.483312</v>
      </c>
      <c r="N320" t="str">
        <f>IF(M320&lt;=1, "0-100%", IF(M320&lt;=1.25, "100-125%", IF(M320&lt;=1.5, "125-150%", IF(M320&lt;=2, "150-200%", "&gt;200%"))))</f>
        <v>125-150%</v>
      </c>
      <c r="O320" s="6">
        <f>MIN(H320,I320)*INDEX('2018_commission_structure-Start'!$A$21:$I$24,MATCH($E320,'2018_commission_structure-Start'!$A$21:$A$24,0),MATCH(O$1,'2018_commission_structure-Start'!$A$21:$I$21,0))</f>
        <v>50000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18750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20998.079999999998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>SUM(O320:S320)</f>
        <v>89748.08</v>
      </c>
      <c r="U320" s="6">
        <f>T320+F320</f>
        <v>125551.08</v>
      </c>
      <c r="V320" s="6">
        <f>MIN(H320,I320)*INDEX('2018_commission_structure-Start'!$A$15:$J$18,MATCH($E320,'2018_commission_structure-Start'!$A$15:$A$18,0),MATCH(V$1,'2018_commission_structure-Start'!$A$15:$J$15,0))</f>
        <v>60000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21250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23331.200000000001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IF(H320&gt;L320,(H320-L320)*INDEX('2018_commission_structure-Start'!$A$21:$I$24,MATCH($E320,'2018_commission_structure-Start'!$A$21:$A$24,0),MATCH(Z$1,'2018_commission_structure-Start'!$A$21:$I$21,0)),0)</f>
        <v>0</v>
      </c>
      <c r="AA320" s="6">
        <f>SUM(V320:Z320)</f>
        <v>104581.2</v>
      </c>
      <c r="AB320" s="6">
        <f>AA320+F320</f>
        <v>140384.20000000001</v>
      </c>
    </row>
    <row r="321" spans="1:28" x14ac:dyDescent="0.2">
      <c r="A321" t="str">
        <f>C321&amp;" "&amp;D321</f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>VLOOKUP(E321,'2018_commission_structure-Start'!$A$22:$I$24,9,FALSE)</f>
        <v>500000</v>
      </c>
      <c r="J321" s="2">
        <f>I321*1.25</f>
        <v>625000</v>
      </c>
      <c r="K321" s="2">
        <f>I321*1.5</f>
        <v>750000</v>
      </c>
      <c r="L321" s="2">
        <f>I321*2</f>
        <v>1000000</v>
      </c>
      <c r="M321" s="12">
        <f>H321/I321</f>
        <v>1.6364860000000001</v>
      </c>
      <c r="N321" t="str">
        <f>IF(M321&lt;=1, "0-100%", IF(M321&lt;=1.25, "100-125%", IF(M321&lt;=1.5, "125-150%", IF(M321&lt;=2, "150-200%", "&gt;200%"))))</f>
        <v>150-200%</v>
      </c>
      <c r="O321" s="6">
        <f>MIN(H321,I321)*INDEX('2018_commission_structure-Start'!$A$21:$I$24,MATCH($E321,'2018_commission_structure-Start'!$A$21:$A$24,0),MATCH(O$1,'2018_commission_structure-Start'!$A$21:$I$21,0))</f>
        <v>50000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18750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22500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15013.460000000001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>SUM(O321:S321)</f>
        <v>106263.46</v>
      </c>
      <c r="U321" s="6">
        <f>T321+F321</f>
        <v>141856.46000000002</v>
      </c>
      <c r="V321" s="6">
        <f>MIN(H321,I321)*INDEX('2018_commission_structure-Start'!$A$15:$J$18,MATCH($E321,'2018_commission_structure-Start'!$A$15:$A$18,0),MATCH(V$1,'2018_commission_structure-Start'!$A$15:$J$15,0))</f>
        <v>60000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21250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25000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15013.460000000001</v>
      </c>
      <c r="Z321" s="2">
        <f>IF(H321&gt;L321,(H321-L321)*INDEX('2018_commission_structure-Start'!$A$21:$I$24,MATCH($E321,'2018_commission_structure-Start'!$A$21:$A$24,0),MATCH(Z$1,'2018_commission_structure-Start'!$A$21:$I$21,0)),0)</f>
        <v>0</v>
      </c>
      <c r="AA321" s="6">
        <f>SUM(V321:Z321)</f>
        <v>121263.46</v>
      </c>
      <c r="AB321" s="6">
        <f>AA321+F321</f>
        <v>156856.46000000002</v>
      </c>
    </row>
    <row r="322" spans="1:28" x14ac:dyDescent="0.2">
      <c r="A322" t="str">
        <f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>VLOOKUP(E322,'2018_commission_structure-Start'!$A$22:$I$24,9,FALSE)</f>
        <v>500000</v>
      </c>
      <c r="J322" s="2">
        <f>I322*1.25</f>
        <v>625000</v>
      </c>
      <c r="K322" s="2">
        <f>I322*1.5</f>
        <v>750000</v>
      </c>
      <c r="L322" s="2">
        <f>I322*2</f>
        <v>1000000</v>
      </c>
      <c r="M322" s="12">
        <f>H322/I322</f>
        <v>1.3317239999999999</v>
      </c>
      <c r="N322" t="str">
        <f>IF(M322&lt;=1, "0-100%", IF(M322&lt;=1.25, "100-125%", IF(M322&lt;=1.5, "125-150%", IF(M322&lt;=2, "150-200%", "&gt;200%"))))</f>
        <v>125-150%</v>
      </c>
      <c r="O322" s="6">
        <f>MIN(H322,I322)*INDEX('2018_commission_structure-Start'!$A$21:$I$24,MATCH($E322,'2018_commission_structure-Start'!$A$21:$A$24,0),MATCH(O$1,'2018_commission_structure-Start'!$A$21:$I$21,0))</f>
        <v>50000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18750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7355.16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>SUM(O322:S322)</f>
        <v>76105.16</v>
      </c>
      <c r="U322" s="6">
        <f>T322+F322</f>
        <v>114209.16</v>
      </c>
      <c r="V322" s="6">
        <f>MIN(H322,I322)*INDEX('2018_commission_structure-Start'!$A$15:$J$18,MATCH($E322,'2018_commission_structure-Start'!$A$15:$A$18,0),MATCH(V$1,'2018_commission_structure-Start'!$A$15:$J$15,0))</f>
        <v>60000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21250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8172.4000000000005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IF(H322&gt;L322,(H322-L322)*INDEX('2018_commission_structure-Start'!$A$21:$I$24,MATCH($E322,'2018_commission_structure-Start'!$A$21:$A$24,0),MATCH(Z$1,'2018_commission_structure-Start'!$A$21:$I$21,0)),0)</f>
        <v>0</v>
      </c>
      <c r="AA322" s="6">
        <f>SUM(V322:Z322)</f>
        <v>89422.399999999994</v>
      </c>
      <c r="AB322" s="6">
        <f>AA322+F322</f>
        <v>127526.39999999999</v>
      </c>
    </row>
    <row r="323" spans="1:28" x14ac:dyDescent="0.2">
      <c r="A323" t="str">
        <f>C323&amp;" "&amp;D323</f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>VLOOKUP(E323,'2018_commission_structure-Start'!$A$22:$I$24,9,FALSE)</f>
        <v>750000</v>
      </c>
      <c r="J323" s="2">
        <f>I323*1.25</f>
        <v>937500</v>
      </c>
      <c r="K323" s="2">
        <f>I323*1.5</f>
        <v>1125000</v>
      </c>
      <c r="L323" s="2">
        <f>I323*2</f>
        <v>1500000</v>
      </c>
      <c r="M323" s="12">
        <f>H323/I323</f>
        <v>1.0413186666666667</v>
      </c>
      <c r="N323" t="str">
        <f>IF(M323&lt;=1, "0-100%", IF(M323&lt;=1.25, "100-125%", IF(M323&lt;=1.5, "125-150%", IF(M323&lt;=2, "150-200%", "&gt;200%"))))</f>
        <v>100-125%</v>
      </c>
      <c r="O323" s="6">
        <f>MIN(H323,I323)*INDEX('2018_commission_structure-Start'!$A$21:$I$24,MATCH($E323,'2018_commission_structure-Start'!$A$21:$A$24,0),MATCH(O$1,'2018_commission_structure-Start'!$A$21:$I$21,0))</f>
        <v>112500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5887.91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0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0</v>
      </c>
      <c r="S323" s="2">
        <f>IF(H323&gt;L323,(H323-L323)*INDEX('2018_commission_structure-Start'!$A$21:$I$24,MATCH($E323,'2018_commission_structure-Start'!$A$21:$A$24,0),MATCH(S$1,'2018_commission_structure-Start'!$A$21:$I$21,0)),0)</f>
        <v>0</v>
      </c>
      <c r="T323" s="6">
        <f>SUM(O323:S323)</f>
        <v>118387.91</v>
      </c>
      <c r="U323" s="6">
        <f>T323+F323</f>
        <v>230687.91</v>
      </c>
      <c r="V323" s="6">
        <f>MIN(H323,I323)*INDEX('2018_commission_structure-Start'!$A$15:$J$18,MATCH($E323,'2018_commission_structure-Start'!$A$15:$A$18,0),MATCH(V$1,'2018_commission_structure-Start'!$A$15:$J$15,0))</f>
        <v>112500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6817.58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0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0</v>
      </c>
      <c r="Z323" s="2">
        <f>IF(H323&gt;L323,(H323-L323)*INDEX('2018_commission_structure-Start'!$A$21:$I$24,MATCH($E323,'2018_commission_structure-Start'!$A$21:$A$24,0),MATCH(Z$1,'2018_commission_structure-Start'!$A$21:$I$21,0)),0)</f>
        <v>0</v>
      </c>
      <c r="AA323" s="6">
        <f>SUM(V323:Z323)</f>
        <v>119317.58</v>
      </c>
      <c r="AB323" s="6">
        <f>AA323+F323</f>
        <v>231617.58000000002</v>
      </c>
    </row>
    <row r="324" spans="1:28" x14ac:dyDescent="0.2">
      <c r="A324" t="str">
        <f>C324&amp;" "&amp;D324</f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>VLOOKUP(E324,'2018_commission_structure-Start'!$A$22:$I$24,9,FALSE)</f>
        <v>500000</v>
      </c>
      <c r="J324" s="2">
        <f>I324*1.25</f>
        <v>625000</v>
      </c>
      <c r="K324" s="2">
        <f>I324*1.5</f>
        <v>750000</v>
      </c>
      <c r="L324" s="2">
        <f>I324*2</f>
        <v>1000000</v>
      </c>
      <c r="M324" s="12">
        <f>H324/I324</f>
        <v>1.2014640000000001</v>
      </c>
      <c r="N324" t="str">
        <f>IF(M324&lt;=1, "0-100%", IF(M324&lt;=1.25, "100-125%", IF(M324&lt;=1.5, "125-150%", IF(M324&lt;=2, "150-200%", "&gt;200%"))))</f>
        <v>100-125%</v>
      </c>
      <c r="O324" s="6">
        <f>MIN(H324,I324)*INDEX('2018_commission_structure-Start'!$A$21:$I$24,MATCH($E324,'2018_commission_structure-Start'!$A$21:$A$24,0),MATCH(O$1,'2018_commission_structure-Start'!$A$21:$I$21,0))</f>
        <v>50000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15109.8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>SUM(O324:S324)</f>
        <v>65109.8</v>
      </c>
      <c r="U324" s="6">
        <f>T324+F324</f>
        <v>108282.8</v>
      </c>
      <c r="V324" s="6">
        <f>MIN(H324,I324)*INDEX('2018_commission_structure-Start'!$A$15:$J$18,MATCH($E324,'2018_commission_structure-Start'!$A$15:$A$18,0),MATCH(V$1,'2018_commission_structure-Start'!$A$15:$J$15,0))</f>
        <v>60000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17124.440000000002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IF(H324&gt;L324,(H324-L324)*INDEX('2018_commission_structure-Start'!$A$21:$I$24,MATCH($E324,'2018_commission_structure-Start'!$A$21:$A$24,0),MATCH(Z$1,'2018_commission_structure-Start'!$A$21:$I$21,0)),0)</f>
        <v>0</v>
      </c>
      <c r="AA324" s="6">
        <f>SUM(V324:Z324)</f>
        <v>77124.44</v>
      </c>
      <c r="AB324" s="6">
        <f>AA324+F324</f>
        <v>120297.44</v>
      </c>
    </row>
    <row r="325" spans="1:28" x14ac:dyDescent="0.2">
      <c r="A325" t="str">
        <f>C325&amp;" "&amp;D325</f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>VLOOKUP(E325,'2018_commission_structure-Start'!$A$22:$I$24,9,FALSE)</f>
        <v>500000</v>
      </c>
      <c r="J325" s="2">
        <f>I325*1.25</f>
        <v>625000</v>
      </c>
      <c r="K325" s="2">
        <f>I325*1.5</f>
        <v>750000</v>
      </c>
      <c r="L325" s="2">
        <f>I325*2</f>
        <v>1000000</v>
      </c>
      <c r="M325" s="12">
        <f>H325/I325</f>
        <v>1.4695879999999999</v>
      </c>
      <c r="N325" t="str">
        <f>IF(M325&lt;=1, "0-100%", IF(M325&lt;=1.25, "100-125%", IF(M325&lt;=1.5, "125-150%", IF(M325&lt;=2, "150-200%", "&gt;200%"))))</f>
        <v>125-150%</v>
      </c>
      <c r="O325" s="6">
        <f>MIN(H325,I325)*INDEX('2018_commission_structure-Start'!$A$21:$I$24,MATCH($E325,'2018_commission_structure-Start'!$A$21:$A$24,0),MATCH(O$1,'2018_commission_structure-Start'!$A$21:$I$21,0))</f>
        <v>50000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18750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19762.919999999998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>SUM(O325:S325)</f>
        <v>88512.92</v>
      </c>
      <c r="U325" s="6">
        <f>T325+F325</f>
        <v>130075.92</v>
      </c>
      <c r="V325" s="6">
        <f>MIN(H325,I325)*INDEX('2018_commission_structure-Start'!$A$15:$J$18,MATCH($E325,'2018_commission_structure-Start'!$A$15:$A$18,0),MATCH(V$1,'2018_commission_structure-Start'!$A$15:$J$15,0))</f>
        <v>60000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21250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21958.800000000003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IF(H325&gt;L325,(H325-L325)*INDEX('2018_commission_structure-Start'!$A$21:$I$24,MATCH($E325,'2018_commission_structure-Start'!$A$21:$A$24,0),MATCH(Z$1,'2018_commission_structure-Start'!$A$21:$I$21,0)),0)</f>
        <v>0</v>
      </c>
      <c r="AA325" s="6">
        <f>SUM(V325:Z325)</f>
        <v>103208.8</v>
      </c>
      <c r="AB325" s="6">
        <f>AA325+F325</f>
        <v>144771.79999999999</v>
      </c>
    </row>
    <row r="326" spans="1:28" x14ac:dyDescent="0.2">
      <c r="A326" t="str">
        <f>C326&amp;" "&amp;D326</f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>VLOOKUP(E326,'2018_commission_structure-Start'!$A$22:$I$24,9,FALSE)</f>
        <v>600000</v>
      </c>
      <c r="J326" s="2">
        <f>I326*1.25</f>
        <v>750000</v>
      </c>
      <c r="K326" s="2">
        <f>I326*1.5</f>
        <v>900000</v>
      </c>
      <c r="L326" s="2">
        <f>I326*2</f>
        <v>1200000</v>
      </c>
      <c r="M326" s="12">
        <f>H326/I326</f>
        <v>0.94882833333333338</v>
      </c>
      <c r="N326" t="str">
        <f>IF(M326&lt;=1, "0-100%", IF(M326&lt;=1.25, "100-125%", IF(M326&lt;=1.5, "125-150%", IF(M326&lt;=2, "150-200%", "&gt;200%"))))</f>
        <v>0-100%</v>
      </c>
      <c r="O326" s="6">
        <f>MIN(H326,I326)*INDEX('2018_commission_structure-Start'!$A$21:$I$24,MATCH($E326,'2018_commission_structure-Start'!$A$21:$A$24,0),MATCH(O$1,'2018_commission_structure-Start'!$A$21:$I$21,0))</f>
        <v>74008.61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0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0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>SUM(O326:S326)</f>
        <v>74008.61</v>
      </c>
      <c r="U326" s="6">
        <f>T326+F326</f>
        <v>135301.60999999999</v>
      </c>
      <c r="V326" s="6">
        <f>MIN(H326,I326)*INDEX('2018_commission_structure-Start'!$A$15:$J$18,MATCH($E326,'2018_commission_structure-Start'!$A$15:$A$18,0),MATCH(V$1,'2018_commission_structure-Start'!$A$15:$J$15,0))</f>
        <v>85394.55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0</v>
      </c>
      <c r="Z326" s="2">
        <f>IF(H326&gt;L326,(H326-L326)*INDEX('2018_commission_structure-Start'!$A$21:$I$24,MATCH($E326,'2018_commission_structure-Start'!$A$21:$A$24,0),MATCH(Z$1,'2018_commission_structure-Start'!$A$21:$I$21,0)),0)</f>
        <v>0</v>
      </c>
      <c r="AA326" s="6">
        <f>SUM(V326:Z326)</f>
        <v>85394.55</v>
      </c>
      <c r="AB326" s="6">
        <f>AA326+F326</f>
        <v>146687.54999999999</v>
      </c>
    </row>
    <row r="327" spans="1:28" x14ac:dyDescent="0.2">
      <c r="A327" t="str">
        <f>C327&amp;" "&amp;D327</f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>VLOOKUP(E327,'2018_commission_structure-Start'!$A$22:$I$24,9,FALSE)</f>
        <v>750000</v>
      </c>
      <c r="J327" s="2">
        <f>I327*1.25</f>
        <v>937500</v>
      </c>
      <c r="K327" s="2">
        <f>I327*1.5</f>
        <v>1125000</v>
      </c>
      <c r="L327" s="2">
        <f>I327*2</f>
        <v>1500000</v>
      </c>
      <c r="M327" s="12">
        <f>H327/I327</f>
        <v>0.81225599999999998</v>
      </c>
      <c r="N327" t="str">
        <f>IF(M327&lt;=1, "0-100%", IF(M327&lt;=1.25, "100-125%", IF(M327&lt;=1.5, "125-150%", IF(M327&lt;=2, "150-200%", "&gt;200%"))))</f>
        <v>0-100%</v>
      </c>
      <c r="O327" s="6">
        <f>MIN(H327,I327)*INDEX('2018_commission_structure-Start'!$A$21:$I$24,MATCH($E327,'2018_commission_structure-Start'!$A$21:$A$24,0),MATCH(O$1,'2018_commission_structure-Start'!$A$21:$I$21,0))</f>
        <v>91378.8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0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0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>SUM(O327:S327)</f>
        <v>91378.8</v>
      </c>
      <c r="U327" s="6">
        <f>T327+F327</f>
        <v>171050.8</v>
      </c>
      <c r="V327" s="6">
        <f>MIN(H327,I327)*INDEX('2018_commission_structure-Start'!$A$15:$J$18,MATCH($E327,'2018_commission_structure-Start'!$A$15:$A$18,0),MATCH(V$1,'2018_commission_structure-Start'!$A$15:$J$15,0))</f>
        <v>91378.8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0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IF(H327&gt;L327,(H327-L327)*INDEX('2018_commission_structure-Start'!$A$21:$I$24,MATCH($E327,'2018_commission_structure-Start'!$A$21:$A$24,0),MATCH(Z$1,'2018_commission_structure-Start'!$A$21:$I$21,0)),0)</f>
        <v>0</v>
      </c>
      <c r="AA327" s="6">
        <f>SUM(V327:Z327)</f>
        <v>91378.8</v>
      </c>
      <c r="AB327" s="6">
        <f>AA327+F327</f>
        <v>171050.8</v>
      </c>
    </row>
    <row r="328" spans="1:28" x14ac:dyDescent="0.2">
      <c r="A328" t="str">
        <f>C328&amp;" "&amp;D328</f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>VLOOKUP(E328,'2018_commission_structure-Start'!$A$22:$I$24,9,FALSE)</f>
        <v>500000</v>
      </c>
      <c r="J328" s="2">
        <f>I328*1.25</f>
        <v>625000</v>
      </c>
      <c r="K328" s="2">
        <f>I328*1.5</f>
        <v>750000</v>
      </c>
      <c r="L328" s="2">
        <f>I328*2</f>
        <v>1000000</v>
      </c>
      <c r="M328" s="12">
        <f>H328/I328</f>
        <v>1.0378860000000001</v>
      </c>
      <c r="N328" t="str">
        <f>IF(M328&lt;=1, "0-100%", IF(M328&lt;=1.25, "100-125%", IF(M328&lt;=1.5, "125-150%", IF(M328&lt;=2, "150-200%", "&gt;200%"))))</f>
        <v>100-125%</v>
      </c>
      <c r="O328" s="6">
        <f>MIN(H328,I328)*INDEX('2018_commission_structure-Start'!$A$21:$I$24,MATCH($E328,'2018_commission_structure-Start'!$A$21:$A$24,0),MATCH(O$1,'2018_commission_structure-Start'!$A$21:$I$21,0))</f>
        <v>50000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2841.45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0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>SUM(O328:S328)</f>
        <v>52841.45</v>
      </c>
      <c r="U328" s="6">
        <f>T328+F328</f>
        <v>91100.45</v>
      </c>
      <c r="V328" s="6">
        <f>MIN(H328,I328)*INDEX('2018_commission_structure-Start'!$A$15:$J$18,MATCH($E328,'2018_commission_structure-Start'!$A$15:$A$18,0),MATCH(V$1,'2018_commission_structure-Start'!$A$15:$J$15,0))</f>
        <v>60000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3220.3100000000004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0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IF(H328&gt;L328,(H328-L328)*INDEX('2018_commission_structure-Start'!$A$21:$I$24,MATCH($E328,'2018_commission_structure-Start'!$A$21:$A$24,0),MATCH(Z$1,'2018_commission_structure-Start'!$A$21:$I$21,0)),0)</f>
        <v>0</v>
      </c>
      <c r="AA328" s="6">
        <f>SUM(V328:Z328)</f>
        <v>63220.31</v>
      </c>
      <c r="AB328" s="6">
        <f>AA328+F328</f>
        <v>101479.31</v>
      </c>
    </row>
    <row r="329" spans="1:28" x14ac:dyDescent="0.2">
      <c r="A329" t="str">
        <f>C329&amp;" "&amp;D329</f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>VLOOKUP(E329,'2018_commission_structure-Start'!$A$22:$I$24,9,FALSE)</f>
        <v>750000</v>
      </c>
      <c r="J329" s="2">
        <f>I329*1.25</f>
        <v>937500</v>
      </c>
      <c r="K329" s="2">
        <f>I329*1.5</f>
        <v>1125000</v>
      </c>
      <c r="L329" s="2">
        <f>I329*2</f>
        <v>1500000</v>
      </c>
      <c r="M329" s="12">
        <f>H329/I329</f>
        <v>0.61294533333333334</v>
      </c>
      <c r="N329" t="str">
        <f>IF(M329&lt;=1, "0-100%", IF(M329&lt;=1.25, "100-125%", IF(M329&lt;=1.5, "125-150%", IF(M329&lt;=2, "150-200%", "&gt;200%"))))</f>
        <v>0-100%</v>
      </c>
      <c r="O329" s="6">
        <f>MIN(H329,I329)*INDEX('2018_commission_structure-Start'!$A$21:$I$24,MATCH($E329,'2018_commission_structure-Start'!$A$21:$A$24,0),MATCH(O$1,'2018_commission_structure-Start'!$A$21:$I$21,0))</f>
        <v>68956.349999999991</v>
      </c>
      <c r="P329" s="2">
        <f>IF(H329&gt;I329,MIN(H329-I329,J329-I329)*INDEX('2018_commission_structure-Start'!$A$21:$I$24,MATCH($E329,'2018_commission_structure-Start'!$A$21:$A$24,0), MATCH(P$1,'2018_commission_structure-Start'!$A$21:$I$21,0)),0)</f>
        <v>0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>SUM(O329:S329)</f>
        <v>68956.349999999991</v>
      </c>
      <c r="U329" s="6">
        <f>T329+F329</f>
        <v>178256.34999999998</v>
      </c>
      <c r="V329" s="6">
        <f>MIN(H329,I329)*INDEX('2018_commission_structure-Start'!$A$15:$J$18,MATCH($E329,'2018_commission_structure-Start'!$A$15:$A$18,0),MATCH(V$1,'2018_commission_structure-Start'!$A$15:$J$15,0))</f>
        <v>68956.349999999991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IF(H329&gt;L329,(H329-L329)*INDEX('2018_commission_structure-Start'!$A$21:$I$24,MATCH($E329,'2018_commission_structure-Start'!$A$21:$A$24,0),MATCH(Z$1,'2018_commission_structure-Start'!$A$21:$I$21,0)),0)</f>
        <v>0</v>
      </c>
      <c r="AA329" s="6">
        <f>SUM(V329:Z329)</f>
        <v>68956.349999999991</v>
      </c>
      <c r="AB329" s="6">
        <f>AA329+F329</f>
        <v>178256.34999999998</v>
      </c>
    </row>
    <row r="330" spans="1:28" x14ac:dyDescent="0.2">
      <c r="A330" t="str">
        <f>C330&amp;" "&amp;D330</f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>VLOOKUP(E330,'2018_commission_structure-Start'!$A$22:$I$24,9,FALSE)</f>
        <v>500000</v>
      </c>
      <c r="J330" s="2">
        <f>I330*1.25</f>
        <v>625000</v>
      </c>
      <c r="K330" s="2">
        <f>I330*1.5</f>
        <v>750000</v>
      </c>
      <c r="L330" s="2">
        <f>I330*2</f>
        <v>1000000</v>
      </c>
      <c r="M330" s="12">
        <f>H330/I330</f>
        <v>0.816774</v>
      </c>
      <c r="N330" t="str">
        <f>IF(M330&lt;=1, "0-100%", IF(M330&lt;=1.25, "100-125%", IF(M330&lt;=1.5, "125-150%", IF(M330&lt;=2, "150-200%", "&gt;200%"))))</f>
        <v>0-100%</v>
      </c>
      <c r="O330" s="6">
        <f>MIN(H330,I330)*INDEX('2018_commission_structure-Start'!$A$21:$I$24,MATCH($E330,'2018_commission_structure-Start'!$A$21:$A$24,0),MATCH(O$1,'2018_commission_structure-Start'!$A$21:$I$21,0))</f>
        <v>40838.700000000004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0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0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>SUM(O330:S330)</f>
        <v>40838.700000000004</v>
      </c>
      <c r="U330" s="6">
        <f>T330+F330</f>
        <v>89190.700000000012</v>
      </c>
      <c r="V330" s="6">
        <f>MIN(H330,I330)*INDEX('2018_commission_structure-Start'!$A$15:$J$18,MATCH($E330,'2018_commission_structure-Start'!$A$15:$A$18,0),MATCH(V$1,'2018_commission_structure-Start'!$A$15:$J$15,0))</f>
        <v>49006.439999999995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0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IF(H330&gt;L330,(H330-L330)*INDEX('2018_commission_structure-Start'!$A$21:$I$24,MATCH($E330,'2018_commission_structure-Start'!$A$21:$A$24,0),MATCH(Z$1,'2018_commission_structure-Start'!$A$21:$I$21,0)),0)</f>
        <v>0</v>
      </c>
      <c r="AA330" s="6">
        <f>SUM(V330:Z330)</f>
        <v>49006.439999999995</v>
      </c>
      <c r="AB330" s="6">
        <f>AA330+F330</f>
        <v>97358.44</v>
      </c>
    </row>
    <row r="331" spans="1:28" x14ac:dyDescent="0.2">
      <c r="A331" t="str">
        <f>C331&amp;" "&amp;D331</f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>VLOOKUP(E331,'2018_commission_structure-Start'!$A$22:$I$24,9,FALSE)</f>
        <v>500000</v>
      </c>
      <c r="J331" s="2">
        <f>I331*1.25</f>
        <v>625000</v>
      </c>
      <c r="K331" s="2">
        <f>I331*1.5</f>
        <v>750000</v>
      </c>
      <c r="L331" s="2">
        <f>I331*2</f>
        <v>1000000</v>
      </c>
      <c r="M331" s="12">
        <f>H331/I331</f>
        <v>1.294152</v>
      </c>
      <c r="N331" t="str">
        <f>IF(M331&lt;=1, "0-100%", IF(M331&lt;=1.25, "100-125%", IF(M331&lt;=1.5, "125-150%", IF(M331&lt;=2, "150-200%", "&gt;200%"))))</f>
        <v>125-150%</v>
      </c>
      <c r="O331" s="6">
        <f>MIN(H331,I331)*INDEX('2018_commission_structure-Start'!$A$21:$I$24,MATCH($E331,'2018_commission_structure-Start'!$A$21:$A$24,0),MATCH(O$1,'2018_commission_structure-Start'!$A$21:$I$21,0))</f>
        <v>50000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18750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3973.68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>SUM(O331:S331)</f>
        <v>72723.679999999993</v>
      </c>
      <c r="U331" s="6">
        <f>T331+F331</f>
        <v>120596.68</v>
      </c>
      <c r="V331" s="6">
        <f>MIN(H331,I331)*INDEX('2018_commission_structure-Start'!$A$15:$J$18,MATCH($E331,'2018_commission_structure-Start'!$A$15:$A$18,0),MATCH(V$1,'2018_commission_structure-Start'!$A$15:$J$15,0))</f>
        <v>60000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21250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4415.2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IF(H331&gt;L331,(H331-L331)*INDEX('2018_commission_structure-Start'!$A$21:$I$24,MATCH($E331,'2018_commission_structure-Start'!$A$21:$A$24,0),MATCH(Z$1,'2018_commission_structure-Start'!$A$21:$I$21,0)),0)</f>
        <v>0</v>
      </c>
      <c r="AA331" s="6">
        <f>SUM(V331:Z331)</f>
        <v>85665.2</v>
      </c>
      <c r="AB331" s="6">
        <f>AA331+F331</f>
        <v>133538.20000000001</v>
      </c>
    </row>
    <row r="332" spans="1:28" x14ac:dyDescent="0.2">
      <c r="A332" t="str">
        <f>C332&amp;" "&amp;D332</f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>VLOOKUP(E332,'2018_commission_structure-Start'!$A$22:$I$24,9,FALSE)</f>
        <v>500000</v>
      </c>
      <c r="J332" s="2">
        <f>I332*1.25</f>
        <v>625000</v>
      </c>
      <c r="K332" s="2">
        <f>I332*1.5</f>
        <v>750000</v>
      </c>
      <c r="L332" s="2">
        <f>I332*2</f>
        <v>1000000</v>
      </c>
      <c r="M332" s="12">
        <f>H332/I332</f>
        <v>1.652034</v>
      </c>
      <c r="N332" t="str">
        <f>IF(M332&lt;=1, "0-100%", IF(M332&lt;=1.25, "100-125%", IF(M332&lt;=1.5, "125-150%", IF(M332&lt;=2, "150-200%", "&gt;200%"))))</f>
        <v>150-200%</v>
      </c>
      <c r="O332" s="6">
        <f>MIN(H332,I332)*INDEX('2018_commission_structure-Start'!$A$21:$I$24,MATCH($E332,'2018_commission_structure-Start'!$A$21:$A$24,0),MATCH(O$1,'2018_commission_structure-Start'!$A$21:$I$21,0))</f>
        <v>50000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18750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22500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16723.740000000002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>SUM(O332:S332)</f>
        <v>107973.74</v>
      </c>
      <c r="U332" s="6">
        <f>T332+F332</f>
        <v>165933.74</v>
      </c>
      <c r="V332" s="6">
        <f>MIN(H332,I332)*INDEX('2018_commission_structure-Start'!$A$15:$J$18,MATCH($E332,'2018_commission_structure-Start'!$A$15:$A$18,0),MATCH(V$1,'2018_commission_structure-Start'!$A$15:$J$15,0))</f>
        <v>60000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21250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25000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16723.740000000002</v>
      </c>
      <c r="Z332" s="2">
        <f>IF(H332&gt;L332,(H332-L332)*INDEX('2018_commission_structure-Start'!$A$21:$I$24,MATCH($E332,'2018_commission_structure-Start'!$A$21:$A$24,0),MATCH(Z$1,'2018_commission_structure-Start'!$A$21:$I$21,0)),0)</f>
        <v>0</v>
      </c>
      <c r="AA332" s="6">
        <f>SUM(V332:Z332)</f>
        <v>122973.74</v>
      </c>
      <c r="AB332" s="6">
        <f>AA332+F332</f>
        <v>180933.74</v>
      </c>
    </row>
    <row r="333" spans="1:28" x14ac:dyDescent="0.2">
      <c r="A333" t="str">
        <f>C333&amp;" "&amp;D333</f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>VLOOKUP(E333,'2018_commission_structure-Start'!$A$22:$I$24,9,FALSE)</f>
        <v>600000</v>
      </c>
      <c r="J333" s="2">
        <f>I333*1.25</f>
        <v>750000</v>
      </c>
      <c r="K333" s="2">
        <f>I333*1.5</f>
        <v>900000</v>
      </c>
      <c r="L333" s="2">
        <f>I333*2</f>
        <v>1200000</v>
      </c>
      <c r="M333" s="12">
        <f>H333/I333</f>
        <v>1.254885</v>
      </c>
      <c r="N333" t="str">
        <f>IF(M333&lt;=1, "0-100%", IF(M333&lt;=1.25, "100-125%", IF(M333&lt;=1.5, "125-150%", IF(M333&lt;=2, "150-200%", "&gt;200%"))))</f>
        <v>125-150%</v>
      </c>
      <c r="O333" s="6">
        <f>MIN(H333,I333)*INDEX('2018_commission_structure-Start'!$A$21:$I$24,MATCH($E333,'2018_commission_structure-Start'!$A$21:$A$24,0),MATCH(O$1,'2018_commission_structure-Start'!$A$21:$I$21,0))</f>
        <v>78000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25500.000000000004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615.51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0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>SUM(O333:S333)</f>
        <v>104115.51</v>
      </c>
      <c r="U333" s="6">
        <f>T333+F333</f>
        <v>154223.51</v>
      </c>
      <c r="V333" s="6">
        <f>MIN(H333,I333)*INDEX('2018_commission_structure-Start'!$A$15:$J$18,MATCH($E333,'2018_commission_structure-Start'!$A$15:$A$18,0),MATCH(V$1,'2018_commission_structure-Start'!$A$15:$J$15,0))</f>
        <v>90000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27000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732.75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0</v>
      </c>
      <c r="Z333" s="2">
        <f>IF(H333&gt;L333,(H333-L333)*INDEX('2018_commission_structure-Start'!$A$21:$I$24,MATCH($E333,'2018_commission_structure-Start'!$A$21:$A$24,0),MATCH(Z$1,'2018_commission_structure-Start'!$A$21:$I$21,0)),0)</f>
        <v>0</v>
      </c>
      <c r="AA333" s="6">
        <f>SUM(V333:Z333)</f>
        <v>117732.75</v>
      </c>
      <c r="AB333" s="6">
        <f>AA333+F333</f>
        <v>167840.75</v>
      </c>
    </row>
    <row r="334" spans="1:28" x14ac:dyDescent="0.2">
      <c r="A334" t="str">
        <f>C334&amp;" "&amp;D334</f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VLOOKUP(E334,'2018_commission_structure-Start'!$A$22:$I$24,9,FALSE)</f>
        <v>750000</v>
      </c>
      <c r="J334" s="2">
        <f>I334*1.25</f>
        <v>937500</v>
      </c>
      <c r="K334" s="2">
        <f>I334*1.5</f>
        <v>1125000</v>
      </c>
      <c r="L334" s="2">
        <f>I334*2</f>
        <v>1500000</v>
      </c>
      <c r="M334" s="12">
        <f>H334/I334</f>
        <v>0.71965066666666666</v>
      </c>
      <c r="N334" t="str">
        <f>IF(M334&lt;=1, "0-100%", IF(M334&lt;=1.25, "100-125%", IF(M334&lt;=1.5, "125-150%", IF(M334&lt;=2, "150-200%", "&gt;200%"))))</f>
        <v>0-100%</v>
      </c>
      <c r="O334" s="6">
        <f>MIN(H334,I334)*INDEX('2018_commission_structure-Start'!$A$21:$I$24,MATCH($E334,'2018_commission_structure-Start'!$A$21:$A$24,0),MATCH(O$1,'2018_commission_structure-Start'!$A$21:$I$21,0))</f>
        <v>80960.7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0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>SUM(O334:S334)</f>
        <v>80960.7</v>
      </c>
      <c r="U334" s="6">
        <f>T334+F334</f>
        <v>162690.70000000001</v>
      </c>
      <c r="V334" s="6">
        <f>MIN(H334,I334)*INDEX('2018_commission_structure-Start'!$A$15:$J$18,MATCH($E334,'2018_commission_structure-Start'!$A$15:$A$18,0),MATCH(V$1,'2018_commission_structure-Start'!$A$15:$J$15,0))</f>
        <v>80960.7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IF(H334&gt;L334,(H334-L334)*INDEX('2018_commission_structure-Start'!$A$21:$I$24,MATCH($E334,'2018_commission_structure-Start'!$A$21:$A$24,0),MATCH(Z$1,'2018_commission_structure-Start'!$A$21:$I$21,0)),0)</f>
        <v>0</v>
      </c>
      <c r="AA334" s="6">
        <f>SUM(V334:Z334)</f>
        <v>80960.7</v>
      </c>
      <c r="AB334" s="6">
        <f>AA334+F334</f>
        <v>162690.70000000001</v>
      </c>
    </row>
    <row r="335" spans="1:28" x14ac:dyDescent="0.2">
      <c r="A335" t="str">
        <f>C335&amp;" "&amp;D335</f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2">
        <f>SUMIF(deals_closed!D:D,B335,deals_closed!C:C)</f>
        <v>758395</v>
      </c>
      <c r="I335" s="2">
        <f>VLOOKUP(E335,'2018_commission_structure-Start'!$A$22:$I$24,9,FALSE)</f>
        <v>500000</v>
      </c>
      <c r="J335" s="2">
        <f>I335*1.25</f>
        <v>625000</v>
      </c>
      <c r="K335" s="2">
        <f>I335*1.5</f>
        <v>750000</v>
      </c>
      <c r="L335" s="2">
        <f>I335*2</f>
        <v>1000000</v>
      </c>
      <c r="M335" s="12">
        <f>H335/I335</f>
        <v>1.5167900000000001</v>
      </c>
      <c r="N335" t="str">
        <f>IF(M335&lt;=1, "0-100%", IF(M335&lt;=1.25, "100-125%", IF(M335&lt;=1.5, "125-150%", IF(M335&lt;=2, "150-200%", "&gt;200%"))))</f>
        <v>150-200%</v>
      </c>
      <c r="O335" s="6">
        <f>MIN(H335,I335)*INDEX('2018_commission_structure-Start'!$A$21:$I$24,MATCH($E335,'2018_commission_structure-Start'!$A$21:$A$24,0),MATCH(O$1,'2018_commission_structure-Start'!$A$21:$I$21,0))</f>
        <v>50000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18750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22500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1846.9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>SUM(O335:S335)</f>
        <v>93096.9</v>
      </c>
      <c r="U335" s="6">
        <f>T335+F335</f>
        <v>140139.9</v>
      </c>
      <c r="V335" s="6">
        <f>MIN(H335,I335)*INDEX('2018_commission_structure-Start'!$A$15:$J$18,MATCH($E335,'2018_commission_structure-Start'!$A$15:$A$18,0),MATCH(V$1,'2018_commission_structure-Start'!$A$15:$J$15,0))</f>
        <v>60000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21250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25000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1846.9</v>
      </c>
      <c r="Z335" s="2">
        <f>IF(H335&gt;L335,(H335-L335)*INDEX('2018_commission_structure-Start'!$A$21:$I$24,MATCH($E335,'2018_commission_structure-Start'!$A$21:$A$24,0),MATCH(Z$1,'2018_commission_structure-Start'!$A$21:$I$21,0)),0)</f>
        <v>0</v>
      </c>
      <c r="AA335" s="6">
        <f>SUM(V335:Z335)</f>
        <v>108096.9</v>
      </c>
      <c r="AB335" s="6">
        <f>AA335+F335</f>
        <v>155139.9</v>
      </c>
    </row>
    <row r="336" spans="1:28" x14ac:dyDescent="0.2">
      <c r="A336" t="str">
        <f>C336&amp;" "&amp;D336</f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2">
        <f>SUMIF(deals_closed!D:D,B336,deals_closed!C:C)</f>
        <v>637937</v>
      </c>
      <c r="I336" s="2">
        <f>VLOOKUP(E336,'2018_commission_structure-Start'!$A$22:$I$24,9,FALSE)</f>
        <v>500000</v>
      </c>
      <c r="J336" s="2">
        <f>I336*1.25</f>
        <v>625000</v>
      </c>
      <c r="K336" s="2">
        <f>I336*1.5</f>
        <v>750000</v>
      </c>
      <c r="L336" s="2">
        <f>I336*2</f>
        <v>1000000</v>
      </c>
      <c r="M336" s="12">
        <f>H336/I336</f>
        <v>1.275874</v>
      </c>
      <c r="N336" t="str">
        <f>IF(M336&lt;=1, "0-100%", IF(M336&lt;=1.25, "100-125%", IF(M336&lt;=1.5, "125-150%", IF(M336&lt;=2, "150-200%", "&gt;200%"))))</f>
        <v>125-150%</v>
      </c>
      <c r="O336" s="6">
        <f>MIN(H336,I336)*INDEX('2018_commission_structure-Start'!$A$21:$I$24,MATCH($E336,'2018_commission_structure-Start'!$A$21:$A$24,0),MATCH(O$1,'2018_commission_structure-Start'!$A$21:$I$21,0))</f>
        <v>50000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18750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2328.66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0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>SUM(O336:S336)</f>
        <v>71078.66</v>
      </c>
      <c r="U336" s="6">
        <f>T336+F336</f>
        <v>133513.66</v>
      </c>
      <c r="V336" s="6">
        <f>MIN(H336,I336)*INDEX('2018_commission_structure-Start'!$A$15:$J$18,MATCH($E336,'2018_commission_structure-Start'!$A$15:$A$18,0),MATCH(V$1,'2018_commission_structure-Start'!$A$15:$J$15,0))</f>
        <v>60000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21250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2587.4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0</v>
      </c>
      <c r="Z336" s="2">
        <f>IF(H336&gt;L336,(H336-L336)*INDEX('2018_commission_structure-Start'!$A$21:$I$24,MATCH($E336,'2018_commission_structure-Start'!$A$21:$A$24,0),MATCH(Z$1,'2018_commission_structure-Start'!$A$21:$I$21,0)),0)</f>
        <v>0</v>
      </c>
      <c r="AA336" s="6">
        <f>SUM(V336:Z336)</f>
        <v>83837.399999999994</v>
      </c>
      <c r="AB336" s="6">
        <f>AA336+F336</f>
        <v>146272.4</v>
      </c>
    </row>
    <row r="337" spans="1:28" x14ac:dyDescent="0.2">
      <c r="A337" t="str">
        <f>C337&amp;" "&amp;D337</f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>VLOOKUP(E337,'2018_commission_structure-Start'!$A$22:$I$24,9,FALSE)</f>
        <v>600000</v>
      </c>
      <c r="J337" s="2">
        <f>I337*1.25</f>
        <v>750000</v>
      </c>
      <c r="K337" s="2">
        <f>I337*1.5</f>
        <v>900000</v>
      </c>
      <c r="L337" s="2">
        <f>I337*2</f>
        <v>1200000</v>
      </c>
      <c r="M337" s="12">
        <f>H337/I337</f>
        <v>1.3212783333333333</v>
      </c>
      <c r="N337" t="str">
        <f>IF(M337&lt;=1, "0-100%", IF(M337&lt;=1.25, "100-125%", IF(M337&lt;=1.5, "125-150%", IF(M337&lt;=2, "150-200%", "&gt;200%"))))</f>
        <v>125-150%</v>
      </c>
      <c r="O337" s="6">
        <f>MIN(H337,I337)*INDEX('2018_commission_structure-Start'!$A$21:$I$24,MATCH($E337,'2018_commission_structure-Start'!$A$21:$A$24,0),MATCH(O$1,'2018_commission_structure-Start'!$A$21:$I$21,0))</f>
        <v>78000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25500.000000000004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8981.07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0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>SUM(O337:S337)</f>
        <v>112481.07</v>
      </c>
      <c r="U337" s="6">
        <f>T337+F337</f>
        <v>184822.07</v>
      </c>
      <c r="V337" s="6">
        <f>MIN(H337,I337)*INDEX('2018_commission_structure-Start'!$A$15:$J$18,MATCH($E337,'2018_commission_structure-Start'!$A$15:$A$18,0),MATCH(V$1,'2018_commission_structure-Start'!$A$15:$J$15,0))</f>
        <v>90000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27000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10691.75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0</v>
      </c>
      <c r="Z337" s="2">
        <f>IF(H337&gt;L337,(H337-L337)*INDEX('2018_commission_structure-Start'!$A$21:$I$24,MATCH($E337,'2018_commission_structure-Start'!$A$21:$A$24,0),MATCH(Z$1,'2018_commission_structure-Start'!$A$21:$I$21,0)),0)</f>
        <v>0</v>
      </c>
      <c r="AA337" s="6">
        <f>SUM(V337:Z337)</f>
        <v>127691.75</v>
      </c>
      <c r="AB337" s="6">
        <f>AA337+F337</f>
        <v>200032.75</v>
      </c>
    </row>
    <row r="338" spans="1:28" x14ac:dyDescent="0.2">
      <c r="A338" t="str">
        <f>C338&amp;" "&amp;D338</f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>VLOOKUP(E338,'2018_commission_structure-Start'!$A$22:$I$24,9,FALSE)</f>
        <v>600000</v>
      </c>
      <c r="J338" s="2">
        <f>I338*1.25</f>
        <v>750000</v>
      </c>
      <c r="K338" s="2">
        <f>I338*1.5</f>
        <v>900000</v>
      </c>
      <c r="L338" s="2">
        <f>I338*2</f>
        <v>1200000</v>
      </c>
      <c r="M338" s="12">
        <f>H338/I338</f>
        <v>1.6841649999999999</v>
      </c>
      <c r="N338" t="str">
        <f>IF(M338&lt;=1, "0-100%", IF(M338&lt;=1.25, "100-125%", IF(M338&lt;=1.5, "125-150%", IF(M338&lt;=2, "150-200%", "&gt;200%"))))</f>
        <v>150-200%</v>
      </c>
      <c r="O338" s="6">
        <f>MIN(H338,I338)*INDEX('2018_commission_structure-Start'!$A$21:$I$24,MATCH($E338,'2018_commission_structure-Start'!$A$21:$A$24,0),MATCH(O$1,'2018_commission_structure-Start'!$A$21:$I$21,0))</f>
        <v>78000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25500.000000000004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31500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28729.74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>SUM(O338:S338)</f>
        <v>163729.74</v>
      </c>
      <c r="U338" s="6">
        <f>T338+F338</f>
        <v>233740.74</v>
      </c>
      <c r="V338" s="6">
        <f>MIN(H338,I338)*INDEX('2018_commission_structure-Start'!$A$15:$J$18,MATCH($E338,'2018_commission_structure-Start'!$A$15:$A$18,0),MATCH(V$1,'2018_commission_structure-Start'!$A$15:$J$15,0))</f>
        <v>90000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27000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37500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33149.699999999997</v>
      </c>
      <c r="Z338" s="2">
        <f>IF(H338&gt;L338,(H338-L338)*INDEX('2018_commission_structure-Start'!$A$21:$I$24,MATCH($E338,'2018_commission_structure-Start'!$A$21:$A$24,0),MATCH(Z$1,'2018_commission_structure-Start'!$A$21:$I$21,0)),0)</f>
        <v>0</v>
      </c>
      <c r="AA338" s="6">
        <f>SUM(V338:Z338)</f>
        <v>187649.7</v>
      </c>
      <c r="AB338" s="6">
        <f>AA338+F338</f>
        <v>257660.7</v>
      </c>
    </row>
    <row r="339" spans="1:28" x14ac:dyDescent="0.2">
      <c r="A339" t="str">
        <f>C339&amp;" "&amp;D339</f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>VLOOKUP(E339,'2018_commission_structure-Start'!$A$22:$I$24,9,FALSE)</f>
        <v>600000</v>
      </c>
      <c r="J339" s="2">
        <f>I339*1.25</f>
        <v>750000</v>
      </c>
      <c r="K339" s="2">
        <f>I339*1.5</f>
        <v>900000</v>
      </c>
      <c r="L339" s="2">
        <f>I339*2</f>
        <v>1200000</v>
      </c>
      <c r="M339" s="12">
        <f>H339/I339</f>
        <v>0.77482666666666666</v>
      </c>
      <c r="N339" t="str">
        <f>IF(M339&lt;=1, "0-100%", IF(M339&lt;=1.25, "100-125%", IF(M339&lt;=1.5, "125-150%", IF(M339&lt;=2, "150-200%", "&gt;200%"))))</f>
        <v>0-100%</v>
      </c>
      <c r="O339" s="6">
        <f>MIN(H339,I339)*INDEX('2018_commission_structure-Start'!$A$21:$I$24,MATCH($E339,'2018_commission_structure-Start'!$A$21:$A$24,0),MATCH(O$1,'2018_commission_structure-Start'!$A$21:$I$21,0))</f>
        <v>60436.480000000003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0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>SUM(O339:S339)</f>
        <v>60436.480000000003</v>
      </c>
      <c r="U339" s="6">
        <f>T339+F339</f>
        <v>134987.48000000001</v>
      </c>
      <c r="V339" s="6">
        <f>MIN(H339,I339)*INDEX('2018_commission_structure-Start'!$A$15:$J$18,MATCH($E339,'2018_commission_structure-Start'!$A$15:$A$18,0),MATCH(V$1,'2018_commission_structure-Start'!$A$15:$J$15,0))</f>
        <v>69734.399999999994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0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IF(H339&gt;L339,(H339-L339)*INDEX('2018_commission_structure-Start'!$A$21:$I$24,MATCH($E339,'2018_commission_structure-Start'!$A$21:$A$24,0),MATCH(Z$1,'2018_commission_structure-Start'!$A$21:$I$21,0)),0)</f>
        <v>0</v>
      </c>
      <c r="AA339" s="6">
        <f>SUM(V339:Z339)</f>
        <v>69734.399999999994</v>
      </c>
      <c r="AB339" s="6">
        <f>AA339+F339</f>
        <v>144285.4</v>
      </c>
    </row>
    <row r="340" spans="1:28" x14ac:dyDescent="0.2">
      <c r="A340" t="str">
        <f>C340&amp;" "&amp;D340</f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>VLOOKUP(E340,'2018_commission_structure-Start'!$A$22:$I$24,9,FALSE)</f>
        <v>750000</v>
      </c>
      <c r="J340" s="2">
        <f>I340*1.25</f>
        <v>937500</v>
      </c>
      <c r="K340" s="2">
        <f>I340*1.5</f>
        <v>1125000</v>
      </c>
      <c r="L340" s="2">
        <f>I340*2</f>
        <v>1500000</v>
      </c>
      <c r="M340" s="12">
        <f>H340/I340</f>
        <v>1.537364</v>
      </c>
      <c r="N340" t="str">
        <f>IF(M340&lt;=1, "0-100%", IF(M340&lt;=1.25, "100-125%", IF(M340&lt;=1.5, "125-150%", IF(M340&lt;=2, "150-200%", "&gt;200%"))))</f>
        <v>150-200%</v>
      </c>
      <c r="O340" s="6">
        <f>MIN(H340,I340)*INDEX('2018_commission_structure-Start'!$A$21:$I$24,MATCH($E340,'2018_commission_structure-Start'!$A$21:$A$24,0),MATCH(O$1,'2018_commission_structure-Start'!$A$21:$I$21,0))</f>
        <v>112500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35625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43125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8406.9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>SUM(O340:S340)</f>
        <v>199656.9</v>
      </c>
      <c r="U340" s="6">
        <f>T340+F340</f>
        <v>301464.90000000002</v>
      </c>
      <c r="V340" s="6">
        <f>MIN(H340,I340)*INDEX('2018_commission_structure-Start'!$A$15:$J$18,MATCH($E340,'2018_commission_structure-Start'!$A$15:$A$18,0),MATCH(V$1,'2018_commission_structure-Start'!$A$15:$J$15,0))</f>
        <v>112500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41250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46875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9247.59</v>
      </c>
      <c r="Z340" s="2">
        <f>IF(H340&gt;L340,(H340-L340)*INDEX('2018_commission_structure-Start'!$A$21:$I$24,MATCH($E340,'2018_commission_structure-Start'!$A$21:$A$24,0),MATCH(Z$1,'2018_commission_structure-Start'!$A$21:$I$21,0)),0)</f>
        <v>0</v>
      </c>
      <c r="AA340" s="6">
        <f>SUM(V340:Z340)</f>
        <v>209872.59</v>
      </c>
      <c r="AB340" s="6">
        <f>AA340+F340</f>
        <v>311680.58999999997</v>
      </c>
    </row>
    <row r="341" spans="1:28" x14ac:dyDescent="0.2">
      <c r="A341" t="str">
        <f>C341&amp;" "&amp;D341</f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>VLOOKUP(E341,'2018_commission_structure-Start'!$A$22:$I$24,9,FALSE)</f>
        <v>500000</v>
      </c>
      <c r="J341" s="2">
        <f>I341*1.25</f>
        <v>625000</v>
      </c>
      <c r="K341" s="2">
        <f>I341*1.5</f>
        <v>750000</v>
      </c>
      <c r="L341" s="2">
        <f>I341*2</f>
        <v>1000000</v>
      </c>
      <c r="M341" s="12">
        <f>H341/I341</f>
        <v>1.352122</v>
      </c>
      <c r="N341" t="str">
        <f>IF(M341&lt;=1, "0-100%", IF(M341&lt;=1.25, "100-125%", IF(M341&lt;=1.5, "125-150%", IF(M341&lt;=2, "150-200%", "&gt;200%"))))</f>
        <v>125-150%</v>
      </c>
      <c r="O341" s="6">
        <f>MIN(H341,I341)*INDEX('2018_commission_structure-Start'!$A$21:$I$24,MATCH($E341,'2018_commission_structure-Start'!$A$21:$A$24,0),MATCH(O$1,'2018_commission_structure-Start'!$A$21:$I$21,0))</f>
        <v>50000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18750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9190.98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0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>SUM(O341:S341)</f>
        <v>77940.98</v>
      </c>
      <c r="U341" s="6">
        <f>T341+F341</f>
        <v>135098.97999999998</v>
      </c>
      <c r="V341" s="6">
        <f>MIN(H341,I341)*INDEX('2018_commission_structure-Start'!$A$15:$J$18,MATCH($E341,'2018_commission_structure-Start'!$A$15:$A$18,0),MATCH(V$1,'2018_commission_structure-Start'!$A$15:$J$15,0))</f>
        <v>60000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21250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10212.200000000001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0</v>
      </c>
      <c r="Z341" s="2">
        <f>IF(H341&gt;L341,(H341-L341)*INDEX('2018_commission_structure-Start'!$A$21:$I$24,MATCH($E341,'2018_commission_structure-Start'!$A$21:$A$24,0),MATCH(Z$1,'2018_commission_structure-Start'!$A$21:$I$21,0)),0)</f>
        <v>0</v>
      </c>
      <c r="AA341" s="6">
        <f>SUM(V341:Z341)</f>
        <v>91462.2</v>
      </c>
      <c r="AB341" s="6">
        <f>AA341+F341</f>
        <v>148620.20000000001</v>
      </c>
    </row>
    <row r="342" spans="1:28" x14ac:dyDescent="0.2">
      <c r="A342" t="str">
        <f>C342&amp;" "&amp;D342</f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>VLOOKUP(E342,'2018_commission_structure-Start'!$A$22:$I$24,9,FALSE)</f>
        <v>600000</v>
      </c>
      <c r="J342" s="2">
        <f>I342*1.25</f>
        <v>750000</v>
      </c>
      <c r="K342" s="2">
        <f>I342*1.5</f>
        <v>900000</v>
      </c>
      <c r="L342" s="2">
        <f>I342*2</f>
        <v>1200000</v>
      </c>
      <c r="M342" s="12">
        <f>H342/I342</f>
        <v>1.5745266666666666</v>
      </c>
      <c r="N342" t="str">
        <f>IF(M342&lt;=1, "0-100%", IF(M342&lt;=1.25, "100-125%", IF(M342&lt;=1.5, "125-150%", IF(M342&lt;=2, "150-200%", "&gt;200%"))))</f>
        <v>150-200%</v>
      </c>
      <c r="O342" s="6">
        <f>MIN(H342,I342)*INDEX('2018_commission_structure-Start'!$A$21:$I$24,MATCH($E342,'2018_commission_structure-Start'!$A$21:$A$24,0),MATCH(O$1,'2018_commission_structure-Start'!$A$21:$I$21,0))</f>
        <v>78000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25500.000000000004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31500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11626.16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>SUM(O342:S342)</f>
        <v>146626.16</v>
      </c>
      <c r="U342" s="6">
        <f>T342+F342</f>
        <v>204381.16</v>
      </c>
      <c r="V342" s="6">
        <f>MIN(H342,I342)*INDEX('2018_commission_structure-Start'!$A$15:$J$18,MATCH($E342,'2018_commission_structure-Start'!$A$15:$A$18,0),MATCH(V$1,'2018_commission_structure-Start'!$A$15:$J$15,0))</f>
        <v>90000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27000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37500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13414.8</v>
      </c>
      <c r="Z342" s="2">
        <f>IF(H342&gt;L342,(H342-L342)*INDEX('2018_commission_structure-Start'!$A$21:$I$24,MATCH($E342,'2018_commission_structure-Start'!$A$21:$A$24,0),MATCH(Z$1,'2018_commission_structure-Start'!$A$21:$I$21,0)),0)</f>
        <v>0</v>
      </c>
      <c r="AA342" s="6">
        <f>SUM(V342:Z342)</f>
        <v>167914.8</v>
      </c>
      <c r="AB342" s="6">
        <f>AA342+F342</f>
        <v>225669.8</v>
      </c>
    </row>
    <row r="343" spans="1:28" x14ac:dyDescent="0.2">
      <c r="A343" t="str">
        <f>C343&amp;" "&amp;D343</f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>VLOOKUP(E343,'2018_commission_structure-Start'!$A$22:$I$24,9,FALSE)</f>
        <v>500000</v>
      </c>
      <c r="J343" s="2">
        <f>I343*1.25</f>
        <v>625000</v>
      </c>
      <c r="K343" s="2">
        <f>I343*1.5</f>
        <v>750000</v>
      </c>
      <c r="L343" s="2">
        <f>I343*2</f>
        <v>1000000</v>
      </c>
      <c r="M343" s="12">
        <f>H343/I343</f>
        <v>1.7091400000000001</v>
      </c>
      <c r="N343" t="str">
        <f>IF(M343&lt;=1, "0-100%", IF(M343&lt;=1.25, "100-125%", IF(M343&lt;=1.5, "125-150%", IF(M343&lt;=2, "150-200%", "&gt;200%"))))</f>
        <v>150-200%</v>
      </c>
      <c r="O343" s="6">
        <f>MIN(H343,I343)*INDEX('2018_commission_structure-Start'!$A$21:$I$24,MATCH($E343,'2018_commission_structure-Start'!$A$21:$A$24,0),MATCH(O$1,'2018_commission_structure-Start'!$A$21:$I$21,0))</f>
        <v>50000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18750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22500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23005.4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>SUM(O343:S343)</f>
        <v>114255.4</v>
      </c>
      <c r="U343" s="6">
        <f>T343+F343</f>
        <v>164214.39999999999</v>
      </c>
      <c r="V343" s="6">
        <f>MIN(H343,I343)*INDEX('2018_commission_structure-Start'!$A$15:$J$18,MATCH($E343,'2018_commission_structure-Start'!$A$15:$A$18,0),MATCH(V$1,'2018_commission_structure-Start'!$A$15:$J$15,0))</f>
        <v>60000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21250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25000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23005.4</v>
      </c>
      <c r="Z343" s="2">
        <f>IF(H343&gt;L343,(H343-L343)*INDEX('2018_commission_structure-Start'!$A$21:$I$24,MATCH($E343,'2018_commission_structure-Start'!$A$21:$A$24,0),MATCH(Z$1,'2018_commission_structure-Start'!$A$21:$I$21,0)),0)</f>
        <v>0</v>
      </c>
      <c r="AA343" s="6">
        <f>SUM(V343:Z343)</f>
        <v>129255.4</v>
      </c>
      <c r="AB343" s="6">
        <f>AA343+F343</f>
        <v>179214.4</v>
      </c>
    </row>
    <row r="344" spans="1:28" x14ac:dyDescent="0.2">
      <c r="A344" t="str">
        <f>C344&amp;" "&amp;D344</f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>VLOOKUP(E344,'2018_commission_structure-Start'!$A$22:$I$24,9,FALSE)</f>
        <v>600000</v>
      </c>
      <c r="J344" s="2">
        <f>I344*1.25</f>
        <v>750000</v>
      </c>
      <c r="K344" s="2">
        <f>I344*1.5</f>
        <v>900000</v>
      </c>
      <c r="L344" s="2">
        <f>I344*2</f>
        <v>1200000</v>
      </c>
      <c r="M344" s="12">
        <f>H344/I344</f>
        <v>1.0638516666666666</v>
      </c>
      <c r="N344" t="str">
        <f>IF(M344&lt;=1, "0-100%", IF(M344&lt;=1.25, "100-125%", IF(M344&lt;=1.5, "125-150%", IF(M344&lt;=2, "150-200%", "&gt;200%"))))</f>
        <v>100-125%</v>
      </c>
      <c r="O344" s="6">
        <f>MIN(H344,I344)*INDEX('2018_commission_structure-Start'!$A$21:$I$24,MATCH($E344,'2018_commission_structure-Start'!$A$21:$A$24,0),MATCH(O$1,'2018_commission_structure-Start'!$A$21:$I$21,0))</f>
        <v>78000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6512.8700000000008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>SUM(O344:S344)</f>
        <v>84512.87</v>
      </c>
      <c r="U344" s="6">
        <f>T344+F344</f>
        <v>162618.87</v>
      </c>
      <c r="V344" s="6">
        <f>MIN(H344,I344)*INDEX('2018_commission_structure-Start'!$A$15:$J$18,MATCH($E344,'2018_commission_structure-Start'!$A$15:$A$18,0),MATCH(V$1,'2018_commission_structure-Start'!$A$15:$J$15,0))</f>
        <v>90000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6895.98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IF(H344&gt;L344,(H344-L344)*INDEX('2018_commission_structure-Start'!$A$21:$I$24,MATCH($E344,'2018_commission_structure-Start'!$A$21:$A$24,0),MATCH(Z$1,'2018_commission_structure-Start'!$A$21:$I$21,0)),0)</f>
        <v>0</v>
      </c>
      <c r="AA344" s="6">
        <f>SUM(V344:Z344)</f>
        <v>96895.98</v>
      </c>
      <c r="AB344" s="6">
        <f>AA344+F344</f>
        <v>175001.97999999998</v>
      </c>
    </row>
    <row r="345" spans="1:28" x14ac:dyDescent="0.2">
      <c r="A345" t="str">
        <f>C345&amp;" "&amp;D345</f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>VLOOKUP(E345,'2018_commission_structure-Start'!$A$22:$I$24,9,FALSE)</f>
        <v>500000</v>
      </c>
      <c r="J345" s="2">
        <f>I345*1.25</f>
        <v>625000</v>
      </c>
      <c r="K345" s="2">
        <f>I345*1.5</f>
        <v>750000</v>
      </c>
      <c r="L345" s="2">
        <f>I345*2</f>
        <v>1000000</v>
      </c>
      <c r="M345" s="12">
        <f>H345/I345</f>
        <v>1.8130919999999999</v>
      </c>
      <c r="N345" t="str">
        <f>IF(M345&lt;=1, "0-100%", IF(M345&lt;=1.25, "100-125%", IF(M345&lt;=1.5, "125-150%", IF(M345&lt;=2, "150-200%", "&gt;200%"))))</f>
        <v>150-200%</v>
      </c>
      <c r="O345" s="6">
        <f>MIN(H345,I345)*INDEX('2018_commission_structure-Start'!$A$21:$I$24,MATCH($E345,'2018_commission_structure-Start'!$A$21:$A$24,0),MATCH(O$1,'2018_commission_structure-Start'!$A$21:$I$21,0))</f>
        <v>50000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18750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22500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34440.120000000003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>SUM(O345:S345)</f>
        <v>125690.12</v>
      </c>
      <c r="U345" s="6">
        <f>T345+F345</f>
        <v>165190.12</v>
      </c>
      <c r="V345" s="6">
        <f>MIN(H345,I345)*INDEX('2018_commission_structure-Start'!$A$15:$J$18,MATCH($E345,'2018_commission_structure-Start'!$A$15:$A$18,0),MATCH(V$1,'2018_commission_structure-Start'!$A$15:$J$15,0))</f>
        <v>60000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21250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25000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34440.120000000003</v>
      </c>
      <c r="Z345" s="2">
        <f>IF(H345&gt;L345,(H345-L345)*INDEX('2018_commission_structure-Start'!$A$21:$I$24,MATCH($E345,'2018_commission_structure-Start'!$A$21:$A$24,0),MATCH(Z$1,'2018_commission_structure-Start'!$A$21:$I$21,0)),0)</f>
        <v>0</v>
      </c>
      <c r="AA345" s="6">
        <f>SUM(V345:Z345)</f>
        <v>140690.12</v>
      </c>
      <c r="AB345" s="6">
        <f>AA345+F345</f>
        <v>180190.12</v>
      </c>
    </row>
    <row r="346" spans="1:28" x14ac:dyDescent="0.2">
      <c r="A346" t="str">
        <f>C346&amp;" "&amp;D346</f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>VLOOKUP(E346,'2018_commission_structure-Start'!$A$22:$I$24,9,FALSE)</f>
        <v>600000</v>
      </c>
      <c r="J346" s="2">
        <f>I346*1.25</f>
        <v>750000</v>
      </c>
      <c r="K346" s="2">
        <f>I346*1.5</f>
        <v>900000</v>
      </c>
      <c r="L346" s="2">
        <f>I346*2</f>
        <v>1200000</v>
      </c>
      <c r="M346" s="12">
        <f>H346/I346</f>
        <v>0.79258666666666666</v>
      </c>
      <c r="N346" t="str">
        <f>IF(M346&lt;=1, "0-100%", IF(M346&lt;=1.25, "100-125%", IF(M346&lt;=1.5, "125-150%", IF(M346&lt;=2, "150-200%", "&gt;200%"))))</f>
        <v>0-100%</v>
      </c>
      <c r="O346" s="6">
        <f>MIN(H346,I346)*INDEX('2018_commission_structure-Start'!$A$21:$I$24,MATCH($E346,'2018_commission_structure-Start'!$A$21:$A$24,0),MATCH(O$1,'2018_commission_structure-Start'!$A$21:$I$21,0))</f>
        <v>61821.760000000002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0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>SUM(O346:S346)</f>
        <v>61821.760000000002</v>
      </c>
      <c r="U346" s="6">
        <f>T346+F346</f>
        <v>113452.76000000001</v>
      </c>
      <c r="V346" s="6">
        <f>MIN(H346,I346)*INDEX('2018_commission_structure-Start'!$A$15:$J$18,MATCH($E346,'2018_commission_structure-Start'!$A$15:$A$18,0),MATCH(V$1,'2018_commission_structure-Start'!$A$15:$J$15,0))</f>
        <v>71332.800000000003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0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IF(H346&gt;L346,(H346-L346)*INDEX('2018_commission_structure-Start'!$A$21:$I$24,MATCH($E346,'2018_commission_structure-Start'!$A$21:$A$24,0),MATCH(Z$1,'2018_commission_structure-Start'!$A$21:$I$21,0)),0)</f>
        <v>0</v>
      </c>
      <c r="AA346" s="6">
        <f>SUM(V346:Z346)</f>
        <v>71332.800000000003</v>
      </c>
      <c r="AB346" s="6">
        <f>AA346+F346</f>
        <v>122963.8</v>
      </c>
    </row>
    <row r="347" spans="1:28" x14ac:dyDescent="0.2">
      <c r="A347" t="str">
        <f>C347&amp;" "&amp;D347</f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>VLOOKUP(E347,'2018_commission_structure-Start'!$A$22:$I$24,9,FALSE)</f>
        <v>600000</v>
      </c>
      <c r="J347" s="2">
        <f>I347*1.25</f>
        <v>750000</v>
      </c>
      <c r="K347" s="2">
        <f>I347*1.5</f>
        <v>900000</v>
      </c>
      <c r="L347" s="2">
        <f>I347*2</f>
        <v>1200000</v>
      </c>
      <c r="M347" s="12">
        <f>H347/I347</f>
        <v>1.2913416666666666</v>
      </c>
      <c r="N347" t="str">
        <f>IF(M347&lt;=1, "0-100%", IF(M347&lt;=1.25, "100-125%", IF(M347&lt;=1.5, "125-150%", IF(M347&lt;=2, "150-200%", "&gt;200%"))))</f>
        <v>125-150%</v>
      </c>
      <c r="O347" s="6">
        <f>MIN(H347,I347)*INDEX('2018_commission_structure-Start'!$A$21:$I$24,MATCH($E347,'2018_commission_structure-Start'!$A$21:$A$24,0),MATCH(O$1,'2018_commission_structure-Start'!$A$21:$I$21,0))</f>
        <v>78000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25500.000000000004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5209.05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0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>SUM(O347:S347)</f>
        <v>108709.05</v>
      </c>
      <c r="U347" s="6">
        <f>T347+F347</f>
        <v>164251.04999999999</v>
      </c>
      <c r="V347" s="6">
        <f>MIN(H347,I347)*INDEX('2018_commission_structure-Start'!$A$15:$J$18,MATCH($E347,'2018_commission_structure-Start'!$A$15:$A$18,0),MATCH(V$1,'2018_commission_structure-Start'!$A$15:$J$15,0))</f>
        <v>90000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27000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6201.25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0</v>
      </c>
      <c r="Z347" s="2">
        <f>IF(H347&gt;L347,(H347-L347)*INDEX('2018_commission_structure-Start'!$A$21:$I$24,MATCH($E347,'2018_commission_structure-Start'!$A$21:$A$24,0),MATCH(Z$1,'2018_commission_structure-Start'!$A$21:$I$21,0)),0)</f>
        <v>0</v>
      </c>
      <c r="AA347" s="6">
        <f>SUM(V347:Z347)</f>
        <v>123201.25</v>
      </c>
      <c r="AB347" s="6">
        <f>AA347+F347</f>
        <v>178743.25</v>
      </c>
    </row>
    <row r="348" spans="1:28" x14ac:dyDescent="0.2">
      <c r="A348" t="str">
        <f>C348&amp;" "&amp;D348</f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>VLOOKUP(E348,'2018_commission_structure-Start'!$A$22:$I$24,9,FALSE)</f>
        <v>600000</v>
      </c>
      <c r="J348" s="2">
        <f>I348*1.25</f>
        <v>750000</v>
      </c>
      <c r="K348" s="2">
        <f>I348*1.5</f>
        <v>900000</v>
      </c>
      <c r="L348" s="2">
        <f>I348*2</f>
        <v>1200000</v>
      </c>
      <c r="M348" s="12">
        <f>H348/I348</f>
        <v>1.4465866666666667</v>
      </c>
      <c r="N348" t="str">
        <f>IF(M348&lt;=1, "0-100%", IF(M348&lt;=1.25, "100-125%", IF(M348&lt;=1.5, "125-150%", IF(M348&lt;=2, "150-200%", "&gt;200%"))))</f>
        <v>125-150%</v>
      </c>
      <c r="O348" s="6">
        <f>MIN(H348,I348)*INDEX('2018_commission_structure-Start'!$A$21:$I$24,MATCH($E348,'2018_commission_structure-Start'!$A$21:$A$24,0),MATCH(O$1,'2018_commission_structure-Start'!$A$21:$I$21,0))</f>
        <v>78000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25500.000000000004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24769.919999999998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>SUM(O348:S348)</f>
        <v>128269.92</v>
      </c>
      <c r="U348" s="6">
        <f>T348+F348</f>
        <v>187936.91999999998</v>
      </c>
      <c r="V348" s="6">
        <f>MIN(H348,I348)*INDEX('2018_commission_structure-Start'!$A$15:$J$18,MATCH($E348,'2018_commission_structure-Start'!$A$15:$A$18,0),MATCH(V$1,'2018_commission_structure-Start'!$A$15:$J$15,0))</f>
        <v>90000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27000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29488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IF(H348&gt;L348,(H348-L348)*INDEX('2018_commission_structure-Start'!$A$21:$I$24,MATCH($E348,'2018_commission_structure-Start'!$A$21:$A$24,0),MATCH(Z$1,'2018_commission_structure-Start'!$A$21:$I$21,0)),0)</f>
        <v>0</v>
      </c>
      <c r="AA348" s="6">
        <f>SUM(V348:Z348)</f>
        <v>146488</v>
      </c>
      <c r="AB348" s="6">
        <f>AA348+F348</f>
        <v>206155</v>
      </c>
    </row>
    <row r="349" spans="1:28" x14ac:dyDescent="0.2">
      <c r="A349" t="str">
        <f>C349&amp;" "&amp;D349</f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>VLOOKUP(E349,'2018_commission_structure-Start'!$A$22:$I$24,9,FALSE)</f>
        <v>500000</v>
      </c>
      <c r="J349" s="2">
        <f>I349*1.25</f>
        <v>625000</v>
      </c>
      <c r="K349" s="2">
        <f>I349*1.5</f>
        <v>750000</v>
      </c>
      <c r="L349" s="2">
        <f>I349*2</f>
        <v>1000000</v>
      </c>
      <c r="M349" s="12">
        <f>H349/I349</f>
        <v>1.0861460000000001</v>
      </c>
      <c r="N349" t="str">
        <f>IF(M349&lt;=1, "0-100%", IF(M349&lt;=1.25, "100-125%", IF(M349&lt;=1.5, "125-150%", IF(M349&lt;=2, "150-200%", "&gt;200%"))))</f>
        <v>100-125%</v>
      </c>
      <c r="O349" s="6">
        <f>MIN(H349,I349)*INDEX('2018_commission_structure-Start'!$A$21:$I$24,MATCH($E349,'2018_commission_structure-Start'!$A$21:$A$24,0),MATCH(O$1,'2018_commission_structure-Start'!$A$21:$I$21,0))</f>
        <v>50000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6460.95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>SUM(O349:S349)</f>
        <v>56460.95</v>
      </c>
      <c r="U349" s="6">
        <f>T349+F349</f>
        <v>105964.95</v>
      </c>
      <c r="V349" s="6">
        <f>MIN(H349,I349)*INDEX('2018_commission_structure-Start'!$A$15:$J$18,MATCH($E349,'2018_commission_structure-Start'!$A$15:$A$18,0),MATCH(V$1,'2018_commission_structure-Start'!$A$15:$J$15,0))</f>
        <v>60000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7322.4100000000008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IF(H349&gt;L349,(H349-L349)*INDEX('2018_commission_structure-Start'!$A$21:$I$24,MATCH($E349,'2018_commission_structure-Start'!$A$21:$A$24,0),MATCH(Z$1,'2018_commission_structure-Start'!$A$21:$I$21,0)),0)</f>
        <v>0</v>
      </c>
      <c r="AA349" s="6">
        <f>SUM(V349:Z349)</f>
        <v>67322.41</v>
      </c>
      <c r="AB349" s="6">
        <f>AA349+F349</f>
        <v>116826.41</v>
      </c>
    </row>
    <row r="350" spans="1:28" x14ac:dyDescent="0.2">
      <c r="A350" t="str">
        <f>C350&amp;" "&amp;D350</f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>VLOOKUP(E350,'2018_commission_structure-Start'!$A$22:$I$24,9,FALSE)</f>
        <v>750000</v>
      </c>
      <c r="J350" s="2">
        <f>I350*1.25</f>
        <v>937500</v>
      </c>
      <c r="K350" s="2">
        <f>I350*1.5</f>
        <v>1125000</v>
      </c>
      <c r="L350" s="2">
        <f>I350*2</f>
        <v>1500000</v>
      </c>
      <c r="M350" s="12">
        <f>H350/I350</f>
        <v>1.1470266666666666</v>
      </c>
      <c r="N350" t="str">
        <f>IF(M350&lt;=1, "0-100%", IF(M350&lt;=1.25, "100-125%", IF(M350&lt;=1.5, "125-150%", IF(M350&lt;=2, "150-200%", "&gt;200%"))))</f>
        <v>100-125%</v>
      </c>
      <c r="O350" s="6">
        <f>MIN(H350,I350)*INDEX('2018_commission_structure-Start'!$A$21:$I$24,MATCH($E350,'2018_commission_structure-Start'!$A$21:$A$24,0),MATCH(O$1,'2018_commission_structure-Start'!$A$21:$I$21,0))</f>
        <v>112500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20951.3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>SUM(O350:S350)</f>
        <v>133451.29999999999</v>
      </c>
      <c r="U350" s="6">
        <f>T350+F350</f>
        <v>239464.3</v>
      </c>
      <c r="V350" s="6">
        <f>MIN(H350,I350)*INDEX('2018_commission_structure-Start'!$A$15:$J$18,MATCH($E350,'2018_commission_structure-Start'!$A$15:$A$18,0),MATCH(V$1,'2018_commission_structure-Start'!$A$15:$J$15,0))</f>
        <v>112500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24259.4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IF(H350&gt;L350,(H350-L350)*INDEX('2018_commission_structure-Start'!$A$21:$I$24,MATCH($E350,'2018_commission_structure-Start'!$A$21:$A$24,0),MATCH(Z$1,'2018_commission_structure-Start'!$A$21:$I$21,0)),0)</f>
        <v>0</v>
      </c>
      <c r="AA350" s="6">
        <f>SUM(V350:Z350)</f>
        <v>136759.4</v>
      </c>
      <c r="AB350" s="6">
        <f>AA350+F350</f>
        <v>242772.4</v>
      </c>
    </row>
    <row r="351" spans="1:28" x14ac:dyDescent="0.2">
      <c r="A351" t="str">
        <f>C351&amp;" "&amp;D351</f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>VLOOKUP(E351,'2018_commission_structure-Start'!$A$22:$I$24,9,FALSE)</f>
        <v>500000</v>
      </c>
      <c r="J351" s="2">
        <f>I351*1.25</f>
        <v>625000</v>
      </c>
      <c r="K351" s="2">
        <f>I351*1.5</f>
        <v>750000</v>
      </c>
      <c r="L351" s="2">
        <f>I351*2</f>
        <v>1000000</v>
      </c>
      <c r="M351" s="12">
        <f>H351/I351</f>
        <v>1.21726</v>
      </c>
      <c r="N351" t="str">
        <f>IF(M351&lt;=1, "0-100%", IF(M351&lt;=1.25, "100-125%", IF(M351&lt;=1.5, "125-150%", IF(M351&lt;=2, "150-200%", "&gt;200%"))))</f>
        <v>100-125%</v>
      </c>
      <c r="O351" s="6">
        <f>MIN(H351,I351)*INDEX('2018_commission_structure-Start'!$A$21:$I$24,MATCH($E351,'2018_commission_structure-Start'!$A$21:$A$24,0),MATCH(O$1,'2018_commission_structure-Start'!$A$21:$I$21,0))</f>
        <v>50000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16294.5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>SUM(O351:S351)</f>
        <v>66294.5</v>
      </c>
      <c r="U351" s="6">
        <f>T351+F351</f>
        <v>112632.5</v>
      </c>
      <c r="V351" s="6">
        <f>MIN(H351,I351)*INDEX('2018_commission_structure-Start'!$A$15:$J$18,MATCH($E351,'2018_commission_structure-Start'!$A$15:$A$18,0),MATCH(V$1,'2018_commission_structure-Start'!$A$15:$J$15,0))</f>
        <v>60000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18467.100000000002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IF(H351&gt;L351,(H351-L351)*INDEX('2018_commission_structure-Start'!$A$21:$I$24,MATCH($E351,'2018_commission_structure-Start'!$A$21:$A$24,0),MATCH(Z$1,'2018_commission_structure-Start'!$A$21:$I$21,0)),0)</f>
        <v>0</v>
      </c>
      <c r="AA351" s="6">
        <f>SUM(V351:Z351)</f>
        <v>78467.100000000006</v>
      </c>
      <c r="AB351" s="6">
        <f>AA351+F351</f>
        <v>124805.1</v>
      </c>
    </row>
    <row r="352" spans="1:28" x14ac:dyDescent="0.2">
      <c r="A352" t="str">
        <f>C352&amp;" "&amp;D352</f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>VLOOKUP(E352,'2018_commission_structure-Start'!$A$22:$I$24,9,FALSE)</f>
        <v>600000</v>
      </c>
      <c r="J352" s="2">
        <f>I352*1.25</f>
        <v>750000</v>
      </c>
      <c r="K352" s="2">
        <f>I352*1.5</f>
        <v>900000</v>
      </c>
      <c r="L352" s="2">
        <f>I352*2</f>
        <v>1200000</v>
      </c>
      <c r="M352" s="12">
        <f>H352/I352</f>
        <v>1.4637983333333333</v>
      </c>
      <c r="N352" t="str">
        <f>IF(M352&lt;=1, "0-100%", IF(M352&lt;=1.25, "100-125%", IF(M352&lt;=1.5, "125-150%", IF(M352&lt;=2, "150-200%", "&gt;200%"))))</f>
        <v>125-150%</v>
      </c>
      <c r="O352" s="6">
        <f>MIN(H352,I352)*INDEX('2018_commission_structure-Start'!$A$21:$I$24,MATCH($E352,'2018_commission_structure-Start'!$A$21:$A$24,0),MATCH(O$1,'2018_commission_structure-Start'!$A$21:$I$21,0))</f>
        <v>78000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25500.000000000004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26938.59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>SUM(O352:S352)</f>
        <v>130438.59</v>
      </c>
      <c r="U352" s="6">
        <f>T352+F352</f>
        <v>200909.59</v>
      </c>
      <c r="V352" s="6">
        <f>MIN(H352,I352)*INDEX('2018_commission_structure-Start'!$A$15:$J$18,MATCH($E352,'2018_commission_structure-Start'!$A$15:$A$18,0),MATCH(V$1,'2018_commission_structure-Start'!$A$15:$J$15,0))</f>
        <v>90000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27000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32069.75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IF(H352&gt;L352,(H352-L352)*INDEX('2018_commission_structure-Start'!$A$21:$I$24,MATCH($E352,'2018_commission_structure-Start'!$A$21:$A$24,0),MATCH(Z$1,'2018_commission_structure-Start'!$A$21:$I$21,0)),0)</f>
        <v>0</v>
      </c>
      <c r="AA352" s="6">
        <f>SUM(V352:Z352)</f>
        <v>149069.75</v>
      </c>
      <c r="AB352" s="6">
        <f>AA352+F352</f>
        <v>219540.75</v>
      </c>
    </row>
    <row r="353" spans="1:28" x14ac:dyDescent="0.2">
      <c r="A353" t="str">
        <f>C353&amp;" "&amp;D353</f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>VLOOKUP(E353,'2018_commission_structure-Start'!$A$22:$I$24,9,FALSE)</f>
        <v>600000</v>
      </c>
      <c r="J353" s="2">
        <f>I353*1.25</f>
        <v>750000</v>
      </c>
      <c r="K353" s="2">
        <f>I353*1.5</f>
        <v>900000</v>
      </c>
      <c r="L353" s="2">
        <f>I353*2</f>
        <v>1200000</v>
      </c>
      <c r="M353" s="12">
        <f>H353/I353</f>
        <v>1.1568216666666666</v>
      </c>
      <c r="N353" t="str">
        <f>IF(M353&lt;=1, "0-100%", IF(M353&lt;=1.25, "100-125%", IF(M353&lt;=1.5, "125-150%", IF(M353&lt;=2, "150-200%", "&gt;200%"))))</f>
        <v>100-125%</v>
      </c>
      <c r="O353" s="6">
        <f>MIN(H353,I353)*INDEX('2018_commission_structure-Start'!$A$21:$I$24,MATCH($E353,'2018_commission_structure-Start'!$A$21:$A$24,0),MATCH(O$1,'2018_commission_structure-Start'!$A$21:$I$21,0))</f>
        <v>78000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15995.810000000001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>SUM(O353:S353)</f>
        <v>93995.81</v>
      </c>
      <c r="U353" s="6">
        <f>T353+F353</f>
        <v>167962.81</v>
      </c>
      <c r="V353" s="6">
        <f>MIN(H353,I353)*INDEX('2018_commission_structure-Start'!$A$15:$J$18,MATCH($E353,'2018_commission_structure-Start'!$A$15:$A$18,0),MATCH(V$1,'2018_commission_structure-Start'!$A$15:$J$15,0))</f>
        <v>90000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16936.739999999998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IF(H353&gt;L353,(H353-L353)*INDEX('2018_commission_structure-Start'!$A$21:$I$24,MATCH($E353,'2018_commission_structure-Start'!$A$21:$A$24,0),MATCH(Z$1,'2018_commission_structure-Start'!$A$21:$I$21,0)),0)</f>
        <v>0</v>
      </c>
      <c r="AA353" s="6">
        <f>SUM(V353:Z353)</f>
        <v>106936.73999999999</v>
      </c>
      <c r="AB353" s="6">
        <f>AA353+F353</f>
        <v>180903.74</v>
      </c>
    </row>
    <row r="354" spans="1:28" x14ac:dyDescent="0.2">
      <c r="A354" t="str">
        <f>C354&amp;" "&amp;D354</f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>VLOOKUP(E354,'2018_commission_structure-Start'!$A$22:$I$24,9,FALSE)</f>
        <v>600000</v>
      </c>
      <c r="J354" s="2">
        <f>I354*1.25</f>
        <v>750000</v>
      </c>
      <c r="K354" s="2">
        <f>I354*1.5</f>
        <v>900000</v>
      </c>
      <c r="L354" s="2">
        <f>I354*2</f>
        <v>1200000</v>
      </c>
      <c r="M354" s="12">
        <f>H354/I354</f>
        <v>0.87178666666666671</v>
      </c>
      <c r="N354" t="str">
        <f>IF(M354&lt;=1, "0-100%", IF(M354&lt;=1.25, "100-125%", IF(M354&lt;=1.5, "125-150%", IF(M354&lt;=2, "150-200%", "&gt;200%"))))</f>
        <v>0-100%</v>
      </c>
      <c r="O354" s="6">
        <f>MIN(H354,I354)*INDEX('2018_commission_structure-Start'!$A$21:$I$24,MATCH($E354,'2018_commission_structure-Start'!$A$21:$A$24,0),MATCH(O$1,'2018_commission_structure-Start'!$A$21:$I$21,0))</f>
        <v>67999.360000000001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0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IF(H354&gt;L354,(H354-L354)*INDEX('2018_commission_structure-Start'!$A$21:$I$24,MATCH($E354,'2018_commission_structure-Start'!$A$21:$A$24,0),MATCH(S$1,'2018_commission_structure-Start'!$A$21:$I$21,0)),0)</f>
        <v>0</v>
      </c>
      <c r="T354" s="6">
        <f>SUM(O354:S354)</f>
        <v>67999.360000000001</v>
      </c>
      <c r="U354" s="6">
        <f>T354+F354</f>
        <v>142966.35999999999</v>
      </c>
      <c r="V354" s="6">
        <f>MIN(H354,I354)*INDEX('2018_commission_structure-Start'!$A$15:$J$18,MATCH($E354,'2018_commission_structure-Start'!$A$15:$A$18,0),MATCH(V$1,'2018_commission_structure-Start'!$A$15:$J$15,0))</f>
        <v>78460.800000000003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0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IF(H354&gt;L354,(H354-L354)*INDEX('2018_commission_structure-Start'!$A$21:$I$24,MATCH($E354,'2018_commission_structure-Start'!$A$21:$A$24,0),MATCH(Z$1,'2018_commission_structure-Start'!$A$21:$I$21,0)),0)</f>
        <v>0</v>
      </c>
      <c r="AA354" s="6">
        <f>SUM(V354:Z354)</f>
        <v>78460.800000000003</v>
      </c>
      <c r="AB354" s="6">
        <f>AA354+F354</f>
        <v>153427.79999999999</v>
      </c>
    </row>
    <row r="355" spans="1:28" x14ac:dyDescent="0.2">
      <c r="A355" t="str">
        <f>C355&amp;" "&amp;D355</f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>VLOOKUP(E355,'2018_commission_structure-Start'!$A$22:$I$24,9,FALSE)</f>
        <v>500000</v>
      </c>
      <c r="J355" s="2">
        <f>I355*1.25</f>
        <v>625000</v>
      </c>
      <c r="K355" s="2">
        <f>I355*1.5</f>
        <v>750000</v>
      </c>
      <c r="L355" s="2">
        <f>I355*2</f>
        <v>1000000</v>
      </c>
      <c r="M355" s="12">
        <f>H355/I355</f>
        <v>1.7916339999999999</v>
      </c>
      <c r="N355" t="str">
        <f>IF(M355&lt;=1, "0-100%", IF(M355&lt;=1.25, "100-125%", IF(M355&lt;=1.5, "125-150%", IF(M355&lt;=2, "150-200%", "&gt;200%"))))</f>
        <v>150-200%</v>
      </c>
      <c r="O355" s="6">
        <f>MIN(H355,I355)*INDEX('2018_commission_structure-Start'!$A$21:$I$24,MATCH($E355,'2018_commission_structure-Start'!$A$21:$A$24,0),MATCH(O$1,'2018_commission_structure-Start'!$A$21:$I$21,0))</f>
        <v>50000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18750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22500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32079.74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>SUM(O355:S355)</f>
        <v>123329.74</v>
      </c>
      <c r="U355" s="6">
        <f>T355+F355</f>
        <v>174169.74</v>
      </c>
      <c r="V355" s="6">
        <f>MIN(H355,I355)*INDEX('2018_commission_structure-Start'!$A$15:$J$18,MATCH($E355,'2018_commission_structure-Start'!$A$15:$A$18,0),MATCH(V$1,'2018_commission_structure-Start'!$A$15:$J$15,0))</f>
        <v>60000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21250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25000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32079.74</v>
      </c>
      <c r="Z355" s="2">
        <f>IF(H355&gt;L355,(H355-L355)*INDEX('2018_commission_structure-Start'!$A$21:$I$24,MATCH($E355,'2018_commission_structure-Start'!$A$21:$A$24,0),MATCH(Z$1,'2018_commission_structure-Start'!$A$21:$I$21,0)),0)</f>
        <v>0</v>
      </c>
      <c r="AA355" s="6">
        <f>SUM(V355:Z355)</f>
        <v>138329.74</v>
      </c>
      <c r="AB355" s="6">
        <f>AA355+F355</f>
        <v>189169.74</v>
      </c>
    </row>
    <row r="356" spans="1:28" x14ac:dyDescent="0.2">
      <c r="A356" t="str">
        <f>C356&amp;" "&amp;D356</f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>VLOOKUP(E356,'2018_commission_structure-Start'!$A$22:$I$24,9,FALSE)</f>
        <v>500000</v>
      </c>
      <c r="J356" s="2">
        <f>I356*1.25</f>
        <v>625000</v>
      </c>
      <c r="K356" s="2">
        <f>I356*1.5</f>
        <v>750000</v>
      </c>
      <c r="L356" s="2">
        <f>I356*2</f>
        <v>1000000</v>
      </c>
      <c r="M356" s="12">
        <f>H356/I356</f>
        <v>1.30264</v>
      </c>
      <c r="N356" t="str">
        <f>IF(M356&lt;=1, "0-100%", IF(M356&lt;=1.25, "100-125%", IF(M356&lt;=1.5, "125-150%", IF(M356&lt;=2, "150-200%", "&gt;200%"))))</f>
        <v>125-150%</v>
      </c>
      <c r="O356" s="6">
        <f>MIN(H356,I356)*INDEX('2018_commission_structure-Start'!$A$21:$I$24,MATCH($E356,'2018_commission_structure-Start'!$A$21:$A$24,0),MATCH(O$1,'2018_commission_structure-Start'!$A$21:$I$21,0))</f>
        <v>50000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18750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4737.5999999999995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0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>SUM(O356:S356)</f>
        <v>73487.600000000006</v>
      </c>
      <c r="U356" s="6">
        <f>T356+F356</f>
        <v>110959.6</v>
      </c>
      <c r="V356" s="6">
        <f>MIN(H356,I356)*INDEX('2018_commission_structure-Start'!$A$15:$J$18,MATCH($E356,'2018_commission_structure-Start'!$A$15:$A$18,0),MATCH(V$1,'2018_commission_structure-Start'!$A$15:$J$15,0))</f>
        <v>60000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21250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5264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0</v>
      </c>
      <c r="Z356" s="2">
        <f>IF(H356&gt;L356,(H356-L356)*INDEX('2018_commission_structure-Start'!$A$21:$I$24,MATCH($E356,'2018_commission_structure-Start'!$A$21:$A$24,0),MATCH(Z$1,'2018_commission_structure-Start'!$A$21:$I$21,0)),0)</f>
        <v>0</v>
      </c>
      <c r="AA356" s="6">
        <f>SUM(V356:Z356)</f>
        <v>86514</v>
      </c>
      <c r="AB356" s="6">
        <f>AA356+F356</f>
        <v>123986</v>
      </c>
    </row>
    <row r="357" spans="1:28" x14ac:dyDescent="0.2">
      <c r="A357" t="str">
        <f>C357&amp;" "&amp;D357</f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>VLOOKUP(E357,'2018_commission_structure-Start'!$A$22:$I$24,9,FALSE)</f>
        <v>500000</v>
      </c>
      <c r="J357" s="2">
        <f>I357*1.25</f>
        <v>625000</v>
      </c>
      <c r="K357" s="2">
        <f>I357*1.5</f>
        <v>750000</v>
      </c>
      <c r="L357" s="2">
        <f>I357*2</f>
        <v>1000000</v>
      </c>
      <c r="M357" s="12">
        <f>H357/I357</f>
        <v>2.1285720000000001</v>
      </c>
      <c r="N357" t="str">
        <f>IF(M357&lt;=1, "0-100%", IF(M357&lt;=1.25, "100-125%", IF(M357&lt;=1.5, "125-150%", IF(M357&lt;=2, "150-200%", "&gt;200%"))))</f>
        <v>&gt;200%</v>
      </c>
      <c r="O357" s="6">
        <f>MIN(H357,I357)*INDEX('2018_commission_structure-Start'!$A$21:$I$24,MATCH($E357,'2018_commission_structure-Start'!$A$21:$A$24,0),MATCH(O$1,'2018_commission_structure-Start'!$A$21:$I$21,0))</f>
        <v>50000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18750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22500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55000</v>
      </c>
      <c r="S357" s="2">
        <f>IF(H357&gt;L357,(H357-L357)*INDEX('2018_commission_structure-Start'!$A$21:$I$24,MATCH($E357,'2018_commission_structure-Start'!$A$21:$A$24,0),MATCH(S$1,'2018_commission_structure-Start'!$A$21:$I$21,0)),0)</f>
        <v>6428.6</v>
      </c>
      <c r="T357" s="6">
        <f>SUM(O357:S357)</f>
        <v>152678.6</v>
      </c>
      <c r="U357" s="6">
        <f>T357+F357</f>
        <v>186688.6</v>
      </c>
      <c r="V357" s="6">
        <f>MIN(H357,I357)*INDEX('2018_commission_structure-Start'!$A$15:$J$18,MATCH($E357,'2018_commission_structure-Start'!$A$15:$A$18,0),MATCH(V$1,'2018_commission_structure-Start'!$A$15:$J$15,0))</f>
        <v>60000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21250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25000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55000</v>
      </c>
      <c r="Z357" s="2">
        <f>IF(H357&gt;L357,(H357-L357)*INDEX('2018_commission_structure-Start'!$A$21:$I$24,MATCH($E357,'2018_commission_structure-Start'!$A$21:$A$24,0),MATCH(Z$1,'2018_commission_structure-Start'!$A$21:$I$21,0)),0)</f>
        <v>6428.6</v>
      </c>
      <c r="AA357" s="6">
        <f>SUM(V357:Z357)</f>
        <v>167678.6</v>
      </c>
      <c r="AB357" s="6">
        <f>AA357+F357</f>
        <v>201688.6</v>
      </c>
    </row>
    <row r="358" spans="1:28" x14ac:dyDescent="0.2">
      <c r="A358" t="str">
        <f>C358&amp;" "&amp;D358</f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>VLOOKUP(E358,'2018_commission_structure-Start'!$A$22:$I$24,9,FALSE)</f>
        <v>600000</v>
      </c>
      <c r="J358" s="2">
        <f>I358*1.25</f>
        <v>750000</v>
      </c>
      <c r="K358" s="2">
        <f>I358*1.5</f>
        <v>900000</v>
      </c>
      <c r="L358" s="2">
        <f>I358*2</f>
        <v>1200000</v>
      </c>
      <c r="M358" s="12">
        <f>H358/I358</f>
        <v>1.0811816666666667</v>
      </c>
      <c r="N358" t="str">
        <f>IF(M358&lt;=1, "0-100%", IF(M358&lt;=1.25, "100-125%", IF(M358&lt;=1.5, "125-150%", IF(M358&lt;=2, "150-200%", "&gt;200%"))))</f>
        <v>100-125%</v>
      </c>
      <c r="O358" s="6">
        <f>MIN(H358,I358)*INDEX('2018_commission_structure-Start'!$A$21:$I$24,MATCH($E358,'2018_commission_structure-Start'!$A$21:$A$24,0),MATCH(O$1,'2018_commission_structure-Start'!$A$21:$I$21,0))</f>
        <v>78000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8280.5300000000007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>SUM(O358:S358)</f>
        <v>86280.53</v>
      </c>
      <c r="U358" s="6">
        <f>T358+F358</f>
        <v>138414.53</v>
      </c>
      <c r="V358" s="6">
        <f>MIN(H358,I358)*INDEX('2018_commission_structure-Start'!$A$15:$J$18,MATCH($E358,'2018_commission_structure-Start'!$A$15:$A$18,0),MATCH(V$1,'2018_commission_structure-Start'!$A$15:$J$15,0))</f>
        <v>90000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8767.619999999999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IF(H358&gt;L358,(H358-L358)*INDEX('2018_commission_structure-Start'!$A$21:$I$24,MATCH($E358,'2018_commission_structure-Start'!$A$21:$A$24,0),MATCH(Z$1,'2018_commission_structure-Start'!$A$21:$I$21,0)),0)</f>
        <v>0</v>
      </c>
      <c r="AA358" s="6">
        <f>SUM(V358:Z358)</f>
        <v>98767.62</v>
      </c>
      <c r="AB358" s="6">
        <f>AA358+F358</f>
        <v>150901.62</v>
      </c>
    </row>
    <row r="359" spans="1:28" x14ac:dyDescent="0.2">
      <c r="A359" t="str">
        <f>C359&amp;" "&amp;D359</f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>VLOOKUP(E359,'2018_commission_structure-Start'!$A$22:$I$24,9,FALSE)</f>
        <v>750000</v>
      </c>
      <c r="J359" s="2">
        <f>I359*1.25</f>
        <v>937500</v>
      </c>
      <c r="K359" s="2">
        <f>I359*1.5</f>
        <v>1125000</v>
      </c>
      <c r="L359" s="2">
        <f>I359*2</f>
        <v>1500000</v>
      </c>
      <c r="M359" s="12">
        <f>H359/I359</f>
        <v>0.77606799999999998</v>
      </c>
      <c r="N359" t="str">
        <f>IF(M359&lt;=1, "0-100%", IF(M359&lt;=1.25, "100-125%", IF(M359&lt;=1.5, "125-150%", IF(M359&lt;=2, "150-200%", "&gt;200%"))))</f>
        <v>0-100%</v>
      </c>
      <c r="O359" s="6">
        <f>MIN(H359,I359)*INDEX('2018_commission_structure-Start'!$A$21:$I$24,MATCH($E359,'2018_commission_structure-Start'!$A$21:$A$24,0),MATCH(O$1,'2018_commission_structure-Start'!$A$21:$I$21,0))</f>
        <v>87307.65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>SUM(O359:S359)</f>
        <v>87307.65</v>
      </c>
      <c r="U359" s="6">
        <f>T359+F359</f>
        <v>212235.65</v>
      </c>
      <c r="V359" s="6">
        <f>MIN(H359,I359)*INDEX('2018_commission_structure-Start'!$A$15:$J$18,MATCH($E359,'2018_commission_structure-Start'!$A$15:$A$18,0),MATCH(V$1,'2018_commission_structure-Start'!$A$15:$J$15,0))</f>
        <v>87307.65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IF(H359&gt;L359,(H359-L359)*INDEX('2018_commission_structure-Start'!$A$21:$I$24,MATCH($E359,'2018_commission_structure-Start'!$A$21:$A$24,0),MATCH(Z$1,'2018_commission_structure-Start'!$A$21:$I$21,0)),0)</f>
        <v>0</v>
      </c>
      <c r="AA359" s="6">
        <f>SUM(V359:Z359)</f>
        <v>87307.65</v>
      </c>
      <c r="AB359" s="6">
        <f>AA359+F359</f>
        <v>212235.65</v>
      </c>
    </row>
    <row r="360" spans="1:28" x14ac:dyDescent="0.2">
      <c r="A360" t="str">
        <f>C360&amp;" "&amp;D360</f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>VLOOKUP(E360,'2018_commission_structure-Start'!$A$22:$I$24,9,FALSE)</f>
        <v>500000</v>
      </c>
      <c r="J360" s="2">
        <f>I360*1.25</f>
        <v>625000</v>
      </c>
      <c r="K360" s="2">
        <f>I360*1.5</f>
        <v>750000</v>
      </c>
      <c r="L360" s="2">
        <f>I360*2</f>
        <v>1000000</v>
      </c>
      <c r="M360" s="12">
        <f>H360/I360</f>
        <v>1.1673</v>
      </c>
      <c r="N360" t="str">
        <f>IF(M360&lt;=1, "0-100%", IF(M360&lt;=1.25, "100-125%", IF(M360&lt;=1.5, "125-150%", IF(M360&lt;=2, "150-200%", "&gt;200%"))))</f>
        <v>100-125%</v>
      </c>
      <c r="O360" s="6">
        <f>MIN(H360,I360)*INDEX('2018_commission_structure-Start'!$A$21:$I$24,MATCH($E360,'2018_commission_structure-Start'!$A$21:$A$24,0),MATCH(O$1,'2018_commission_structure-Start'!$A$21:$I$21,0))</f>
        <v>50000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12547.5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0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>SUM(O360:S360)</f>
        <v>62547.5</v>
      </c>
      <c r="U360" s="6">
        <f>T360+F360</f>
        <v>110952.5</v>
      </c>
      <c r="V360" s="6">
        <f>MIN(H360,I360)*INDEX('2018_commission_structure-Start'!$A$15:$J$18,MATCH($E360,'2018_commission_structure-Start'!$A$15:$A$18,0),MATCH(V$1,'2018_commission_structure-Start'!$A$15:$J$15,0))</f>
        <v>60000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14220.500000000002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0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IF(H360&gt;L360,(H360-L360)*INDEX('2018_commission_structure-Start'!$A$21:$I$24,MATCH($E360,'2018_commission_structure-Start'!$A$21:$A$24,0),MATCH(Z$1,'2018_commission_structure-Start'!$A$21:$I$21,0)),0)</f>
        <v>0</v>
      </c>
      <c r="AA360" s="6">
        <f>SUM(V360:Z360)</f>
        <v>74220.5</v>
      </c>
      <c r="AB360" s="6">
        <f>AA360+F360</f>
        <v>122625.5</v>
      </c>
    </row>
    <row r="361" spans="1:28" x14ac:dyDescent="0.2">
      <c r="A361" t="str">
        <f>C361&amp;" "&amp;D361</f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>VLOOKUP(E361,'2018_commission_structure-Start'!$A$22:$I$24,9,FALSE)</f>
        <v>600000</v>
      </c>
      <c r="J361" s="2">
        <f>I361*1.25</f>
        <v>750000</v>
      </c>
      <c r="K361" s="2">
        <f>I361*1.5</f>
        <v>900000</v>
      </c>
      <c r="L361" s="2">
        <f>I361*2</f>
        <v>1200000</v>
      </c>
      <c r="M361" s="12">
        <f>H361/I361</f>
        <v>1.5234799999999999</v>
      </c>
      <c r="N361" t="str">
        <f>IF(M361&lt;=1, "0-100%", IF(M361&lt;=1.25, "100-125%", IF(M361&lt;=1.5, "125-150%", IF(M361&lt;=2, "150-200%", "&gt;200%"))))</f>
        <v>150-200%</v>
      </c>
      <c r="O361" s="6">
        <f>MIN(H361,I361)*INDEX('2018_commission_structure-Start'!$A$21:$I$24,MATCH($E361,'2018_commission_structure-Start'!$A$21:$A$24,0),MATCH(O$1,'2018_commission_structure-Start'!$A$21:$I$21,0))</f>
        <v>78000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25500.000000000004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31500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3662.88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>SUM(O361:S361)</f>
        <v>138662.88</v>
      </c>
      <c r="U361" s="6">
        <f>T361+F361</f>
        <v>213995.88</v>
      </c>
      <c r="V361" s="6">
        <f>MIN(H361,I361)*INDEX('2018_commission_structure-Start'!$A$15:$J$18,MATCH($E361,'2018_commission_structure-Start'!$A$15:$A$18,0),MATCH(V$1,'2018_commission_structure-Start'!$A$15:$J$15,0))</f>
        <v>90000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27000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37500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4226.3999999999996</v>
      </c>
      <c r="Z361" s="2">
        <f>IF(H361&gt;L361,(H361-L361)*INDEX('2018_commission_structure-Start'!$A$21:$I$24,MATCH($E361,'2018_commission_structure-Start'!$A$21:$A$24,0),MATCH(Z$1,'2018_commission_structure-Start'!$A$21:$I$21,0)),0)</f>
        <v>0</v>
      </c>
      <c r="AA361" s="6">
        <f>SUM(V361:Z361)</f>
        <v>158726.39999999999</v>
      </c>
      <c r="AB361" s="6">
        <f>AA361+F361</f>
        <v>234059.4</v>
      </c>
    </row>
    <row r="362" spans="1:28" x14ac:dyDescent="0.2">
      <c r="A362" t="str">
        <f>C362&amp;" "&amp;D362</f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>VLOOKUP(E362,'2018_commission_structure-Start'!$A$22:$I$24,9,FALSE)</f>
        <v>500000</v>
      </c>
      <c r="J362" s="2">
        <f>I362*1.25</f>
        <v>625000</v>
      </c>
      <c r="K362" s="2">
        <f>I362*1.5</f>
        <v>750000</v>
      </c>
      <c r="L362" s="2">
        <f>I362*2</f>
        <v>1000000</v>
      </c>
      <c r="M362" s="12">
        <f>H362/I362</f>
        <v>1.14957</v>
      </c>
      <c r="N362" t="str">
        <f>IF(M362&lt;=1, "0-100%", IF(M362&lt;=1.25, "100-125%", IF(M362&lt;=1.5, "125-150%", IF(M362&lt;=2, "150-200%", "&gt;200%"))))</f>
        <v>100-125%</v>
      </c>
      <c r="O362" s="6">
        <f>MIN(H362,I362)*INDEX('2018_commission_structure-Start'!$A$21:$I$24,MATCH($E362,'2018_commission_structure-Start'!$A$21:$A$24,0),MATCH(O$1,'2018_commission_structure-Start'!$A$21:$I$21,0))</f>
        <v>50000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11217.75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>SUM(O362:S362)</f>
        <v>61217.75</v>
      </c>
      <c r="U362" s="6">
        <f>T362+F362</f>
        <v>106554.75</v>
      </c>
      <c r="V362" s="6">
        <f>MIN(H362,I362)*INDEX('2018_commission_structure-Start'!$A$15:$J$18,MATCH($E362,'2018_commission_structure-Start'!$A$15:$A$18,0),MATCH(V$1,'2018_commission_structure-Start'!$A$15:$J$15,0))</f>
        <v>60000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12713.45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IF(H362&gt;L362,(H362-L362)*INDEX('2018_commission_structure-Start'!$A$21:$I$24,MATCH($E362,'2018_commission_structure-Start'!$A$21:$A$24,0),MATCH(Z$1,'2018_commission_structure-Start'!$A$21:$I$21,0)),0)</f>
        <v>0</v>
      </c>
      <c r="AA362" s="6">
        <f>SUM(V362:Z362)</f>
        <v>72713.45</v>
      </c>
      <c r="AB362" s="6">
        <f>AA362+F362</f>
        <v>118050.45</v>
      </c>
    </row>
    <row r="363" spans="1:28" x14ac:dyDescent="0.2">
      <c r="A363" t="str">
        <f>C363&amp;" "&amp;D363</f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>VLOOKUP(E363,'2018_commission_structure-Start'!$A$22:$I$24,9,FALSE)</f>
        <v>750000</v>
      </c>
      <c r="J363" s="2">
        <f>I363*1.25</f>
        <v>937500</v>
      </c>
      <c r="K363" s="2">
        <f>I363*1.5</f>
        <v>1125000</v>
      </c>
      <c r="L363" s="2">
        <f>I363*2</f>
        <v>1500000</v>
      </c>
      <c r="M363" s="12">
        <f>H363/I363</f>
        <v>1.2604120000000001</v>
      </c>
      <c r="N363" t="str">
        <f>IF(M363&lt;=1, "0-100%", IF(M363&lt;=1.25, "100-125%", IF(M363&lt;=1.5, "125-150%", IF(M363&lt;=2, "150-200%", "&gt;200%"))))</f>
        <v>125-150%</v>
      </c>
      <c r="O363" s="6">
        <f>MIN(H363,I363)*INDEX('2018_commission_structure-Start'!$A$21:$I$24,MATCH($E363,'2018_commission_structure-Start'!$A$21:$A$24,0),MATCH(O$1,'2018_commission_structure-Start'!$A$21:$I$21,0))</f>
        <v>112500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35625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1796.0700000000002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>SUM(O363:S363)</f>
        <v>149921.07</v>
      </c>
      <c r="U363" s="6">
        <f>T363+F363</f>
        <v>274736.07</v>
      </c>
      <c r="V363" s="6">
        <f>MIN(H363,I363)*INDEX('2018_commission_structure-Start'!$A$15:$J$18,MATCH($E363,'2018_commission_structure-Start'!$A$15:$A$18,0),MATCH(V$1,'2018_commission_structure-Start'!$A$15:$J$15,0))</f>
        <v>112500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41250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1952.25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IF(H363&gt;L363,(H363-L363)*INDEX('2018_commission_structure-Start'!$A$21:$I$24,MATCH($E363,'2018_commission_structure-Start'!$A$21:$A$24,0),MATCH(Z$1,'2018_commission_structure-Start'!$A$21:$I$21,0)),0)</f>
        <v>0</v>
      </c>
      <c r="AA363" s="6">
        <f>SUM(V363:Z363)</f>
        <v>155702.25</v>
      </c>
      <c r="AB363" s="6">
        <f>AA363+F363</f>
        <v>280517.25</v>
      </c>
    </row>
    <row r="364" spans="1:28" x14ac:dyDescent="0.2">
      <c r="A364" t="str">
        <f>C364&amp;" "&amp;D364</f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>VLOOKUP(E364,'2018_commission_structure-Start'!$A$22:$I$24,9,FALSE)</f>
        <v>600000</v>
      </c>
      <c r="J364" s="2">
        <f>I364*1.25</f>
        <v>750000</v>
      </c>
      <c r="K364" s="2">
        <f>I364*1.5</f>
        <v>900000</v>
      </c>
      <c r="L364" s="2">
        <f>I364*2</f>
        <v>1200000</v>
      </c>
      <c r="M364" s="12">
        <f>H364/I364</f>
        <v>1.3918066666666666</v>
      </c>
      <c r="N364" t="str">
        <f>IF(M364&lt;=1, "0-100%", IF(M364&lt;=1.25, "100-125%", IF(M364&lt;=1.5, "125-150%", IF(M364&lt;=2, "150-200%", "&gt;200%"))))</f>
        <v>125-150%</v>
      </c>
      <c r="O364" s="6">
        <f>MIN(H364,I364)*INDEX('2018_commission_structure-Start'!$A$21:$I$24,MATCH($E364,'2018_commission_structure-Start'!$A$21:$A$24,0),MATCH(O$1,'2018_commission_structure-Start'!$A$21:$I$21,0))</f>
        <v>78000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25500.000000000004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17867.64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>SUM(O364:S364)</f>
        <v>121367.64</v>
      </c>
      <c r="U364" s="6">
        <f>T364+F364</f>
        <v>198578.64</v>
      </c>
      <c r="V364" s="6">
        <f>MIN(H364,I364)*INDEX('2018_commission_structure-Start'!$A$15:$J$18,MATCH($E364,'2018_commission_structure-Start'!$A$15:$A$18,0),MATCH(V$1,'2018_commission_structure-Start'!$A$15:$J$15,0))</f>
        <v>90000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27000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21271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IF(H364&gt;L364,(H364-L364)*INDEX('2018_commission_structure-Start'!$A$21:$I$24,MATCH($E364,'2018_commission_structure-Start'!$A$21:$A$24,0),MATCH(Z$1,'2018_commission_structure-Start'!$A$21:$I$21,0)),0)</f>
        <v>0</v>
      </c>
      <c r="AA364" s="6">
        <f>SUM(V364:Z364)</f>
        <v>138271</v>
      </c>
      <c r="AB364" s="6">
        <f>AA364+F364</f>
        <v>215482</v>
      </c>
    </row>
    <row r="365" spans="1:28" x14ac:dyDescent="0.2">
      <c r="A365" t="str">
        <f>C365&amp;" "&amp;D365</f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>VLOOKUP(E365,'2018_commission_structure-Start'!$A$22:$I$24,9,FALSE)</f>
        <v>600000</v>
      </c>
      <c r="J365" s="2">
        <f>I365*1.25</f>
        <v>750000</v>
      </c>
      <c r="K365" s="2">
        <f>I365*1.5</f>
        <v>900000</v>
      </c>
      <c r="L365" s="2">
        <f>I365*2</f>
        <v>1200000</v>
      </c>
      <c r="M365" s="12">
        <f>H365/I365</f>
        <v>1.8814633333333333</v>
      </c>
      <c r="N365" t="str">
        <f>IF(M365&lt;=1, "0-100%", IF(M365&lt;=1.25, "100-125%", IF(M365&lt;=1.5, "125-150%", IF(M365&lt;=2, "150-200%", "&gt;200%"))))</f>
        <v>150-200%</v>
      </c>
      <c r="O365" s="6">
        <f>MIN(H365,I365)*INDEX('2018_commission_structure-Start'!$A$21:$I$24,MATCH($E365,'2018_commission_structure-Start'!$A$21:$A$24,0),MATCH(O$1,'2018_commission_structure-Start'!$A$21:$I$21,0))</f>
        <v>78000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25500.000000000004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31500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59508.28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>SUM(O365:S365)</f>
        <v>194508.28</v>
      </c>
      <c r="U365" s="6">
        <f>T365+F365</f>
        <v>274342.28000000003</v>
      </c>
      <c r="V365" s="6">
        <f>MIN(H365,I365)*INDEX('2018_commission_structure-Start'!$A$15:$J$18,MATCH($E365,'2018_commission_structure-Start'!$A$15:$A$18,0),MATCH(V$1,'2018_commission_structure-Start'!$A$15:$J$15,0))</f>
        <v>90000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27000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37500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68663.399999999994</v>
      </c>
      <c r="Z365" s="2">
        <f>IF(H365&gt;L365,(H365-L365)*INDEX('2018_commission_structure-Start'!$A$21:$I$24,MATCH($E365,'2018_commission_structure-Start'!$A$21:$A$24,0),MATCH(Z$1,'2018_commission_structure-Start'!$A$21:$I$21,0)),0)</f>
        <v>0</v>
      </c>
      <c r="AA365" s="6">
        <f>SUM(V365:Z365)</f>
        <v>223163.4</v>
      </c>
      <c r="AB365" s="6">
        <f>AA365+F365</f>
        <v>302997.40000000002</v>
      </c>
    </row>
    <row r="366" spans="1:28" x14ac:dyDescent="0.2">
      <c r="A366" t="str">
        <f>C366&amp;" "&amp;D366</f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>VLOOKUP(E366,'2018_commission_structure-Start'!$A$22:$I$24,9,FALSE)</f>
        <v>750000</v>
      </c>
      <c r="J366" s="2">
        <f>I366*1.25</f>
        <v>937500</v>
      </c>
      <c r="K366" s="2">
        <f>I366*1.5</f>
        <v>1125000</v>
      </c>
      <c r="L366" s="2">
        <f>I366*2</f>
        <v>1500000</v>
      </c>
      <c r="M366" s="12">
        <f>H366/I366</f>
        <v>0.53371866666666667</v>
      </c>
      <c r="N366" t="str">
        <f>IF(M366&lt;=1, "0-100%", IF(M366&lt;=1.25, "100-125%", IF(M366&lt;=1.5, "125-150%", IF(M366&lt;=2, "150-200%", "&gt;200%"))))</f>
        <v>0-100%</v>
      </c>
      <c r="O366" s="6">
        <f>MIN(H366,I366)*INDEX('2018_commission_structure-Start'!$A$21:$I$24,MATCH($E366,'2018_commission_structure-Start'!$A$21:$A$24,0),MATCH(O$1,'2018_commission_structure-Start'!$A$21:$I$21,0))</f>
        <v>60043.35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0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>SUM(O366:S366)</f>
        <v>60043.35</v>
      </c>
      <c r="U366" s="6">
        <f>T366+F366</f>
        <v>157870.35</v>
      </c>
      <c r="V366" s="6">
        <f>MIN(H366,I366)*INDEX('2018_commission_structure-Start'!$A$15:$J$18,MATCH($E366,'2018_commission_structure-Start'!$A$15:$A$18,0),MATCH(V$1,'2018_commission_structure-Start'!$A$15:$J$15,0))</f>
        <v>60043.35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IF(H366&gt;L366,(H366-L366)*INDEX('2018_commission_structure-Start'!$A$21:$I$24,MATCH($E366,'2018_commission_structure-Start'!$A$21:$A$24,0),MATCH(Z$1,'2018_commission_structure-Start'!$A$21:$I$21,0)),0)</f>
        <v>0</v>
      </c>
      <c r="AA366" s="6">
        <f>SUM(V366:Z366)</f>
        <v>60043.35</v>
      </c>
      <c r="AB366" s="6">
        <f>AA366+F366</f>
        <v>157870.35</v>
      </c>
    </row>
    <row r="367" spans="1:28" x14ac:dyDescent="0.2">
      <c r="A367" t="str">
        <f>C367&amp;" "&amp;D367</f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>VLOOKUP(E367,'2018_commission_structure-Start'!$A$22:$I$24,9,FALSE)</f>
        <v>600000</v>
      </c>
      <c r="J367" s="2">
        <f>I367*1.25</f>
        <v>750000</v>
      </c>
      <c r="K367" s="2">
        <f>I367*1.5</f>
        <v>900000</v>
      </c>
      <c r="L367" s="2">
        <f>I367*2</f>
        <v>1200000</v>
      </c>
      <c r="M367" s="12">
        <f>H367/I367</f>
        <v>1.5553716666666666</v>
      </c>
      <c r="N367" t="str">
        <f>IF(M367&lt;=1, "0-100%", IF(M367&lt;=1.25, "100-125%", IF(M367&lt;=1.5, "125-150%", IF(M367&lt;=2, "150-200%", "&gt;200%"))))</f>
        <v>150-200%</v>
      </c>
      <c r="O367" s="6">
        <f>MIN(H367,I367)*INDEX('2018_commission_structure-Start'!$A$21:$I$24,MATCH($E367,'2018_commission_structure-Start'!$A$21:$A$24,0),MATCH(O$1,'2018_commission_structure-Start'!$A$21:$I$21,0))</f>
        <v>78000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25500.000000000004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31500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8637.98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>SUM(O367:S367)</f>
        <v>143637.98000000001</v>
      </c>
      <c r="U367" s="6">
        <f>T367+F367</f>
        <v>223404.98</v>
      </c>
      <c r="V367" s="6">
        <f>MIN(H367,I367)*INDEX('2018_commission_structure-Start'!$A$15:$J$18,MATCH($E367,'2018_commission_structure-Start'!$A$15:$A$18,0),MATCH(V$1,'2018_commission_structure-Start'!$A$15:$J$15,0))</f>
        <v>90000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27000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37500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9966.9</v>
      </c>
      <c r="Z367" s="2">
        <f>IF(H367&gt;L367,(H367-L367)*INDEX('2018_commission_structure-Start'!$A$21:$I$24,MATCH($E367,'2018_commission_structure-Start'!$A$21:$A$24,0),MATCH(Z$1,'2018_commission_structure-Start'!$A$21:$I$21,0)),0)</f>
        <v>0</v>
      </c>
      <c r="AA367" s="6">
        <f>SUM(V367:Z367)</f>
        <v>164466.9</v>
      </c>
      <c r="AB367" s="6">
        <f>AA367+F367</f>
        <v>244233.9</v>
      </c>
    </row>
    <row r="368" spans="1:28" x14ac:dyDescent="0.2">
      <c r="A368" t="str">
        <f>C368&amp;" "&amp;D368</f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>VLOOKUP(E368,'2018_commission_structure-Start'!$A$22:$I$24,9,FALSE)</f>
        <v>750000</v>
      </c>
      <c r="J368" s="2">
        <f>I368*1.25</f>
        <v>937500</v>
      </c>
      <c r="K368" s="2">
        <f>I368*1.5</f>
        <v>1125000</v>
      </c>
      <c r="L368" s="2">
        <f>I368*2</f>
        <v>1500000</v>
      </c>
      <c r="M368" s="12">
        <f>H368/I368</f>
        <v>1.2721733333333334</v>
      </c>
      <c r="N368" t="str">
        <f>IF(M368&lt;=1, "0-100%", IF(M368&lt;=1.25, "100-125%", IF(M368&lt;=1.5, "125-150%", IF(M368&lt;=2, "150-200%", "&gt;200%"))))</f>
        <v>125-150%</v>
      </c>
      <c r="O368" s="6">
        <f>MIN(H368,I368)*INDEX('2018_commission_structure-Start'!$A$21:$I$24,MATCH($E368,'2018_commission_structure-Start'!$A$21:$A$24,0),MATCH(O$1,'2018_commission_structure-Start'!$A$21:$I$21,0))</f>
        <v>112500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35625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3824.9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>SUM(O368:S368)</f>
        <v>151949.9</v>
      </c>
      <c r="U368" s="6">
        <f>T368+F368</f>
        <v>266620.90000000002</v>
      </c>
      <c r="V368" s="6">
        <f>MIN(H368,I368)*INDEX('2018_commission_structure-Start'!$A$15:$J$18,MATCH($E368,'2018_commission_structure-Start'!$A$15:$A$18,0),MATCH(V$1,'2018_commission_structure-Start'!$A$15:$J$15,0))</f>
        <v>112500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41250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4157.5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IF(H368&gt;L368,(H368-L368)*INDEX('2018_commission_structure-Start'!$A$21:$I$24,MATCH($E368,'2018_commission_structure-Start'!$A$21:$A$24,0),MATCH(Z$1,'2018_commission_structure-Start'!$A$21:$I$21,0)),0)</f>
        <v>0</v>
      </c>
      <c r="AA368" s="6">
        <f>SUM(V368:Z368)</f>
        <v>157907.5</v>
      </c>
      <c r="AB368" s="6">
        <f>AA368+F368</f>
        <v>272578.5</v>
      </c>
    </row>
    <row r="369" spans="1:28" x14ac:dyDescent="0.2">
      <c r="A369" t="str">
        <f>C369&amp;" "&amp;D369</f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>VLOOKUP(E369,'2018_commission_structure-Start'!$A$22:$I$24,9,FALSE)</f>
        <v>750000</v>
      </c>
      <c r="J369" s="2">
        <f>I369*1.25</f>
        <v>937500</v>
      </c>
      <c r="K369" s="2">
        <f>I369*1.5</f>
        <v>1125000</v>
      </c>
      <c r="L369" s="2">
        <f>I369*2</f>
        <v>1500000</v>
      </c>
      <c r="M369" s="12">
        <f>H369/I369</f>
        <v>1.0193746666666668</v>
      </c>
      <c r="N369" t="str">
        <f>IF(M369&lt;=1, "0-100%", IF(M369&lt;=1.25, "100-125%", IF(M369&lt;=1.5, "125-150%", IF(M369&lt;=2, "150-200%", "&gt;200%"))))</f>
        <v>100-125%</v>
      </c>
      <c r="O369" s="6">
        <f>MIN(H369,I369)*INDEX('2018_commission_structure-Start'!$A$21:$I$24,MATCH($E369,'2018_commission_structure-Start'!$A$21:$A$24,0),MATCH(O$1,'2018_commission_structure-Start'!$A$21:$I$21,0))</f>
        <v>112500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2760.89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0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>SUM(O369:S369)</f>
        <v>115260.89</v>
      </c>
      <c r="U369" s="6">
        <f>T369+F369</f>
        <v>196691.89</v>
      </c>
      <c r="V369" s="6">
        <f>MIN(H369,I369)*INDEX('2018_commission_structure-Start'!$A$15:$J$18,MATCH($E369,'2018_commission_structure-Start'!$A$15:$A$18,0),MATCH(V$1,'2018_commission_structure-Start'!$A$15:$J$15,0))</f>
        <v>112500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3196.82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0</v>
      </c>
      <c r="Z369" s="2">
        <f>IF(H369&gt;L369,(H369-L369)*INDEX('2018_commission_structure-Start'!$A$21:$I$24,MATCH($E369,'2018_commission_structure-Start'!$A$21:$A$24,0),MATCH(Z$1,'2018_commission_structure-Start'!$A$21:$I$21,0)),0)</f>
        <v>0</v>
      </c>
      <c r="AA369" s="6">
        <f>SUM(V369:Z369)</f>
        <v>115696.82</v>
      </c>
      <c r="AB369" s="6">
        <f>AA369+F369</f>
        <v>197127.82</v>
      </c>
    </row>
    <row r="370" spans="1:28" x14ac:dyDescent="0.2">
      <c r="A370" t="str">
        <f>C370&amp;" "&amp;D370</f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>VLOOKUP(E370,'2018_commission_structure-Start'!$A$22:$I$24,9,FALSE)</f>
        <v>600000</v>
      </c>
      <c r="J370" s="2">
        <f>I370*1.25</f>
        <v>750000</v>
      </c>
      <c r="K370" s="2">
        <f>I370*1.5</f>
        <v>900000</v>
      </c>
      <c r="L370" s="2">
        <f>I370*2</f>
        <v>1200000</v>
      </c>
      <c r="M370" s="12">
        <f>H370/I370</f>
        <v>1.159635</v>
      </c>
      <c r="N370" t="str">
        <f>IF(M370&lt;=1, "0-100%", IF(M370&lt;=1.25, "100-125%", IF(M370&lt;=1.5, "125-150%", IF(M370&lt;=2, "150-200%", "&gt;200%"))))</f>
        <v>100-125%</v>
      </c>
      <c r="O370" s="6">
        <f>MIN(H370,I370)*INDEX('2018_commission_structure-Start'!$A$21:$I$24,MATCH($E370,'2018_commission_structure-Start'!$A$21:$A$24,0),MATCH(O$1,'2018_commission_structure-Start'!$A$21:$I$21,0))</f>
        <v>78000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16282.77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0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>SUM(O370:S370)</f>
        <v>94282.77</v>
      </c>
      <c r="U370" s="6">
        <f>T370+F370</f>
        <v>155283.77000000002</v>
      </c>
      <c r="V370" s="6">
        <f>MIN(H370,I370)*INDEX('2018_commission_structure-Start'!$A$15:$J$18,MATCH($E370,'2018_commission_structure-Start'!$A$15:$A$18,0),MATCH(V$1,'2018_commission_structure-Start'!$A$15:$J$15,0))</f>
        <v>90000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17240.579999999998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0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IF(H370&gt;L370,(H370-L370)*INDEX('2018_commission_structure-Start'!$A$21:$I$24,MATCH($E370,'2018_commission_structure-Start'!$A$21:$A$24,0),MATCH(Z$1,'2018_commission_structure-Start'!$A$21:$I$21,0)),0)</f>
        <v>0</v>
      </c>
      <c r="AA370" s="6">
        <f>SUM(V370:Z370)</f>
        <v>107240.58</v>
      </c>
      <c r="AB370" s="6">
        <f>AA370+F370</f>
        <v>168241.58000000002</v>
      </c>
    </row>
    <row r="371" spans="1:28" x14ac:dyDescent="0.2">
      <c r="A371" t="str">
        <f>C371&amp;" "&amp;D371</f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>VLOOKUP(E371,'2018_commission_structure-Start'!$A$22:$I$24,9,FALSE)</f>
        <v>600000</v>
      </c>
      <c r="J371" s="2">
        <f>I371*1.25</f>
        <v>750000</v>
      </c>
      <c r="K371" s="2">
        <f>I371*1.5</f>
        <v>900000</v>
      </c>
      <c r="L371" s="2">
        <f>I371*2</f>
        <v>1200000</v>
      </c>
      <c r="M371" s="12">
        <f>H371/I371</f>
        <v>0.80123500000000003</v>
      </c>
      <c r="N371" t="str">
        <f>IF(M371&lt;=1, "0-100%", IF(M371&lt;=1.25, "100-125%", IF(M371&lt;=1.5, "125-150%", IF(M371&lt;=2, "150-200%", "&gt;200%"))))</f>
        <v>0-100%</v>
      </c>
      <c r="O371" s="6">
        <f>MIN(H371,I371)*INDEX('2018_commission_structure-Start'!$A$21:$I$24,MATCH($E371,'2018_commission_structure-Start'!$A$21:$A$24,0),MATCH(O$1,'2018_commission_structure-Start'!$A$21:$I$21,0))</f>
        <v>62496.33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0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>SUM(O371:S371)</f>
        <v>62496.33</v>
      </c>
      <c r="U371" s="6">
        <f>T371+F371</f>
        <v>139299.33000000002</v>
      </c>
      <c r="V371" s="6">
        <f>MIN(H371,I371)*INDEX('2018_commission_structure-Start'!$A$15:$J$18,MATCH($E371,'2018_commission_structure-Start'!$A$15:$A$18,0),MATCH(V$1,'2018_commission_structure-Start'!$A$15:$J$15,0))</f>
        <v>72111.149999999994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0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IF(H371&gt;L371,(H371-L371)*INDEX('2018_commission_structure-Start'!$A$21:$I$24,MATCH($E371,'2018_commission_structure-Start'!$A$21:$A$24,0),MATCH(Z$1,'2018_commission_structure-Start'!$A$21:$I$21,0)),0)</f>
        <v>0</v>
      </c>
      <c r="AA371" s="6">
        <f>SUM(V371:Z371)</f>
        <v>72111.149999999994</v>
      </c>
      <c r="AB371" s="6">
        <f>AA371+F371</f>
        <v>148914.15</v>
      </c>
    </row>
    <row r="372" spans="1:28" x14ac:dyDescent="0.2">
      <c r="A372" t="str">
        <f>C372&amp;" "&amp;D372</f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>VLOOKUP(E372,'2018_commission_structure-Start'!$A$22:$I$24,9,FALSE)</f>
        <v>600000</v>
      </c>
      <c r="J372" s="2">
        <f>I372*1.25</f>
        <v>750000</v>
      </c>
      <c r="K372" s="2">
        <f>I372*1.5</f>
        <v>900000</v>
      </c>
      <c r="L372" s="2">
        <f>I372*2</f>
        <v>1200000</v>
      </c>
      <c r="M372" s="12">
        <f>H372/I372</f>
        <v>1.3429433333333334</v>
      </c>
      <c r="N372" t="str">
        <f>IF(M372&lt;=1, "0-100%", IF(M372&lt;=1.25, "100-125%", IF(M372&lt;=1.5, "125-150%", IF(M372&lt;=2, "150-200%", "&gt;200%"))))</f>
        <v>125-150%</v>
      </c>
      <c r="O372" s="6">
        <f>MIN(H372,I372)*INDEX('2018_commission_structure-Start'!$A$21:$I$24,MATCH($E372,'2018_commission_structure-Start'!$A$21:$A$24,0),MATCH(O$1,'2018_commission_structure-Start'!$A$21:$I$21,0))</f>
        <v>78000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25500.000000000004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11710.859999999999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>SUM(O372:S372)</f>
        <v>115210.86</v>
      </c>
      <c r="U372" s="6">
        <f>T372+F372</f>
        <v>192297.86</v>
      </c>
      <c r="V372" s="6">
        <f>MIN(H372,I372)*INDEX('2018_commission_structure-Start'!$A$15:$J$18,MATCH($E372,'2018_commission_structure-Start'!$A$15:$A$18,0),MATCH(V$1,'2018_commission_structure-Start'!$A$15:$J$15,0))</f>
        <v>90000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27000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13941.5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IF(H372&gt;L372,(H372-L372)*INDEX('2018_commission_structure-Start'!$A$21:$I$24,MATCH($E372,'2018_commission_structure-Start'!$A$21:$A$24,0),MATCH(Z$1,'2018_commission_structure-Start'!$A$21:$I$21,0)),0)</f>
        <v>0</v>
      </c>
      <c r="AA372" s="6">
        <f>SUM(V372:Z372)</f>
        <v>130941.5</v>
      </c>
      <c r="AB372" s="6">
        <f>AA372+F372</f>
        <v>208028.5</v>
      </c>
    </row>
    <row r="373" spans="1:28" x14ac:dyDescent="0.2">
      <c r="A373" t="str">
        <f>C373&amp;" "&amp;D373</f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>VLOOKUP(E373,'2018_commission_structure-Start'!$A$22:$I$24,9,FALSE)</f>
        <v>750000</v>
      </c>
      <c r="J373" s="2">
        <f>I373*1.25</f>
        <v>937500</v>
      </c>
      <c r="K373" s="2">
        <f>I373*1.5</f>
        <v>1125000</v>
      </c>
      <c r="L373" s="2">
        <f>I373*2</f>
        <v>1500000</v>
      </c>
      <c r="M373" s="12">
        <f>H373/I373</f>
        <v>1.0227520000000001</v>
      </c>
      <c r="N373" t="str">
        <f>IF(M373&lt;=1, "0-100%", IF(M373&lt;=1.25, "100-125%", IF(M373&lt;=1.5, "125-150%", IF(M373&lt;=2, "150-200%", "&gt;200%"))))</f>
        <v>100-125%</v>
      </c>
      <c r="O373" s="6">
        <f>MIN(H373,I373)*INDEX('2018_commission_structure-Start'!$A$21:$I$24,MATCH($E373,'2018_commission_structure-Start'!$A$21:$A$24,0),MATCH(O$1,'2018_commission_structure-Start'!$A$21:$I$21,0))</f>
        <v>112500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3242.16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0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>SUM(O373:S373)</f>
        <v>115742.16</v>
      </c>
      <c r="U373" s="6">
        <f>T373+F373</f>
        <v>204467.16</v>
      </c>
      <c r="V373" s="6">
        <f>MIN(H373,I373)*INDEX('2018_commission_structure-Start'!$A$15:$J$18,MATCH($E373,'2018_commission_structure-Start'!$A$15:$A$18,0),MATCH(V$1,'2018_commission_structure-Start'!$A$15:$J$15,0))</f>
        <v>112500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3754.08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0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IF(H373&gt;L373,(H373-L373)*INDEX('2018_commission_structure-Start'!$A$21:$I$24,MATCH($E373,'2018_commission_structure-Start'!$A$21:$A$24,0),MATCH(Z$1,'2018_commission_structure-Start'!$A$21:$I$21,0)),0)</f>
        <v>0</v>
      </c>
      <c r="AA373" s="6">
        <f>SUM(V373:Z373)</f>
        <v>116254.08</v>
      </c>
      <c r="AB373" s="6">
        <f>AA373+F373</f>
        <v>204979.08000000002</v>
      </c>
    </row>
    <row r="374" spans="1:28" x14ac:dyDescent="0.2">
      <c r="A374" t="str">
        <f>C374&amp;" "&amp;D374</f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>VLOOKUP(E374,'2018_commission_structure-Start'!$A$22:$I$24,9,FALSE)</f>
        <v>750000</v>
      </c>
      <c r="J374" s="2">
        <f>I374*1.25</f>
        <v>937500</v>
      </c>
      <c r="K374" s="2">
        <f>I374*1.5</f>
        <v>1125000</v>
      </c>
      <c r="L374" s="2">
        <f>I374*2</f>
        <v>1500000</v>
      </c>
      <c r="M374" s="12">
        <f>H374/I374</f>
        <v>1.2507173333333332</v>
      </c>
      <c r="N374" t="str">
        <f>IF(M374&lt;=1, "0-100%", IF(M374&lt;=1.25, "100-125%", IF(M374&lt;=1.5, "125-150%", IF(M374&lt;=2, "150-200%", "&gt;200%"))))</f>
        <v>125-150%</v>
      </c>
      <c r="O374" s="6">
        <f>MIN(H374,I374)*INDEX('2018_commission_structure-Start'!$A$21:$I$24,MATCH($E374,'2018_commission_structure-Start'!$A$21:$A$24,0),MATCH(O$1,'2018_commission_structure-Start'!$A$21:$I$21,0))</f>
        <v>112500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35625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123.74000000000001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>SUM(O374:S374)</f>
        <v>148248.74</v>
      </c>
      <c r="U374" s="6">
        <f>T374+F374</f>
        <v>245176.74</v>
      </c>
      <c r="V374" s="6">
        <f>MIN(H374,I374)*INDEX('2018_commission_structure-Start'!$A$15:$J$18,MATCH($E374,'2018_commission_structure-Start'!$A$15:$A$18,0),MATCH(V$1,'2018_commission_structure-Start'!$A$15:$J$15,0))</f>
        <v>112500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41250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134.5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IF(H374&gt;L374,(H374-L374)*INDEX('2018_commission_structure-Start'!$A$21:$I$24,MATCH($E374,'2018_commission_structure-Start'!$A$21:$A$24,0),MATCH(Z$1,'2018_commission_structure-Start'!$A$21:$I$21,0)),0)</f>
        <v>0</v>
      </c>
      <c r="AA374" s="6">
        <f>SUM(V374:Z374)</f>
        <v>153884.5</v>
      </c>
      <c r="AB374" s="6">
        <f>AA374+F374</f>
        <v>250812.5</v>
      </c>
    </row>
    <row r="375" spans="1:28" x14ac:dyDescent="0.2">
      <c r="A375" t="str">
        <f>C375&amp;" "&amp;D375</f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>VLOOKUP(E375,'2018_commission_structure-Start'!$A$22:$I$24,9,FALSE)</f>
        <v>750000</v>
      </c>
      <c r="J375" s="2">
        <f>I375*1.25</f>
        <v>937500</v>
      </c>
      <c r="K375" s="2">
        <f>I375*1.5</f>
        <v>1125000</v>
      </c>
      <c r="L375" s="2">
        <f>I375*2</f>
        <v>1500000</v>
      </c>
      <c r="M375" s="12">
        <f>H375/I375</f>
        <v>1.1912426666666667</v>
      </c>
      <c r="N375" t="str">
        <f>IF(M375&lt;=1, "0-100%", IF(M375&lt;=1.25, "100-125%", IF(M375&lt;=1.5, "125-150%", IF(M375&lt;=2, "150-200%", "&gt;200%"))))</f>
        <v>100-125%</v>
      </c>
      <c r="O375" s="6">
        <f>MIN(H375,I375)*INDEX('2018_commission_structure-Start'!$A$21:$I$24,MATCH($E375,'2018_commission_structure-Start'!$A$21:$A$24,0),MATCH(O$1,'2018_commission_structure-Start'!$A$21:$I$21,0))</f>
        <v>112500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27252.080000000002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>SUM(O375:S375)</f>
        <v>139752.08000000002</v>
      </c>
      <c r="U375" s="6">
        <f>T375+F375</f>
        <v>256787.08000000002</v>
      </c>
      <c r="V375" s="6">
        <f>MIN(H375,I375)*INDEX('2018_commission_structure-Start'!$A$15:$J$18,MATCH($E375,'2018_commission_structure-Start'!$A$15:$A$18,0),MATCH(V$1,'2018_commission_structure-Start'!$A$15:$J$15,0))</f>
        <v>112500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31555.040000000001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IF(H375&gt;L375,(H375-L375)*INDEX('2018_commission_structure-Start'!$A$21:$I$24,MATCH($E375,'2018_commission_structure-Start'!$A$21:$A$24,0),MATCH(Z$1,'2018_commission_structure-Start'!$A$21:$I$21,0)),0)</f>
        <v>0</v>
      </c>
      <c r="AA375" s="6">
        <f>SUM(V375:Z375)</f>
        <v>144055.04000000001</v>
      </c>
      <c r="AB375" s="6">
        <f>AA375+F375</f>
        <v>261090.04</v>
      </c>
    </row>
    <row r="376" spans="1:28" x14ac:dyDescent="0.2">
      <c r="A376" t="str">
        <f>C376&amp;" "&amp;D376</f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>VLOOKUP(E376,'2018_commission_structure-Start'!$A$22:$I$24,9,FALSE)</f>
        <v>500000</v>
      </c>
      <c r="J376" s="2">
        <f>I376*1.25</f>
        <v>625000</v>
      </c>
      <c r="K376" s="2">
        <f>I376*1.5</f>
        <v>750000</v>
      </c>
      <c r="L376" s="2">
        <f>I376*2</f>
        <v>1000000</v>
      </c>
      <c r="M376" s="12">
        <f>H376/I376</f>
        <v>1.1030260000000001</v>
      </c>
      <c r="N376" t="str">
        <f>IF(M376&lt;=1, "0-100%", IF(M376&lt;=1.25, "100-125%", IF(M376&lt;=1.5, "125-150%", IF(M376&lt;=2, "150-200%", "&gt;200%"))))</f>
        <v>100-125%</v>
      </c>
      <c r="O376" s="6">
        <f>MIN(H376,I376)*INDEX('2018_commission_structure-Start'!$A$21:$I$24,MATCH($E376,'2018_commission_structure-Start'!$A$21:$A$24,0),MATCH(O$1,'2018_commission_structure-Start'!$A$21:$I$21,0))</f>
        <v>50000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7726.95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>SUM(O376:S376)</f>
        <v>57726.95</v>
      </c>
      <c r="U376" s="6">
        <f>T376+F376</f>
        <v>89834.95</v>
      </c>
      <c r="V376" s="6">
        <f>MIN(H376,I376)*INDEX('2018_commission_structure-Start'!$A$15:$J$18,MATCH($E376,'2018_commission_structure-Start'!$A$15:$A$18,0),MATCH(V$1,'2018_commission_structure-Start'!$A$15:$J$15,0))</f>
        <v>60000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8757.2100000000009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IF(H376&gt;L376,(H376-L376)*INDEX('2018_commission_structure-Start'!$A$21:$I$24,MATCH($E376,'2018_commission_structure-Start'!$A$21:$A$24,0),MATCH(Z$1,'2018_commission_structure-Start'!$A$21:$I$21,0)),0)</f>
        <v>0</v>
      </c>
      <c r="AA376" s="6">
        <f>SUM(V376:Z376)</f>
        <v>68757.210000000006</v>
      </c>
      <c r="AB376" s="6">
        <f>AA376+F376</f>
        <v>100865.21</v>
      </c>
    </row>
    <row r="377" spans="1:28" x14ac:dyDescent="0.2">
      <c r="A377" t="str">
        <f>C377&amp;" "&amp;D377</f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>VLOOKUP(E377,'2018_commission_structure-Start'!$A$22:$I$24,9,FALSE)</f>
        <v>600000</v>
      </c>
      <c r="J377" s="2">
        <f>I377*1.25</f>
        <v>750000</v>
      </c>
      <c r="K377" s="2">
        <f>I377*1.5</f>
        <v>900000</v>
      </c>
      <c r="L377" s="2">
        <f>I377*2</f>
        <v>1200000</v>
      </c>
      <c r="M377" s="12">
        <f>H377/I377</f>
        <v>0.46201500000000001</v>
      </c>
      <c r="N377" t="str">
        <f>IF(M377&lt;=1, "0-100%", IF(M377&lt;=1.25, "100-125%", IF(M377&lt;=1.5, "125-150%", IF(M377&lt;=2, "150-200%", "&gt;200%"))))</f>
        <v>0-100%</v>
      </c>
      <c r="O377" s="6">
        <f>MIN(H377,I377)*INDEX('2018_commission_structure-Start'!$A$21:$I$24,MATCH($E377,'2018_commission_structure-Start'!$A$21:$A$24,0),MATCH(O$1,'2018_commission_structure-Start'!$A$21:$I$21,0))</f>
        <v>36037.17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0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>SUM(O377:S377)</f>
        <v>36037.17</v>
      </c>
      <c r="U377" s="6">
        <f>T377+F377</f>
        <v>93838.17</v>
      </c>
      <c r="V377" s="6">
        <f>MIN(H377,I377)*INDEX('2018_commission_structure-Start'!$A$15:$J$18,MATCH($E377,'2018_commission_structure-Start'!$A$15:$A$18,0),MATCH(V$1,'2018_commission_structure-Start'!$A$15:$J$15,0))</f>
        <v>41581.35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0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IF(H377&gt;L377,(H377-L377)*INDEX('2018_commission_structure-Start'!$A$21:$I$24,MATCH($E377,'2018_commission_structure-Start'!$A$21:$A$24,0),MATCH(Z$1,'2018_commission_structure-Start'!$A$21:$I$21,0)),0)</f>
        <v>0</v>
      </c>
      <c r="AA377" s="6">
        <f>SUM(V377:Z377)</f>
        <v>41581.35</v>
      </c>
      <c r="AB377" s="6">
        <f>AA377+F377</f>
        <v>99382.35</v>
      </c>
    </row>
    <row r="378" spans="1:28" x14ac:dyDescent="0.2">
      <c r="A378" t="str">
        <f>C378&amp;" "&amp;D378</f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>VLOOKUP(E378,'2018_commission_structure-Start'!$A$22:$I$24,9,FALSE)</f>
        <v>750000</v>
      </c>
      <c r="J378" s="2">
        <f>I378*1.25</f>
        <v>937500</v>
      </c>
      <c r="K378" s="2">
        <f>I378*1.5</f>
        <v>1125000</v>
      </c>
      <c r="L378" s="2">
        <f>I378*2</f>
        <v>1500000</v>
      </c>
      <c r="M378" s="12">
        <f>H378/I378</f>
        <v>1.311124</v>
      </c>
      <c r="N378" t="str">
        <f>IF(M378&lt;=1, "0-100%", IF(M378&lt;=1.25, "100-125%", IF(M378&lt;=1.5, "125-150%", IF(M378&lt;=2, "150-200%", "&gt;200%"))))</f>
        <v>125-150%</v>
      </c>
      <c r="O378" s="6">
        <f>MIN(H378,I378)*INDEX('2018_commission_structure-Start'!$A$21:$I$24,MATCH($E378,'2018_commission_structure-Start'!$A$21:$A$24,0),MATCH(O$1,'2018_commission_structure-Start'!$A$21:$I$21,0))</f>
        <v>112500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35625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10543.890000000001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>SUM(O378:S378)</f>
        <v>158668.89000000001</v>
      </c>
      <c r="U378" s="6">
        <f>T378+F378</f>
        <v>248259.89</v>
      </c>
      <c r="V378" s="6">
        <f>MIN(H378,I378)*INDEX('2018_commission_structure-Start'!$A$15:$J$18,MATCH($E378,'2018_commission_structure-Start'!$A$15:$A$18,0),MATCH(V$1,'2018_commission_structure-Start'!$A$15:$J$15,0))</f>
        <v>112500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41250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11460.75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IF(H378&gt;L378,(H378-L378)*INDEX('2018_commission_structure-Start'!$A$21:$I$24,MATCH($E378,'2018_commission_structure-Start'!$A$21:$A$24,0),MATCH(Z$1,'2018_commission_structure-Start'!$A$21:$I$21,0)),0)</f>
        <v>0</v>
      </c>
      <c r="AA378" s="6">
        <f>SUM(V378:Z378)</f>
        <v>165210.75</v>
      </c>
      <c r="AB378" s="6">
        <f>AA378+F378</f>
        <v>254801.75</v>
      </c>
    </row>
    <row r="379" spans="1:28" x14ac:dyDescent="0.2">
      <c r="A379" t="str">
        <f>C379&amp;" "&amp;D379</f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>VLOOKUP(E379,'2018_commission_structure-Start'!$A$22:$I$24,9,FALSE)</f>
        <v>750000</v>
      </c>
      <c r="J379" s="2">
        <f>I379*1.25</f>
        <v>937500</v>
      </c>
      <c r="K379" s="2">
        <f>I379*1.5</f>
        <v>1125000</v>
      </c>
      <c r="L379" s="2">
        <f>I379*2</f>
        <v>1500000</v>
      </c>
      <c r="M379" s="12">
        <f>H379/I379</f>
        <v>0.82612133333333337</v>
      </c>
      <c r="N379" t="str">
        <f>IF(M379&lt;=1, "0-100%", IF(M379&lt;=1.25, "100-125%", IF(M379&lt;=1.5, "125-150%", IF(M379&lt;=2, "150-200%", "&gt;200%"))))</f>
        <v>0-100%</v>
      </c>
      <c r="O379" s="6">
        <f>MIN(H379,I379)*INDEX('2018_commission_structure-Start'!$A$21:$I$24,MATCH($E379,'2018_commission_structure-Start'!$A$21:$A$24,0),MATCH(O$1,'2018_commission_structure-Start'!$A$21:$I$21,0))</f>
        <v>92938.65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0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>SUM(O379:S379)</f>
        <v>92938.65</v>
      </c>
      <c r="U379" s="6">
        <f>T379+F379</f>
        <v>202834.65</v>
      </c>
      <c r="V379" s="6">
        <f>MIN(H379,I379)*INDEX('2018_commission_structure-Start'!$A$15:$J$18,MATCH($E379,'2018_commission_structure-Start'!$A$15:$A$18,0),MATCH(V$1,'2018_commission_structure-Start'!$A$15:$J$15,0))</f>
        <v>92938.65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0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IF(H379&gt;L379,(H379-L379)*INDEX('2018_commission_structure-Start'!$A$21:$I$24,MATCH($E379,'2018_commission_structure-Start'!$A$21:$A$24,0),MATCH(Z$1,'2018_commission_structure-Start'!$A$21:$I$21,0)),0)</f>
        <v>0</v>
      </c>
      <c r="AA379" s="6">
        <f>SUM(V379:Z379)</f>
        <v>92938.65</v>
      </c>
      <c r="AB379" s="6">
        <f>AA379+F379</f>
        <v>202834.65</v>
      </c>
    </row>
    <row r="380" spans="1:28" x14ac:dyDescent="0.2">
      <c r="A380" t="str">
        <f>C380&amp;" "&amp;D380</f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>VLOOKUP(E380,'2018_commission_structure-Start'!$A$22:$I$24,9,FALSE)</f>
        <v>750000</v>
      </c>
      <c r="J380" s="2">
        <f>I380*1.25</f>
        <v>937500</v>
      </c>
      <c r="K380" s="2">
        <f>I380*1.5</f>
        <v>1125000</v>
      </c>
      <c r="L380" s="2">
        <f>I380*2</f>
        <v>1500000</v>
      </c>
      <c r="M380" s="12">
        <f>H380/I380</f>
        <v>1.2912520000000001</v>
      </c>
      <c r="N380" t="str">
        <f>IF(M380&lt;=1, "0-100%", IF(M380&lt;=1.25, "100-125%", IF(M380&lt;=1.5, "125-150%", IF(M380&lt;=2, "150-200%", "&gt;200%"))))</f>
        <v>125-150%</v>
      </c>
      <c r="O380" s="6">
        <f>MIN(H380,I380)*INDEX('2018_commission_structure-Start'!$A$21:$I$24,MATCH($E380,'2018_commission_structure-Start'!$A$21:$A$24,0),MATCH(O$1,'2018_commission_structure-Start'!$A$21:$I$21,0))</f>
        <v>112500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35625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7115.97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>SUM(O380:S380)</f>
        <v>155240.97</v>
      </c>
      <c r="U380" s="6">
        <f>T380+F380</f>
        <v>264790.96999999997</v>
      </c>
      <c r="V380" s="6">
        <f>MIN(H380,I380)*INDEX('2018_commission_structure-Start'!$A$15:$J$18,MATCH($E380,'2018_commission_structure-Start'!$A$15:$A$18,0),MATCH(V$1,'2018_commission_structure-Start'!$A$15:$J$15,0))</f>
        <v>112500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41250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7734.75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IF(H380&gt;L380,(H380-L380)*INDEX('2018_commission_structure-Start'!$A$21:$I$24,MATCH($E380,'2018_commission_structure-Start'!$A$21:$A$24,0),MATCH(Z$1,'2018_commission_structure-Start'!$A$21:$I$21,0)),0)</f>
        <v>0</v>
      </c>
      <c r="AA380" s="6">
        <f>SUM(V380:Z380)</f>
        <v>161484.75</v>
      </c>
      <c r="AB380" s="6">
        <f>AA380+F380</f>
        <v>271034.75</v>
      </c>
    </row>
    <row r="381" spans="1:28" x14ac:dyDescent="0.2">
      <c r="A381" t="str">
        <f>C381&amp;" "&amp;D381</f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>VLOOKUP(E381,'2018_commission_structure-Start'!$A$22:$I$24,9,FALSE)</f>
        <v>600000</v>
      </c>
      <c r="J381" s="2">
        <f>I381*1.25</f>
        <v>750000</v>
      </c>
      <c r="K381" s="2">
        <f>I381*1.5</f>
        <v>900000</v>
      </c>
      <c r="L381" s="2">
        <f>I381*2</f>
        <v>1200000</v>
      </c>
      <c r="M381" s="12">
        <f>H381/I381</f>
        <v>1.2707966666666666</v>
      </c>
      <c r="N381" t="str">
        <f>IF(M381&lt;=1, "0-100%", IF(M381&lt;=1.25, "100-125%", IF(M381&lt;=1.5, "125-150%", IF(M381&lt;=2, "150-200%", "&gt;200%"))))</f>
        <v>125-150%</v>
      </c>
      <c r="O381" s="6">
        <f>MIN(H381,I381)*INDEX('2018_commission_structure-Start'!$A$21:$I$24,MATCH($E381,'2018_commission_structure-Start'!$A$21:$A$24,0),MATCH(O$1,'2018_commission_structure-Start'!$A$21:$I$21,0))</f>
        <v>78000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25500.000000000004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2620.38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>SUM(O381:S381)</f>
        <v>106120.38</v>
      </c>
      <c r="U381" s="6">
        <f>T381+F381</f>
        <v>171956.38</v>
      </c>
      <c r="V381" s="6">
        <f>MIN(H381,I381)*INDEX('2018_commission_structure-Start'!$A$15:$J$18,MATCH($E381,'2018_commission_structure-Start'!$A$15:$A$18,0),MATCH(V$1,'2018_commission_structure-Start'!$A$15:$J$15,0))</f>
        <v>90000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27000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3119.5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IF(H381&gt;L381,(H381-L381)*INDEX('2018_commission_structure-Start'!$A$21:$I$24,MATCH($E381,'2018_commission_structure-Start'!$A$21:$A$24,0),MATCH(Z$1,'2018_commission_structure-Start'!$A$21:$I$21,0)),0)</f>
        <v>0</v>
      </c>
      <c r="AA381" s="6">
        <f>SUM(V381:Z381)</f>
        <v>120119.5</v>
      </c>
      <c r="AB381" s="6">
        <f>AA381+F381</f>
        <v>185955.5</v>
      </c>
    </row>
    <row r="382" spans="1:28" x14ac:dyDescent="0.2">
      <c r="A382" t="str">
        <f>C382&amp;" "&amp;D382</f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>VLOOKUP(E382,'2018_commission_structure-Start'!$A$22:$I$24,9,FALSE)</f>
        <v>600000</v>
      </c>
      <c r="J382" s="2">
        <f>I382*1.25</f>
        <v>750000</v>
      </c>
      <c r="K382" s="2">
        <f>I382*1.5</f>
        <v>900000</v>
      </c>
      <c r="L382" s="2">
        <f>I382*2</f>
        <v>1200000</v>
      </c>
      <c r="M382" s="12">
        <f>H382/I382</f>
        <v>1.2445466666666667</v>
      </c>
      <c r="N382" t="str">
        <f>IF(M382&lt;=1, "0-100%", IF(M382&lt;=1.25, "100-125%", IF(M382&lt;=1.5, "125-150%", IF(M382&lt;=2, "150-200%", "&gt;200%"))))</f>
        <v>100-125%</v>
      </c>
      <c r="O382" s="6">
        <f>MIN(H382,I382)*INDEX('2018_commission_structure-Start'!$A$21:$I$24,MATCH($E382,'2018_commission_structure-Start'!$A$21:$A$24,0),MATCH(O$1,'2018_commission_structure-Start'!$A$21:$I$21,0))</f>
        <v>78000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24943.760000000002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>SUM(O382:S382)</f>
        <v>102943.76000000001</v>
      </c>
      <c r="U382" s="6">
        <f>T382+F382</f>
        <v>166840.76</v>
      </c>
      <c r="V382" s="6">
        <f>MIN(H382,I382)*INDEX('2018_commission_structure-Start'!$A$15:$J$18,MATCH($E382,'2018_commission_structure-Start'!$A$15:$A$18,0),MATCH(V$1,'2018_commission_structure-Start'!$A$15:$J$15,0))</f>
        <v>90000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26411.039999999997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IF(H382&gt;L382,(H382-L382)*INDEX('2018_commission_structure-Start'!$A$21:$I$24,MATCH($E382,'2018_commission_structure-Start'!$A$21:$A$24,0),MATCH(Z$1,'2018_commission_structure-Start'!$A$21:$I$21,0)),0)</f>
        <v>0</v>
      </c>
      <c r="AA382" s="6">
        <f>SUM(V382:Z382)</f>
        <v>116411.04</v>
      </c>
      <c r="AB382" s="6">
        <f>AA382+F382</f>
        <v>180308.03999999998</v>
      </c>
    </row>
    <row r="383" spans="1:28" x14ac:dyDescent="0.2">
      <c r="A383" t="str">
        <f>C383&amp;" "&amp;D383</f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>VLOOKUP(E383,'2018_commission_structure-Start'!$A$22:$I$24,9,FALSE)</f>
        <v>750000</v>
      </c>
      <c r="J383" s="2">
        <f>I383*1.25</f>
        <v>937500</v>
      </c>
      <c r="K383" s="2">
        <f>I383*1.5</f>
        <v>1125000</v>
      </c>
      <c r="L383" s="2">
        <f>I383*2</f>
        <v>1500000</v>
      </c>
      <c r="M383" s="12">
        <f>H383/I383</f>
        <v>1.4325680000000001</v>
      </c>
      <c r="N383" t="str">
        <f>IF(M383&lt;=1, "0-100%", IF(M383&lt;=1.25, "100-125%", IF(M383&lt;=1.5, "125-150%", IF(M383&lt;=2, "150-200%", "&gt;200%"))))</f>
        <v>125-150%</v>
      </c>
      <c r="O383" s="6">
        <f>MIN(H383,I383)*INDEX('2018_commission_structure-Start'!$A$21:$I$24,MATCH($E383,'2018_commission_structure-Start'!$A$21:$A$24,0),MATCH(O$1,'2018_commission_structure-Start'!$A$21:$I$21,0))</f>
        <v>112500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35625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31492.98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>SUM(O383:S383)</f>
        <v>179617.98</v>
      </c>
      <c r="U383" s="6">
        <f>T383+F383</f>
        <v>275474.98</v>
      </c>
      <c r="V383" s="6">
        <f>MIN(H383,I383)*INDEX('2018_commission_structure-Start'!$A$15:$J$18,MATCH($E383,'2018_commission_structure-Start'!$A$15:$A$18,0),MATCH(V$1,'2018_commission_structure-Start'!$A$15:$J$15,0))</f>
        <v>112500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41250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34231.5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IF(H383&gt;L383,(H383-L383)*INDEX('2018_commission_structure-Start'!$A$21:$I$24,MATCH($E383,'2018_commission_structure-Start'!$A$21:$A$24,0),MATCH(Z$1,'2018_commission_structure-Start'!$A$21:$I$21,0)),0)</f>
        <v>0</v>
      </c>
      <c r="AA383" s="6">
        <f>SUM(V383:Z383)</f>
        <v>187981.5</v>
      </c>
      <c r="AB383" s="6">
        <f>AA383+F383</f>
        <v>283838.5</v>
      </c>
    </row>
    <row r="384" spans="1:28" x14ac:dyDescent="0.2">
      <c r="A384" t="str">
        <f>C384&amp;" "&amp;D384</f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>VLOOKUP(E384,'2018_commission_structure-Start'!$A$22:$I$24,9,FALSE)</f>
        <v>750000</v>
      </c>
      <c r="J384" s="2">
        <f>I384*1.25</f>
        <v>937500</v>
      </c>
      <c r="K384" s="2">
        <f>I384*1.5</f>
        <v>1125000</v>
      </c>
      <c r="L384" s="2">
        <f>I384*2</f>
        <v>1500000</v>
      </c>
      <c r="M384" s="12">
        <f>H384/I384</f>
        <v>1.15384</v>
      </c>
      <c r="N384" t="str">
        <f>IF(M384&lt;=1, "0-100%", IF(M384&lt;=1.25, "100-125%", IF(M384&lt;=1.5, "125-150%", IF(M384&lt;=2, "150-200%", "&gt;200%"))))</f>
        <v>100-125%</v>
      </c>
      <c r="O384" s="6">
        <f>MIN(H384,I384)*INDEX('2018_commission_structure-Start'!$A$21:$I$24,MATCH($E384,'2018_commission_structure-Start'!$A$21:$A$24,0),MATCH(O$1,'2018_commission_structure-Start'!$A$21:$I$21,0))</f>
        <v>112500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21922.2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0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>SUM(O384:S384)</f>
        <v>134422.20000000001</v>
      </c>
      <c r="U384" s="6">
        <f>T384+F384</f>
        <v>248241.2</v>
      </c>
      <c r="V384" s="6">
        <f>MIN(H384,I384)*INDEX('2018_commission_structure-Start'!$A$15:$J$18,MATCH($E384,'2018_commission_structure-Start'!$A$15:$A$18,0),MATCH(V$1,'2018_commission_structure-Start'!$A$15:$J$15,0))</f>
        <v>112500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25383.599999999999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0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IF(H384&gt;L384,(H384-L384)*INDEX('2018_commission_structure-Start'!$A$21:$I$24,MATCH($E384,'2018_commission_structure-Start'!$A$21:$A$24,0),MATCH(Z$1,'2018_commission_structure-Start'!$A$21:$I$21,0)),0)</f>
        <v>0</v>
      </c>
      <c r="AA384" s="6">
        <f>SUM(V384:Z384)</f>
        <v>137883.6</v>
      </c>
      <c r="AB384" s="6">
        <f>AA384+F384</f>
        <v>251702.6</v>
      </c>
    </row>
    <row r="385" spans="1:28" x14ac:dyDescent="0.2">
      <c r="A385" t="str">
        <f>C385&amp;" "&amp;D385</f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>VLOOKUP(E385,'2018_commission_structure-Start'!$A$22:$I$24,9,FALSE)</f>
        <v>500000</v>
      </c>
      <c r="J385" s="2">
        <f>I385*1.25</f>
        <v>625000</v>
      </c>
      <c r="K385" s="2">
        <f>I385*1.5</f>
        <v>750000</v>
      </c>
      <c r="L385" s="2">
        <f>I385*2</f>
        <v>1000000</v>
      </c>
      <c r="M385" s="12">
        <f>H385/I385</f>
        <v>1.0888739999999999</v>
      </c>
      <c r="N385" t="str">
        <f>IF(M385&lt;=1, "0-100%", IF(M385&lt;=1.25, "100-125%", IF(M385&lt;=1.5, "125-150%", IF(M385&lt;=2, "150-200%", "&gt;200%"))))</f>
        <v>100-125%</v>
      </c>
      <c r="O385" s="6">
        <f>MIN(H385,I385)*INDEX('2018_commission_structure-Start'!$A$21:$I$24,MATCH($E385,'2018_commission_structure-Start'!$A$21:$A$24,0),MATCH(O$1,'2018_commission_structure-Start'!$A$21:$I$21,0))</f>
        <v>50000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6665.55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0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>SUM(O385:S385)</f>
        <v>56665.55</v>
      </c>
      <c r="U385" s="6">
        <f>T385+F385</f>
        <v>86823.55</v>
      </c>
      <c r="V385" s="6">
        <f>MIN(H385,I385)*INDEX('2018_commission_structure-Start'!$A$15:$J$18,MATCH($E385,'2018_commission_structure-Start'!$A$15:$A$18,0),MATCH(V$1,'2018_commission_structure-Start'!$A$15:$J$15,0))</f>
        <v>60000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7554.2900000000009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0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IF(H385&gt;L385,(H385-L385)*INDEX('2018_commission_structure-Start'!$A$21:$I$24,MATCH($E385,'2018_commission_structure-Start'!$A$21:$A$24,0),MATCH(Z$1,'2018_commission_structure-Start'!$A$21:$I$21,0)),0)</f>
        <v>0</v>
      </c>
      <c r="AA385" s="6">
        <f>SUM(V385:Z385)</f>
        <v>67554.290000000008</v>
      </c>
      <c r="AB385" s="6">
        <f>AA385+F385</f>
        <v>97712.290000000008</v>
      </c>
    </row>
    <row r="386" spans="1:28" x14ac:dyDescent="0.2">
      <c r="A386" t="str">
        <f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>VLOOKUP(E386,'2018_commission_structure-Start'!$A$22:$I$24,9,FALSE)</f>
        <v>750000</v>
      </c>
      <c r="J386" s="2">
        <f>I386*1.25</f>
        <v>937500</v>
      </c>
      <c r="K386" s="2">
        <f>I386*1.5</f>
        <v>1125000</v>
      </c>
      <c r="L386" s="2">
        <f>I386*2</f>
        <v>1500000</v>
      </c>
      <c r="M386" s="12">
        <f>H386/I386</f>
        <v>0.89229333333333338</v>
      </c>
      <c r="N386" t="str">
        <f>IF(M386&lt;=1, "0-100%", IF(M386&lt;=1.25, "100-125%", IF(M386&lt;=1.5, "125-150%", IF(M386&lt;=2, "150-200%", "&gt;200%"))))</f>
        <v>0-100%</v>
      </c>
      <c r="O386" s="6">
        <f>MIN(H386,I386)*INDEX('2018_commission_structure-Start'!$A$21:$I$24,MATCH($E386,'2018_commission_structure-Start'!$A$21:$A$24,0),MATCH(O$1,'2018_commission_structure-Start'!$A$21:$I$21,0))</f>
        <v>100383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0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>SUM(O386:S386)</f>
        <v>100383</v>
      </c>
      <c r="U386" s="6">
        <f>T386+F386</f>
        <v>189678</v>
      </c>
      <c r="V386" s="6">
        <f>MIN(H386,I386)*INDEX('2018_commission_structure-Start'!$A$15:$J$18,MATCH($E386,'2018_commission_structure-Start'!$A$15:$A$18,0),MATCH(V$1,'2018_commission_structure-Start'!$A$15:$J$15,0))</f>
        <v>100383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0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IF(H386&gt;L386,(H386-L386)*INDEX('2018_commission_structure-Start'!$A$21:$I$24,MATCH($E386,'2018_commission_structure-Start'!$A$21:$A$24,0),MATCH(Z$1,'2018_commission_structure-Start'!$A$21:$I$21,0)),0)</f>
        <v>0</v>
      </c>
      <c r="AA386" s="6">
        <f>SUM(V386:Z386)</f>
        <v>100383</v>
      </c>
      <c r="AB386" s="6">
        <f>AA386+F386</f>
        <v>189678</v>
      </c>
    </row>
    <row r="387" spans="1:28" x14ac:dyDescent="0.2">
      <c r="A387" t="str">
        <f>C387&amp;" "&amp;D387</f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>VLOOKUP(E387,'2018_commission_structure-Start'!$A$22:$I$24,9,FALSE)</f>
        <v>500000</v>
      </c>
      <c r="J387" s="2">
        <f>I387*1.25</f>
        <v>625000</v>
      </c>
      <c r="K387" s="2">
        <f>I387*1.5</f>
        <v>750000</v>
      </c>
      <c r="L387" s="2">
        <f>I387*2</f>
        <v>1000000</v>
      </c>
      <c r="M387" s="12">
        <f>H387/I387</f>
        <v>1.4447779999999999</v>
      </c>
      <c r="N387" t="str">
        <f>IF(M387&lt;=1, "0-100%", IF(M387&lt;=1.25, "100-125%", IF(M387&lt;=1.5, "125-150%", IF(M387&lt;=2, "150-200%", "&gt;200%"))))</f>
        <v>125-150%</v>
      </c>
      <c r="O387" s="6">
        <f>MIN(H387,I387)*INDEX('2018_commission_structure-Start'!$A$21:$I$24,MATCH($E387,'2018_commission_structure-Start'!$A$21:$A$24,0),MATCH(O$1,'2018_commission_structure-Start'!$A$21:$I$21,0))</f>
        <v>50000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18750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17530.02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0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>SUM(O387:S387)</f>
        <v>86280.02</v>
      </c>
      <c r="U387" s="6">
        <f>T387+F387</f>
        <v>130630.02</v>
      </c>
      <c r="V387" s="6">
        <f>MIN(H387,I387)*INDEX('2018_commission_structure-Start'!$A$15:$J$18,MATCH($E387,'2018_commission_structure-Start'!$A$15:$A$18,0),MATCH(V$1,'2018_commission_structure-Start'!$A$15:$J$15,0))</f>
        <v>60000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21250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19477.8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0</v>
      </c>
      <c r="Z387" s="2">
        <f>IF(H387&gt;L387,(H387-L387)*INDEX('2018_commission_structure-Start'!$A$21:$I$24,MATCH($E387,'2018_commission_structure-Start'!$A$21:$A$24,0),MATCH(Z$1,'2018_commission_structure-Start'!$A$21:$I$21,0)),0)</f>
        <v>0</v>
      </c>
      <c r="AA387" s="6">
        <f>SUM(V387:Z387)</f>
        <v>100727.8</v>
      </c>
      <c r="AB387" s="6">
        <f>AA387+F387</f>
        <v>145077.79999999999</v>
      </c>
    </row>
    <row r="388" spans="1:28" x14ac:dyDescent="0.2">
      <c r="A388" t="str">
        <f>C388&amp;" "&amp;D388</f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>VLOOKUP(E388,'2018_commission_structure-Start'!$A$22:$I$24,9,FALSE)</f>
        <v>600000</v>
      </c>
      <c r="J388" s="2">
        <f>I388*1.25</f>
        <v>750000</v>
      </c>
      <c r="K388" s="2">
        <f>I388*1.5</f>
        <v>900000</v>
      </c>
      <c r="L388" s="2">
        <f>I388*2</f>
        <v>1200000</v>
      </c>
      <c r="M388" s="12">
        <f>H388/I388</f>
        <v>1.1324700000000001</v>
      </c>
      <c r="N388" t="str">
        <f>IF(M388&lt;=1, "0-100%", IF(M388&lt;=1.25, "100-125%", IF(M388&lt;=1.5, "125-150%", IF(M388&lt;=2, "150-200%", "&gt;200%"))))</f>
        <v>100-125%</v>
      </c>
      <c r="O388" s="6">
        <f>MIN(H388,I388)*INDEX('2018_commission_structure-Start'!$A$21:$I$24,MATCH($E388,'2018_commission_structure-Start'!$A$21:$A$24,0),MATCH(O$1,'2018_commission_structure-Start'!$A$21:$I$21,0))</f>
        <v>78000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13511.94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>SUM(O388:S388)</f>
        <v>91511.94</v>
      </c>
      <c r="U388" s="6">
        <f>T388+F388</f>
        <v>153316.94</v>
      </c>
      <c r="V388" s="6">
        <f>MIN(H388,I388)*INDEX('2018_commission_structure-Start'!$A$15:$J$18,MATCH($E388,'2018_commission_structure-Start'!$A$15:$A$18,0),MATCH(V$1,'2018_commission_structure-Start'!$A$15:$J$15,0))</f>
        <v>90000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14306.76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IF(H388&gt;L388,(H388-L388)*INDEX('2018_commission_structure-Start'!$A$21:$I$24,MATCH($E388,'2018_commission_structure-Start'!$A$21:$A$24,0),MATCH(Z$1,'2018_commission_structure-Start'!$A$21:$I$21,0)),0)</f>
        <v>0</v>
      </c>
      <c r="AA388" s="6">
        <f>SUM(V388:Z388)</f>
        <v>104306.76</v>
      </c>
      <c r="AB388" s="6">
        <f>AA388+F388</f>
        <v>166111.76</v>
      </c>
    </row>
    <row r="389" spans="1:28" x14ac:dyDescent="0.2">
      <c r="A389" t="str">
        <f>C389&amp;" "&amp;D389</f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>VLOOKUP(E389,'2018_commission_structure-Start'!$A$22:$I$24,9,FALSE)</f>
        <v>750000</v>
      </c>
      <c r="J389" s="2">
        <f>I389*1.25</f>
        <v>937500</v>
      </c>
      <c r="K389" s="2">
        <f>I389*1.5</f>
        <v>1125000</v>
      </c>
      <c r="L389" s="2">
        <f>I389*2</f>
        <v>1500000</v>
      </c>
      <c r="M389" s="12">
        <f>H389/I389</f>
        <v>0.387764</v>
      </c>
      <c r="N389" t="str">
        <f>IF(M389&lt;=1, "0-100%", IF(M389&lt;=1.25, "100-125%", IF(M389&lt;=1.5, "125-150%", IF(M389&lt;=2, "150-200%", "&gt;200%"))))</f>
        <v>0-100%</v>
      </c>
      <c r="O389" s="6">
        <f>MIN(H389,I389)*INDEX('2018_commission_structure-Start'!$A$21:$I$24,MATCH($E389,'2018_commission_structure-Start'!$A$21:$A$24,0),MATCH(O$1,'2018_commission_structure-Start'!$A$21:$I$21,0))</f>
        <v>43623.45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>SUM(O389:S389)</f>
        <v>43623.45</v>
      </c>
      <c r="U389" s="6">
        <f>T389+F389</f>
        <v>129030.45</v>
      </c>
      <c r="V389" s="6">
        <f>MIN(H389,I389)*INDEX('2018_commission_structure-Start'!$A$15:$J$18,MATCH($E389,'2018_commission_structure-Start'!$A$15:$A$18,0),MATCH(V$1,'2018_commission_structure-Start'!$A$15:$J$15,0))</f>
        <v>43623.45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IF(H389&gt;L389,(H389-L389)*INDEX('2018_commission_structure-Start'!$A$21:$I$24,MATCH($E389,'2018_commission_structure-Start'!$A$21:$A$24,0),MATCH(Z$1,'2018_commission_structure-Start'!$A$21:$I$21,0)),0)</f>
        <v>0</v>
      </c>
      <c r="AA389" s="6">
        <f>SUM(V389:Z389)</f>
        <v>43623.45</v>
      </c>
      <c r="AB389" s="6">
        <f>AA389+F389</f>
        <v>129030.45</v>
      </c>
    </row>
    <row r="390" spans="1:28" x14ac:dyDescent="0.2">
      <c r="A390" t="str">
        <f>C390&amp;" "&amp;D390</f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>VLOOKUP(E390,'2018_commission_structure-Start'!$A$22:$I$24,9,FALSE)</f>
        <v>600000</v>
      </c>
      <c r="J390" s="2">
        <f>I390*1.25</f>
        <v>750000</v>
      </c>
      <c r="K390" s="2">
        <f>I390*1.5</f>
        <v>900000</v>
      </c>
      <c r="L390" s="2">
        <f>I390*2</f>
        <v>1200000</v>
      </c>
      <c r="M390" s="12">
        <f>H390/I390</f>
        <v>1.3909533333333333</v>
      </c>
      <c r="N390" t="str">
        <f>IF(M390&lt;=1, "0-100%", IF(M390&lt;=1.25, "100-125%", IF(M390&lt;=1.5, "125-150%", IF(M390&lt;=2, "150-200%", "&gt;200%"))))</f>
        <v>125-150%</v>
      </c>
      <c r="O390" s="6">
        <f>MIN(H390,I390)*INDEX('2018_commission_structure-Start'!$A$21:$I$24,MATCH($E390,'2018_commission_structure-Start'!$A$21:$A$24,0),MATCH(O$1,'2018_commission_structure-Start'!$A$21:$I$21,0))</f>
        <v>78000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25500.000000000004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17760.12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>SUM(O390:S390)</f>
        <v>121260.12</v>
      </c>
      <c r="U390" s="6">
        <f>T390+F390</f>
        <v>178658.12</v>
      </c>
      <c r="V390" s="6">
        <f>MIN(H390,I390)*INDEX('2018_commission_structure-Start'!$A$15:$J$18,MATCH($E390,'2018_commission_structure-Start'!$A$15:$A$18,0),MATCH(V$1,'2018_commission_structure-Start'!$A$15:$J$15,0))</f>
        <v>90000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27000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21143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IF(H390&gt;L390,(H390-L390)*INDEX('2018_commission_structure-Start'!$A$21:$I$24,MATCH($E390,'2018_commission_structure-Start'!$A$21:$A$24,0),MATCH(Z$1,'2018_commission_structure-Start'!$A$21:$I$21,0)),0)</f>
        <v>0</v>
      </c>
      <c r="AA390" s="6">
        <f>SUM(V390:Z390)</f>
        <v>138143</v>
      </c>
      <c r="AB390" s="6">
        <f>AA390+F390</f>
        <v>195541</v>
      </c>
    </row>
    <row r="391" spans="1:28" x14ac:dyDescent="0.2">
      <c r="A391" t="str">
        <f>C391&amp;" "&amp;D391</f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>VLOOKUP(E391,'2018_commission_structure-Start'!$A$22:$I$24,9,FALSE)</f>
        <v>750000</v>
      </c>
      <c r="J391" s="2">
        <f>I391*1.25</f>
        <v>937500</v>
      </c>
      <c r="K391" s="2">
        <f>I391*1.5</f>
        <v>1125000</v>
      </c>
      <c r="L391" s="2">
        <f>I391*2</f>
        <v>1500000</v>
      </c>
      <c r="M391" s="12">
        <f>H391/I391</f>
        <v>1.2757093333333334</v>
      </c>
      <c r="N391" t="str">
        <f>IF(M391&lt;=1, "0-100%", IF(M391&lt;=1.25, "100-125%", IF(M391&lt;=1.5, "125-150%", IF(M391&lt;=2, "150-200%", "&gt;200%"))))</f>
        <v>125-150%</v>
      </c>
      <c r="O391" s="6">
        <f>MIN(H391,I391)*INDEX('2018_commission_structure-Start'!$A$21:$I$24,MATCH($E391,'2018_commission_structure-Start'!$A$21:$A$24,0),MATCH(O$1,'2018_commission_structure-Start'!$A$21:$I$21,0))</f>
        <v>112500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35625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4434.8600000000006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>SUM(O391:S391)</f>
        <v>152559.85999999999</v>
      </c>
      <c r="U391" s="6">
        <f>T391+F391</f>
        <v>273379.86</v>
      </c>
      <c r="V391" s="6">
        <f>MIN(H391,I391)*INDEX('2018_commission_structure-Start'!$A$15:$J$18,MATCH($E391,'2018_commission_structure-Start'!$A$15:$A$18,0),MATCH(V$1,'2018_commission_structure-Start'!$A$15:$J$15,0))</f>
        <v>112500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41250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4820.5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IF(H391&gt;L391,(H391-L391)*INDEX('2018_commission_structure-Start'!$A$21:$I$24,MATCH($E391,'2018_commission_structure-Start'!$A$21:$A$24,0),MATCH(Z$1,'2018_commission_structure-Start'!$A$21:$I$21,0)),0)</f>
        <v>0</v>
      </c>
      <c r="AA391" s="6">
        <f>SUM(V391:Z391)</f>
        <v>158570.5</v>
      </c>
      <c r="AB391" s="6">
        <f>AA391+F391</f>
        <v>279390.5</v>
      </c>
    </row>
    <row r="392" spans="1:28" x14ac:dyDescent="0.2">
      <c r="A392" t="str">
        <f>C392&amp;" "&amp;D392</f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>VLOOKUP(E392,'2018_commission_structure-Start'!$A$22:$I$24,9,FALSE)</f>
        <v>600000</v>
      </c>
      <c r="J392" s="2">
        <f>I392*1.25</f>
        <v>750000</v>
      </c>
      <c r="K392" s="2">
        <f>I392*1.5</f>
        <v>900000</v>
      </c>
      <c r="L392" s="2">
        <f>I392*2</f>
        <v>1200000</v>
      </c>
      <c r="M392" s="12">
        <f>H392/I392</f>
        <v>1.463265</v>
      </c>
      <c r="N392" t="str">
        <f>IF(M392&lt;=1, "0-100%", IF(M392&lt;=1.25, "100-125%", IF(M392&lt;=1.5, "125-150%", IF(M392&lt;=2, "150-200%", "&gt;200%"))))</f>
        <v>125-150%</v>
      </c>
      <c r="O392" s="6">
        <f>MIN(H392,I392)*INDEX('2018_commission_structure-Start'!$A$21:$I$24,MATCH($E392,'2018_commission_structure-Start'!$A$21:$A$24,0),MATCH(O$1,'2018_commission_structure-Start'!$A$21:$I$21,0))</f>
        <v>78000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25500.000000000004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26871.39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>SUM(O392:S392)</f>
        <v>130371.39</v>
      </c>
      <c r="U392" s="6">
        <f>T392+F392</f>
        <v>198726.39</v>
      </c>
      <c r="V392" s="6">
        <f>MIN(H392,I392)*INDEX('2018_commission_structure-Start'!$A$15:$J$18,MATCH($E392,'2018_commission_structure-Start'!$A$15:$A$18,0),MATCH(V$1,'2018_commission_structure-Start'!$A$15:$J$15,0))</f>
        <v>90000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27000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31989.75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IF(H392&gt;L392,(H392-L392)*INDEX('2018_commission_structure-Start'!$A$21:$I$24,MATCH($E392,'2018_commission_structure-Start'!$A$21:$A$24,0),MATCH(Z$1,'2018_commission_structure-Start'!$A$21:$I$21,0)),0)</f>
        <v>0</v>
      </c>
      <c r="AA392" s="6">
        <f>SUM(V392:Z392)</f>
        <v>148989.75</v>
      </c>
      <c r="AB392" s="6">
        <f>AA392+F392</f>
        <v>217344.75</v>
      </c>
    </row>
    <row r="393" spans="1:28" x14ac:dyDescent="0.2">
      <c r="A393" t="str">
        <f>C393&amp;" "&amp;D393</f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>VLOOKUP(E393,'2018_commission_structure-Start'!$A$22:$I$24,9,FALSE)</f>
        <v>500000</v>
      </c>
      <c r="J393" s="2">
        <f>I393*1.25</f>
        <v>625000</v>
      </c>
      <c r="K393" s="2">
        <f>I393*1.5</f>
        <v>750000</v>
      </c>
      <c r="L393" s="2">
        <f>I393*2</f>
        <v>1000000</v>
      </c>
      <c r="M393" s="12">
        <f>H393/I393</f>
        <v>0.74398600000000004</v>
      </c>
      <c r="N393" t="str">
        <f>IF(M393&lt;=1, "0-100%", IF(M393&lt;=1.25, "100-125%", IF(M393&lt;=1.5, "125-150%", IF(M393&lt;=2, "150-200%", "&gt;200%"))))</f>
        <v>0-100%</v>
      </c>
      <c r="O393" s="6">
        <f>MIN(H393,I393)*INDEX('2018_commission_structure-Start'!$A$21:$I$24,MATCH($E393,'2018_commission_structure-Start'!$A$21:$A$24,0),MATCH(O$1,'2018_commission_structure-Start'!$A$21:$I$21,0))</f>
        <v>37199.300000000003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0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>SUM(O393:S393)</f>
        <v>37199.300000000003</v>
      </c>
      <c r="U393" s="6">
        <f>T393+F393</f>
        <v>77830.3</v>
      </c>
      <c r="V393" s="6">
        <f>MIN(H393,I393)*INDEX('2018_commission_structure-Start'!$A$15:$J$18,MATCH($E393,'2018_commission_structure-Start'!$A$15:$A$18,0),MATCH(V$1,'2018_commission_structure-Start'!$A$15:$J$15,0))</f>
        <v>44639.159999999996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0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IF(H393&gt;L393,(H393-L393)*INDEX('2018_commission_structure-Start'!$A$21:$I$24,MATCH($E393,'2018_commission_structure-Start'!$A$21:$A$24,0),MATCH(Z$1,'2018_commission_structure-Start'!$A$21:$I$21,0)),0)</f>
        <v>0</v>
      </c>
      <c r="AA393" s="6">
        <f>SUM(V393:Z393)</f>
        <v>44639.159999999996</v>
      </c>
      <c r="AB393" s="6">
        <f>AA393+F393</f>
        <v>85270.16</v>
      </c>
    </row>
    <row r="394" spans="1:28" x14ac:dyDescent="0.2">
      <c r="A394" t="str">
        <f>C394&amp;" "&amp;D394</f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>VLOOKUP(E394,'2018_commission_structure-Start'!$A$22:$I$24,9,FALSE)</f>
        <v>600000</v>
      </c>
      <c r="J394" s="2">
        <f>I394*1.25</f>
        <v>750000</v>
      </c>
      <c r="K394" s="2">
        <f>I394*1.5</f>
        <v>900000</v>
      </c>
      <c r="L394" s="2">
        <f>I394*2</f>
        <v>1200000</v>
      </c>
      <c r="M394" s="12">
        <f>H394/I394</f>
        <v>1.3413166666666667</v>
      </c>
      <c r="N394" t="str">
        <f>IF(M394&lt;=1, "0-100%", IF(M394&lt;=1.25, "100-125%", IF(M394&lt;=1.5, "125-150%", IF(M394&lt;=2, "150-200%", "&gt;200%"))))</f>
        <v>125-150%</v>
      </c>
      <c r="O394" s="6">
        <f>MIN(H394,I394)*INDEX('2018_commission_structure-Start'!$A$21:$I$24,MATCH($E394,'2018_commission_structure-Start'!$A$21:$A$24,0),MATCH(O$1,'2018_commission_structure-Start'!$A$21:$I$21,0))</f>
        <v>78000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25500.000000000004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11505.9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>SUM(O394:S394)</f>
        <v>115005.9</v>
      </c>
      <c r="U394" s="6">
        <f>T394+F394</f>
        <v>187314.9</v>
      </c>
      <c r="V394" s="6">
        <f>MIN(H394,I394)*INDEX('2018_commission_structure-Start'!$A$15:$J$18,MATCH($E394,'2018_commission_structure-Start'!$A$15:$A$18,0),MATCH(V$1,'2018_commission_structure-Start'!$A$15:$J$15,0))</f>
        <v>90000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27000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13697.5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IF(H394&gt;L394,(H394-L394)*INDEX('2018_commission_structure-Start'!$A$21:$I$24,MATCH($E394,'2018_commission_structure-Start'!$A$21:$A$24,0),MATCH(Z$1,'2018_commission_structure-Start'!$A$21:$I$21,0)),0)</f>
        <v>0</v>
      </c>
      <c r="AA394" s="6">
        <f>SUM(V394:Z394)</f>
        <v>130697.5</v>
      </c>
      <c r="AB394" s="6">
        <f>AA394+F394</f>
        <v>203006.5</v>
      </c>
    </row>
    <row r="395" spans="1:28" x14ac:dyDescent="0.2">
      <c r="A395" t="str">
        <f>C395&amp;" "&amp;D395</f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>VLOOKUP(E395,'2018_commission_structure-Start'!$A$22:$I$24,9,FALSE)</f>
        <v>500000</v>
      </c>
      <c r="J395" s="2">
        <f>I395*1.25</f>
        <v>625000</v>
      </c>
      <c r="K395" s="2">
        <f>I395*1.5</f>
        <v>750000</v>
      </c>
      <c r="L395" s="2">
        <f>I395*2</f>
        <v>1000000</v>
      </c>
      <c r="M395" s="12">
        <f>H395/I395</f>
        <v>2.393818</v>
      </c>
      <c r="N395" t="str">
        <f>IF(M395&lt;=1, "0-100%", IF(M395&lt;=1.25, "100-125%", IF(M395&lt;=1.5, "125-150%", IF(M395&lt;=2, "150-200%", "&gt;200%"))))</f>
        <v>&gt;200%</v>
      </c>
      <c r="O395" s="6">
        <f>MIN(H395,I395)*INDEX('2018_commission_structure-Start'!$A$21:$I$24,MATCH($E395,'2018_commission_structure-Start'!$A$21:$A$24,0),MATCH(O$1,'2018_commission_structure-Start'!$A$21:$I$21,0))</f>
        <v>50000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18750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22500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55000</v>
      </c>
      <c r="S395" s="2">
        <f>IF(H395&gt;L395,(H395-L395)*INDEX('2018_commission_structure-Start'!$A$21:$I$24,MATCH($E395,'2018_commission_structure-Start'!$A$21:$A$24,0),MATCH(S$1,'2018_commission_structure-Start'!$A$21:$I$21,0)),0)</f>
        <v>19690.900000000001</v>
      </c>
      <c r="T395" s="6">
        <f>SUM(O395:S395)</f>
        <v>165940.9</v>
      </c>
      <c r="U395" s="6">
        <f>T395+F395</f>
        <v>225378.9</v>
      </c>
      <c r="V395" s="6">
        <f>MIN(H395,I395)*INDEX('2018_commission_structure-Start'!$A$15:$J$18,MATCH($E395,'2018_commission_structure-Start'!$A$15:$A$18,0),MATCH(V$1,'2018_commission_structure-Start'!$A$15:$J$15,0))</f>
        <v>60000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21250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25000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55000</v>
      </c>
      <c r="Z395" s="2">
        <f>IF(H395&gt;L395,(H395-L395)*INDEX('2018_commission_structure-Start'!$A$21:$I$24,MATCH($E395,'2018_commission_structure-Start'!$A$21:$A$24,0),MATCH(Z$1,'2018_commission_structure-Start'!$A$21:$I$21,0)),0)</f>
        <v>19690.900000000001</v>
      </c>
      <c r="AA395" s="6">
        <f>SUM(V395:Z395)</f>
        <v>180940.9</v>
      </c>
      <c r="AB395" s="6">
        <f>AA395+F395</f>
        <v>240378.9</v>
      </c>
    </row>
    <row r="396" spans="1:28" x14ac:dyDescent="0.2">
      <c r="A396" t="str">
        <f>C396&amp;" "&amp;D396</f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>VLOOKUP(E396,'2018_commission_structure-Start'!$A$22:$I$24,9,FALSE)</f>
        <v>600000</v>
      </c>
      <c r="J396" s="2">
        <f>I396*1.25</f>
        <v>750000</v>
      </c>
      <c r="K396" s="2">
        <f>I396*1.5</f>
        <v>900000</v>
      </c>
      <c r="L396" s="2">
        <f>I396*2</f>
        <v>1200000</v>
      </c>
      <c r="M396" s="12">
        <f>H396/I396</f>
        <v>0.63771666666666671</v>
      </c>
      <c r="N396" t="str">
        <f>IF(M396&lt;=1, "0-100%", IF(M396&lt;=1.25, "100-125%", IF(M396&lt;=1.5, "125-150%", IF(M396&lt;=2, "150-200%", "&gt;200%"))))</f>
        <v>0-100%</v>
      </c>
      <c r="O396" s="6">
        <f>MIN(H396,I396)*INDEX('2018_commission_structure-Start'!$A$21:$I$24,MATCH($E396,'2018_commission_structure-Start'!$A$21:$A$24,0),MATCH(O$1,'2018_commission_structure-Start'!$A$21:$I$21,0))</f>
        <v>49741.9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0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>SUM(O396:S396)</f>
        <v>49741.9</v>
      </c>
      <c r="U396" s="6">
        <f>T396+F396</f>
        <v>103609.9</v>
      </c>
      <c r="V396" s="6">
        <f>MIN(H396,I396)*INDEX('2018_commission_structure-Start'!$A$15:$J$18,MATCH($E396,'2018_commission_structure-Start'!$A$15:$A$18,0),MATCH(V$1,'2018_commission_structure-Start'!$A$15:$J$15,0))</f>
        <v>57394.5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0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IF(H396&gt;L396,(H396-L396)*INDEX('2018_commission_structure-Start'!$A$21:$I$24,MATCH($E396,'2018_commission_structure-Start'!$A$21:$A$24,0),MATCH(Z$1,'2018_commission_structure-Start'!$A$21:$I$21,0)),0)</f>
        <v>0</v>
      </c>
      <c r="AA396" s="6">
        <f>SUM(V396:Z396)</f>
        <v>57394.5</v>
      </c>
      <c r="AB396" s="6">
        <f>AA396+F396</f>
        <v>111262.5</v>
      </c>
    </row>
    <row r="397" spans="1:28" x14ac:dyDescent="0.2">
      <c r="A397" t="str">
        <f>C397&amp;" "&amp;D397</f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>VLOOKUP(E397,'2018_commission_structure-Start'!$A$22:$I$24,9,FALSE)</f>
        <v>600000</v>
      </c>
      <c r="J397" s="2">
        <f>I397*1.25</f>
        <v>750000</v>
      </c>
      <c r="K397" s="2">
        <f>I397*1.5</f>
        <v>900000</v>
      </c>
      <c r="L397" s="2">
        <f>I397*2</f>
        <v>1200000</v>
      </c>
      <c r="M397" s="12">
        <f>H397/I397</f>
        <v>1.1037816666666667</v>
      </c>
      <c r="N397" t="str">
        <f>IF(M397&lt;=1, "0-100%", IF(M397&lt;=1.25, "100-125%", IF(M397&lt;=1.5, "125-150%", IF(M397&lt;=2, "150-200%", "&gt;200%"))))</f>
        <v>100-125%</v>
      </c>
      <c r="O397" s="6">
        <f>MIN(H397,I397)*INDEX('2018_commission_structure-Start'!$A$21:$I$24,MATCH($E397,'2018_commission_structure-Start'!$A$21:$A$24,0),MATCH(O$1,'2018_commission_structure-Start'!$A$21:$I$21,0))</f>
        <v>78000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10585.730000000001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0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>SUM(O397:S397)</f>
        <v>88585.73</v>
      </c>
      <c r="U397" s="6">
        <f>T397+F397</f>
        <v>145708.72999999998</v>
      </c>
      <c r="V397" s="6">
        <f>MIN(H397,I397)*INDEX('2018_commission_structure-Start'!$A$15:$J$18,MATCH($E397,'2018_commission_structure-Start'!$A$15:$A$18,0),MATCH(V$1,'2018_commission_structure-Start'!$A$15:$J$15,0))</f>
        <v>90000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11208.42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0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IF(H397&gt;L397,(H397-L397)*INDEX('2018_commission_structure-Start'!$A$21:$I$24,MATCH($E397,'2018_commission_structure-Start'!$A$21:$A$24,0),MATCH(Z$1,'2018_commission_structure-Start'!$A$21:$I$21,0)),0)</f>
        <v>0</v>
      </c>
      <c r="AA397" s="6">
        <f>SUM(V397:Z397)</f>
        <v>101208.42</v>
      </c>
      <c r="AB397" s="6">
        <f>AA397+F397</f>
        <v>158331.41999999998</v>
      </c>
    </row>
    <row r="398" spans="1:28" x14ac:dyDescent="0.2">
      <c r="A398" t="str">
        <f>C398&amp;" "&amp;D398</f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>VLOOKUP(E398,'2018_commission_structure-Start'!$A$22:$I$24,9,FALSE)</f>
        <v>500000</v>
      </c>
      <c r="J398" s="2">
        <f>I398*1.25</f>
        <v>625000</v>
      </c>
      <c r="K398" s="2">
        <f>I398*1.5</f>
        <v>750000</v>
      </c>
      <c r="L398" s="2">
        <f>I398*2</f>
        <v>1000000</v>
      </c>
      <c r="M398" s="12">
        <f>H398/I398</f>
        <v>1.271128</v>
      </c>
      <c r="N398" t="str">
        <f>IF(M398&lt;=1, "0-100%", IF(M398&lt;=1.25, "100-125%", IF(M398&lt;=1.5, "125-150%", IF(M398&lt;=2, "150-200%", "&gt;200%"))))</f>
        <v>125-150%</v>
      </c>
      <c r="O398" s="6">
        <f>MIN(H398,I398)*INDEX('2018_commission_structure-Start'!$A$21:$I$24,MATCH($E398,'2018_commission_structure-Start'!$A$21:$A$24,0),MATCH(O$1,'2018_commission_structure-Start'!$A$21:$I$21,0))</f>
        <v>50000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18750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1901.52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0</v>
      </c>
      <c r="S398" s="2">
        <f>IF(H398&gt;L398,(H398-L398)*INDEX('2018_commission_structure-Start'!$A$21:$I$24,MATCH($E398,'2018_commission_structure-Start'!$A$21:$A$24,0),MATCH(S$1,'2018_commission_structure-Start'!$A$21:$I$21,0)),0)</f>
        <v>0</v>
      </c>
      <c r="T398" s="6">
        <f>SUM(O398:S398)</f>
        <v>70651.520000000004</v>
      </c>
      <c r="U398" s="6">
        <f>T398+F398</f>
        <v>110686.52</v>
      </c>
      <c r="V398" s="6">
        <f>MIN(H398,I398)*INDEX('2018_commission_structure-Start'!$A$15:$J$18,MATCH($E398,'2018_commission_structure-Start'!$A$15:$A$18,0),MATCH(V$1,'2018_commission_structure-Start'!$A$15:$J$15,0))</f>
        <v>60000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21250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2112.8000000000002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0</v>
      </c>
      <c r="Z398" s="2">
        <f>IF(H398&gt;L398,(H398-L398)*INDEX('2018_commission_structure-Start'!$A$21:$I$24,MATCH($E398,'2018_commission_structure-Start'!$A$21:$A$24,0),MATCH(Z$1,'2018_commission_structure-Start'!$A$21:$I$21,0)),0)</f>
        <v>0</v>
      </c>
      <c r="AA398" s="6">
        <f>SUM(V398:Z398)</f>
        <v>83362.8</v>
      </c>
      <c r="AB398" s="6">
        <f>AA398+F398</f>
        <v>123397.8</v>
      </c>
    </row>
    <row r="399" spans="1:28" x14ac:dyDescent="0.2">
      <c r="A399" t="str">
        <f>C399&amp;" "&amp;D399</f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>VLOOKUP(E399,'2018_commission_structure-Start'!$A$22:$I$24,9,FALSE)</f>
        <v>600000</v>
      </c>
      <c r="J399" s="2">
        <f>I399*1.25</f>
        <v>750000</v>
      </c>
      <c r="K399" s="2">
        <f>I399*1.5</f>
        <v>900000</v>
      </c>
      <c r="L399" s="2">
        <f>I399*2</f>
        <v>1200000</v>
      </c>
      <c r="M399" s="12">
        <f>H399/I399</f>
        <v>1.0990249999999999</v>
      </c>
      <c r="N399" t="str">
        <f>IF(M399&lt;=1, "0-100%", IF(M399&lt;=1.25, "100-125%", IF(M399&lt;=1.5, "125-150%", IF(M399&lt;=2, "150-200%", "&gt;200%"))))</f>
        <v>100-125%</v>
      </c>
      <c r="O399" s="6">
        <f>MIN(H399,I399)*INDEX('2018_commission_structure-Start'!$A$21:$I$24,MATCH($E399,'2018_commission_structure-Start'!$A$21:$A$24,0),MATCH(O$1,'2018_commission_structure-Start'!$A$21:$I$21,0))</f>
        <v>78000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10100.550000000001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0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>SUM(O399:S399)</f>
        <v>88100.55</v>
      </c>
      <c r="U399" s="6">
        <f>T399+F399</f>
        <v>156899.54999999999</v>
      </c>
      <c r="V399" s="6">
        <f>MIN(H399,I399)*INDEX('2018_commission_structure-Start'!$A$15:$J$18,MATCH($E399,'2018_commission_structure-Start'!$A$15:$A$18,0),MATCH(V$1,'2018_commission_structure-Start'!$A$15:$J$15,0))</f>
        <v>90000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10694.699999999999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0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IF(H399&gt;L399,(H399-L399)*INDEX('2018_commission_structure-Start'!$A$21:$I$24,MATCH($E399,'2018_commission_structure-Start'!$A$21:$A$24,0),MATCH(Z$1,'2018_commission_structure-Start'!$A$21:$I$21,0)),0)</f>
        <v>0</v>
      </c>
      <c r="AA399" s="6">
        <f>SUM(V399:Z399)</f>
        <v>100694.7</v>
      </c>
      <c r="AB399" s="6">
        <f>AA399+F399</f>
        <v>169493.7</v>
      </c>
    </row>
    <row r="400" spans="1:28" x14ac:dyDescent="0.2">
      <c r="A400" t="str">
        <f>C400&amp;" "&amp;D400</f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>VLOOKUP(E400,'2018_commission_structure-Start'!$A$22:$I$24,9,FALSE)</f>
        <v>600000</v>
      </c>
      <c r="J400" s="2">
        <f>I400*1.25</f>
        <v>750000</v>
      </c>
      <c r="K400" s="2">
        <f>I400*1.5</f>
        <v>900000</v>
      </c>
      <c r="L400" s="2">
        <f>I400*2</f>
        <v>1200000</v>
      </c>
      <c r="M400" s="12">
        <f>H400/I400</f>
        <v>1.3129416666666667</v>
      </c>
      <c r="N400" t="str">
        <f>IF(M400&lt;=1, "0-100%", IF(M400&lt;=1.25, "100-125%", IF(M400&lt;=1.5, "125-150%", IF(M400&lt;=2, "150-200%", "&gt;200%"))))</f>
        <v>125-150%</v>
      </c>
      <c r="O400" s="6">
        <f>MIN(H400,I400)*INDEX('2018_commission_structure-Start'!$A$21:$I$24,MATCH($E400,'2018_commission_structure-Start'!$A$21:$A$24,0),MATCH(O$1,'2018_commission_structure-Start'!$A$21:$I$21,0))</f>
        <v>78000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25500.000000000004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7930.65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>SUM(O400:S400)</f>
        <v>111430.65</v>
      </c>
      <c r="U400" s="6">
        <f>T400+F400</f>
        <v>190226.65</v>
      </c>
      <c r="V400" s="6">
        <f>MIN(H400,I400)*INDEX('2018_commission_structure-Start'!$A$15:$J$18,MATCH($E400,'2018_commission_structure-Start'!$A$15:$A$18,0),MATCH(V$1,'2018_commission_structure-Start'!$A$15:$J$15,0))</f>
        <v>90000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27000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9441.25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IF(H400&gt;L400,(H400-L400)*INDEX('2018_commission_structure-Start'!$A$21:$I$24,MATCH($E400,'2018_commission_structure-Start'!$A$21:$A$24,0),MATCH(Z$1,'2018_commission_structure-Start'!$A$21:$I$21,0)),0)</f>
        <v>0</v>
      </c>
      <c r="AA400" s="6">
        <f>SUM(V400:Z400)</f>
        <v>126441.25</v>
      </c>
      <c r="AB400" s="6">
        <f>AA400+F400</f>
        <v>205237.25</v>
      </c>
    </row>
    <row r="401" spans="1:28" x14ac:dyDescent="0.2">
      <c r="A401" t="str">
        <f>C401&amp;" "&amp;D401</f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>VLOOKUP(E401,'2018_commission_structure-Start'!$A$22:$I$24,9,FALSE)</f>
        <v>750000</v>
      </c>
      <c r="J401" s="2">
        <f>I401*1.25</f>
        <v>937500</v>
      </c>
      <c r="K401" s="2">
        <f>I401*1.5</f>
        <v>1125000</v>
      </c>
      <c r="L401" s="2">
        <f>I401*2</f>
        <v>1500000</v>
      </c>
      <c r="M401" s="12">
        <f>H401/I401</f>
        <v>0.71855466666666667</v>
      </c>
      <c r="N401" t="str">
        <f>IF(M401&lt;=1, "0-100%", IF(M401&lt;=1.25, "100-125%", IF(M401&lt;=1.5, "125-150%", IF(M401&lt;=2, "150-200%", "&gt;200%"))))</f>
        <v>0-100%</v>
      </c>
      <c r="O401" s="6">
        <f>MIN(H401,I401)*INDEX('2018_commission_structure-Start'!$A$21:$I$24,MATCH($E401,'2018_commission_structure-Start'!$A$21:$A$24,0),MATCH(O$1,'2018_commission_structure-Start'!$A$21:$I$21,0))</f>
        <v>80837.399999999994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0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0</v>
      </c>
      <c r="S401" s="2">
        <f>IF(H401&gt;L401,(H401-L401)*INDEX('2018_commission_structure-Start'!$A$21:$I$24,MATCH($E401,'2018_commission_structure-Start'!$A$21:$A$24,0),MATCH(S$1,'2018_commission_structure-Start'!$A$21:$I$21,0)),0)</f>
        <v>0</v>
      </c>
      <c r="T401" s="6">
        <f>SUM(O401:S401)</f>
        <v>80837.399999999994</v>
      </c>
      <c r="U401" s="6">
        <f>T401+F401</f>
        <v>168328.4</v>
      </c>
      <c r="V401" s="6">
        <f>MIN(H401,I401)*INDEX('2018_commission_structure-Start'!$A$15:$J$18,MATCH($E401,'2018_commission_structure-Start'!$A$15:$A$18,0),MATCH(V$1,'2018_commission_structure-Start'!$A$15:$J$15,0))</f>
        <v>80837.399999999994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0</v>
      </c>
      <c r="Z401" s="2">
        <f>IF(H401&gt;L401,(H401-L401)*INDEX('2018_commission_structure-Start'!$A$21:$I$24,MATCH($E401,'2018_commission_structure-Start'!$A$21:$A$24,0),MATCH(Z$1,'2018_commission_structure-Start'!$A$21:$I$21,0)),0)</f>
        <v>0</v>
      </c>
      <c r="AA401" s="6">
        <f>SUM(V401:Z401)</f>
        <v>80837.399999999994</v>
      </c>
      <c r="AB401" s="6">
        <f>AA401+F401</f>
        <v>168328.4</v>
      </c>
    </row>
    <row r="402" spans="1:28" x14ac:dyDescent="0.2">
      <c r="A402" t="str">
        <f>C402&amp;" "&amp;D402</f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>VLOOKUP(E402,'2018_commission_structure-Start'!$A$22:$I$24,9,FALSE)</f>
        <v>600000</v>
      </c>
      <c r="J402" s="2">
        <f>I402*1.25</f>
        <v>750000</v>
      </c>
      <c r="K402" s="2">
        <f>I402*1.5</f>
        <v>900000</v>
      </c>
      <c r="L402" s="2">
        <f>I402*2</f>
        <v>1200000</v>
      </c>
      <c r="M402" s="12">
        <f>H402/I402</f>
        <v>1.5849783333333334</v>
      </c>
      <c r="N402" t="str">
        <f>IF(M402&lt;=1, "0-100%", IF(M402&lt;=1.25, "100-125%", IF(M402&lt;=1.5, "125-150%", IF(M402&lt;=2, "150-200%", "&gt;200%"))))</f>
        <v>150-200%</v>
      </c>
      <c r="O402" s="6">
        <f>MIN(H402,I402)*INDEX('2018_commission_structure-Start'!$A$21:$I$24,MATCH($E402,'2018_commission_structure-Start'!$A$21:$A$24,0),MATCH(O$1,'2018_commission_structure-Start'!$A$21:$I$21,0))</f>
        <v>78000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25500.000000000004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31500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13256.62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>SUM(O402:S402)</f>
        <v>148256.62</v>
      </c>
      <c r="U402" s="6">
        <f>T402+F402</f>
        <v>227079.62</v>
      </c>
      <c r="V402" s="6">
        <f>MIN(H402,I402)*INDEX('2018_commission_structure-Start'!$A$15:$J$18,MATCH($E402,'2018_commission_structure-Start'!$A$15:$A$18,0),MATCH(V$1,'2018_commission_structure-Start'!$A$15:$J$15,0))</f>
        <v>90000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27000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37500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15296.099999999999</v>
      </c>
      <c r="Z402" s="2">
        <f>IF(H402&gt;L402,(H402-L402)*INDEX('2018_commission_structure-Start'!$A$21:$I$24,MATCH($E402,'2018_commission_structure-Start'!$A$21:$A$24,0),MATCH(Z$1,'2018_commission_structure-Start'!$A$21:$I$21,0)),0)</f>
        <v>0</v>
      </c>
      <c r="AA402" s="6">
        <f>SUM(V402:Z402)</f>
        <v>169796.1</v>
      </c>
      <c r="AB402" s="6">
        <f>AA402+F402</f>
        <v>248619.1</v>
      </c>
    </row>
    <row r="403" spans="1:28" x14ac:dyDescent="0.2">
      <c r="A403" t="str">
        <f>C403&amp;" "&amp;D403</f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>VLOOKUP(E403,'2018_commission_structure-Start'!$A$22:$I$24,9,FALSE)</f>
        <v>500000</v>
      </c>
      <c r="J403" s="2">
        <f>I403*1.25</f>
        <v>625000</v>
      </c>
      <c r="K403" s="2">
        <f>I403*1.5</f>
        <v>750000</v>
      </c>
      <c r="L403" s="2">
        <f>I403*2</f>
        <v>1000000</v>
      </c>
      <c r="M403" s="12">
        <f>H403/I403</f>
        <v>1.5305660000000001</v>
      </c>
      <c r="N403" t="str">
        <f>IF(M403&lt;=1, "0-100%", IF(M403&lt;=1.25, "100-125%", IF(M403&lt;=1.5, "125-150%", IF(M403&lt;=2, "150-200%", "&gt;200%"))))</f>
        <v>150-200%</v>
      </c>
      <c r="O403" s="6">
        <f>MIN(H403,I403)*INDEX('2018_commission_structure-Start'!$A$21:$I$24,MATCH($E403,'2018_commission_structure-Start'!$A$21:$A$24,0),MATCH(O$1,'2018_commission_structure-Start'!$A$21:$I$21,0))</f>
        <v>50000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18750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22500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3362.26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>SUM(O403:S403)</f>
        <v>94612.26</v>
      </c>
      <c r="U403" s="6">
        <f>T403+F403</f>
        <v>137354.26</v>
      </c>
      <c r="V403" s="6">
        <f>MIN(H403,I403)*INDEX('2018_commission_structure-Start'!$A$15:$J$18,MATCH($E403,'2018_commission_structure-Start'!$A$15:$A$18,0),MATCH(V$1,'2018_commission_structure-Start'!$A$15:$J$15,0))</f>
        <v>60000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21250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25000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3362.26</v>
      </c>
      <c r="Z403" s="2">
        <f>IF(H403&gt;L403,(H403-L403)*INDEX('2018_commission_structure-Start'!$A$21:$I$24,MATCH($E403,'2018_commission_structure-Start'!$A$21:$A$24,0),MATCH(Z$1,'2018_commission_structure-Start'!$A$21:$I$21,0)),0)</f>
        <v>0</v>
      </c>
      <c r="AA403" s="6">
        <f>SUM(V403:Z403)</f>
        <v>109612.26</v>
      </c>
      <c r="AB403" s="6">
        <f>AA403+F403</f>
        <v>152354.26</v>
      </c>
    </row>
    <row r="404" spans="1:28" x14ac:dyDescent="0.2">
      <c r="A404" t="str">
        <f>C404&amp;" "&amp;D404</f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>VLOOKUP(E404,'2018_commission_structure-Start'!$A$22:$I$24,9,FALSE)</f>
        <v>750000</v>
      </c>
      <c r="J404" s="2">
        <f>I404*1.25</f>
        <v>937500</v>
      </c>
      <c r="K404" s="2">
        <f>I404*1.5</f>
        <v>1125000</v>
      </c>
      <c r="L404" s="2">
        <f>I404*2</f>
        <v>1500000</v>
      </c>
      <c r="M404" s="12">
        <f>H404/I404</f>
        <v>0.60005466666666663</v>
      </c>
      <c r="N404" t="str">
        <f>IF(M404&lt;=1, "0-100%", IF(M404&lt;=1.25, "100-125%", IF(M404&lt;=1.5, "125-150%", IF(M404&lt;=2, "150-200%", "&gt;200%"))))</f>
        <v>0-100%</v>
      </c>
      <c r="O404" s="6">
        <f>MIN(H404,I404)*INDEX('2018_commission_structure-Start'!$A$21:$I$24,MATCH($E404,'2018_commission_structure-Start'!$A$21:$A$24,0),MATCH(O$1,'2018_commission_structure-Start'!$A$21:$I$21,0))</f>
        <v>67506.149999999994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0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>SUM(O404:S404)</f>
        <v>67506.149999999994</v>
      </c>
      <c r="U404" s="6">
        <f>T404+F404</f>
        <v>145301.15</v>
      </c>
      <c r="V404" s="6">
        <f>MIN(H404,I404)*INDEX('2018_commission_structure-Start'!$A$15:$J$18,MATCH($E404,'2018_commission_structure-Start'!$A$15:$A$18,0),MATCH(V$1,'2018_commission_structure-Start'!$A$15:$J$15,0))</f>
        <v>67506.149999999994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0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IF(H404&gt;L404,(H404-L404)*INDEX('2018_commission_structure-Start'!$A$21:$I$24,MATCH($E404,'2018_commission_structure-Start'!$A$21:$A$24,0),MATCH(Z$1,'2018_commission_structure-Start'!$A$21:$I$21,0)),0)</f>
        <v>0</v>
      </c>
      <c r="AA404" s="6">
        <f>SUM(V404:Z404)</f>
        <v>67506.149999999994</v>
      </c>
      <c r="AB404" s="6">
        <f>AA404+F404</f>
        <v>145301.15</v>
      </c>
    </row>
    <row r="405" spans="1:28" x14ac:dyDescent="0.2">
      <c r="A405" t="str">
        <f>C405&amp;" "&amp;D405</f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>VLOOKUP(E405,'2018_commission_structure-Start'!$A$22:$I$24,9,FALSE)</f>
        <v>500000</v>
      </c>
      <c r="J405" s="2">
        <f>I405*1.25</f>
        <v>625000</v>
      </c>
      <c r="K405" s="2">
        <f>I405*1.5</f>
        <v>750000</v>
      </c>
      <c r="L405" s="2">
        <f>I405*2</f>
        <v>1000000</v>
      </c>
      <c r="M405" s="12">
        <f>H405/I405</f>
        <v>1.5273760000000001</v>
      </c>
      <c r="N405" t="str">
        <f>IF(M405&lt;=1, "0-100%", IF(M405&lt;=1.25, "100-125%", IF(M405&lt;=1.5, "125-150%", IF(M405&lt;=2, "150-200%", "&gt;200%"))))</f>
        <v>150-200%</v>
      </c>
      <c r="O405" s="6">
        <f>MIN(H405,I405)*INDEX('2018_commission_structure-Start'!$A$21:$I$24,MATCH($E405,'2018_commission_structure-Start'!$A$21:$A$24,0),MATCH(O$1,'2018_commission_structure-Start'!$A$21:$I$21,0))</f>
        <v>50000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18750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22500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3011.36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>SUM(O405:S405)</f>
        <v>94261.36</v>
      </c>
      <c r="U405" s="6">
        <f>T405+F405</f>
        <v>156451.35999999999</v>
      </c>
      <c r="V405" s="6">
        <f>MIN(H405,I405)*INDEX('2018_commission_structure-Start'!$A$15:$J$18,MATCH($E405,'2018_commission_structure-Start'!$A$15:$A$18,0),MATCH(V$1,'2018_commission_structure-Start'!$A$15:$J$15,0))</f>
        <v>60000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21250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25000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3011.36</v>
      </c>
      <c r="Z405" s="2">
        <f>IF(H405&gt;L405,(H405-L405)*INDEX('2018_commission_structure-Start'!$A$21:$I$24,MATCH($E405,'2018_commission_structure-Start'!$A$21:$A$24,0),MATCH(Z$1,'2018_commission_structure-Start'!$A$21:$I$21,0)),0)</f>
        <v>0</v>
      </c>
      <c r="AA405" s="6">
        <f>SUM(V405:Z405)</f>
        <v>109261.36</v>
      </c>
      <c r="AB405" s="6">
        <f>AA405+F405</f>
        <v>171451.36</v>
      </c>
    </row>
    <row r="406" spans="1:28" x14ac:dyDescent="0.2">
      <c r="A406" t="str">
        <f>C406&amp;" "&amp;D406</f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>VLOOKUP(E406,'2018_commission_structure-Start'!$A$22:$I$24,9,FALSE)</f>
        <v>600000</v>
      </c>
      <c r="J406" s="2">
        <f>I406*1.25</f>
        <v>750000</v>
      </c>
      <c r="K406" s="2">
        <f>I406*1.5</f>
        <v>900000</v>
      </c>
      <c r="L406" s="2">
        <f>I406*2</f>
        <v>1200000</v>
      </c>
      <c r="M406" s="12">
        <f>H406/I406</f>
        <v>1.19055</v>
      </c>
      <c r="N406" t="str">
        <f>IF(M406&lt;=1, "0-100%", IF(M406&lt;=1.25, "100-125%", IF(M406&lt;=1.5, "125-150%", IF(M406&lt;=2, "150-200%", "&gt;200%"))))</f>
        <v>100-125%</v>
      </c>
      <c r="O406" s="6">
        <f>MIN(H406,I406)*INDEX('2018_commission_structure-Start'!$A$21:$I$24,MATCH($E406,'2018_commission_structure-Start'!$A$21:$A$24,0),MATCH(O$1,'2018_commission_structure-Start'!$A$21:$I$21,0))</f>
        <v>78000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19436.100000000002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>SUM(O406:S406)</f>
        <v>97436.1</v>
      </c>
      <c r="U406" s="6">
        <f>T406+F406</f>
        <v>152402.1</v>
      </c>
      <c r="V406" s="6">
        <f>MIN(H406,I406)*INDEX('2018_commission_structure-Start'!$A$15:$J$18,MATCH($E406,'2018_commission_structure-Start'!$A$15:$A$18,0),MATCH(V$1,'2018_commission_structure-Start'!$A$15:$J$15,0))</f>
        <v>90000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20579.399999999998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IF(H406&gt;L406,(H406-L406)*INDEX('2018_commission_structure-Start'!$A$21:$I$24,MATCH($E406,'2018_commission_structure-Start'!$A$21:$A$24,0),MATCH(Z$1,'2018_commission_structure-Start'!$A$21:$I$21,0)),0)</f>
        <v>0</v>
      </c>
      <c r="AA406" s="6">
        <f>SUM(V406:Z406)</f>
        <v>110579.4</v>
      </c>
      <c r="AB406" s="6">
        <f>AA406+F406</f>
        <v>165545.4</v>
      </c>
    </row>
    <row r="407" spans="1:28" x14ac:dyDescent="0.2">
      <c r="A407" t="str">
        <f>C407&amp;" "&amp;D407</f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>VLOOKUP(E407,'2018_commission_structure-Start'!$A$22:$I$24,9,FALSE)</f>
        <v>750000</v>
      </c>
      <c r="J407" s="2">
        <f>I407*1.25</f>
        <v>937500</v>
      </c>
      <c r="K407" s="2">
        <f>I407*1.5</f>
        <v>1125000</v>
      </c>
      <c r="L407" s="2">
        <f>I407*2</f>
        <v>1500000</v>
      </c>
      <c r="M407" s="12">
        <f>H407/I407</f>
        <v>1.2648506666666666</v>
      </c>
      <c r="N407" t="str">
        <f>IF(M407&lt;=1, "0-100%", IF(M407&lt;=1.25, "100-125%", IF(M407&lt;=1.5, "125-150%", IF(M407&lt;=2, "150-200%", "&gt;200%"))))</f>
        <v>125-150%</v>
      </c>
      <c r="O407" s="6">
        <f>MIN(H407,I407)*INDEX('2018_commission_structure-Start'!$A$21:$I$24,MATCH($E407,'2018_commission_structure-Start'!$A$21:$A$24,0),MATCH(O$1,'2018_commission_structure-Start'!$A$21:$I$21,0))</f>
        <v>112500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35625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2561.7400000000002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>SUM(O407:S407)</f>
        <v>150686.74</v>
      </c>
      <c r="U407" s="6">
        <f>T407+F407</f>
        <v>241860.74</v>
      </c>
      <c r="V407" s="6">
        <f>MIN(H407,I407)*INDEX('2018_commission_structure-Start'!$A$15:$J$18,MATCH($E407,'2018_commission_structure-Start'!$A$15:$A$18,0),MATCH(V$1,'2018_commission_structure-Start'!$A$15:$J$15,0))</f>
        <v>112500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41250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2784.5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IF(H407&gt;L407,(H407-L407)*INDEX('2018_commission_structure-Start'!$A$21:$I$24,MATCH($E407,'2018_commission_structure-Start'!$A$21:$A$24,0),MATCH(Z$1,'2018_commission_structure-Start'!$A$21:$I$21,0)),0)</f>
        <v>0</v>
      </c>
      <c r="AA407" s="6">
        <f>SUM(V407:Z407)</f>
        <v>156534.5</v>
      </c>
      <c r="AB407" s="6">
        <f>AA407+F407</f>
        <v>247708.5</v>
      </c>
    </row>
    <row r="408" spans="1:28" x14ac:dyDescent="0.2">
      <c r="A408" t="str">
        <f>C408&amp;" "&amp;D408</f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>VLOOKUP(E408,'2018_commission_structure-Start'!$A$22:$I$24,9,FALSE)</f>
        <v>750000</v>
      </c>
      <c r="J408" s="2">
        <f>I408*1.25</f>
        <v>937500</v>
      </c>
      <c r="K408" s="2">
        <f>I408*1.5</f>
        <v>1125000</v>
      </c>
      <c r="L408" s="2">
        <f>I408*2</f>
        <v>1500000</v>
      </c>
      <c r="M408" s="12">
        <f>H408/I408</f>
        <v>0.99687333333333328</v>
      </c>
      <c r="N408" t="str">
        <f>IF(M408&lt;=1, "0-100%", IF(M408&lt;=1.25, "100-125%", IF(M408&lt;=1.5, "125-150%", IF(M408&lt;=2, "150-200%", "&gt;200%"))))</f>
        <v>0-100%</v>
      </c>
      <c r="O408" s="6">
        <f>MIN(H408,I408)*INDEX('2018_commission_structure-Start'!$A$21:$I$24,MATCH($E408,'2018_commission_structure-Start'!$A$21:$A$24,0),MATCH(O$1,'2018_commission_structure-Start'!$A$21:$I$21,0))</f>
        <v>112148.25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0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0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>SUM(O408:S408)</f>
        <v>112148.25</v>
      </c>
      <c r="U408" s="6">
        <f>T408+F408</f>
        <v>233920.25</v>
      </c>
      <c r="V408" s="6">
        <f>MIN(H408,I408)*INDEX('2018_commission_structure-Start'!$A$15:$J$18,MATCH($E408,'2018_commission_structure-Start'!$A$15:$A$18,0),MATCH(V$1,'2018_commission_structure-Start'!$A$15:$J$15,0))</f>
        <v>112148.25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0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IF(H408&gt;L408,(H408-L408)*INDEX('2018_commission_structure-Start'!$A$21:$I$24,MATCH($E408,'2018_commission_structure-Start'!$A$21:$A$24,0),MATCH(Z$1,'2018_commission_structure-Start'!$A$21:$I$21,0)),0)</f>
        <v>0</v>
      </c>
      <c r="AA408" s="6">
        <f>SUM(V408:Z408)</f>
        <v>112148.25</v>
      </c>
      <c r="AB408" s="6">
        <f>AA408+F408</f>
        <v>233920.25</v>
      </c>
    </row>
    <row r="409" spans="1:28" x14ac:dyDescent="0.2">
      <c r="A409" t="str">
        <f>C409&amp;" "&amp;D409</f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>VLOOKUP(E409,'2018_commission_structure-Start'!$A$22:$I$24,9,FALSE)</f>
        <v>500000</v>
      </c>
      <c r="J409" s="2">
        <f>I409*1.25</f>
        <v>625000</v>
      </c>
      <c r="K409" s="2">
        <f>I409*1.5</f>
        <v>750000</v>
      </c>
      <c r="L409" s="2">
        <f>I409*2</f>
        <v>1000000</v>
      </c>
      <c r="M409" s="12">
        <f>H409/I409</f>
        <v>1.1998200000000001</v>
      </c>
      <c r="N409" t="str">
        <f>IF(M409&lt;=1, "0-100%", IF(M409&lt;=1.25, "100-125%", IF(M409&lt;=1.5, "125-150%", IF(M409&lt;=2, "150-200%", "&gt;200%"))))</f>
        <v>100-125%</v>
      </c>
      <c r="O409" s="6">
        <f>MIN(H409,I409)*INDEX('2018_commission_structure-Start'!$A$21:$I$24,MATCH($E409,'2018_commission_structure-Start'!$A$21:$A$24,0),MATCH(O$1,'2018_commission_structure-Start'!$A$21:$I$21,0))</f>
        <v>50000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14986.5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>SUM(O409:S409)</f>
        <v>64986.5</v>
      </c>
      <c r="U409" s="6">
        <f>T409+F409</f>
        <v>117655.5</v>
      </c>
      <c r="V409" s="6">
        <f>MIN(H409,I409)*INDEX('2018_commission_structure-Start'!$A$15:$J$18,MATCH($E409,'2018_commission_structure-Start'!$A$15:$A$18,0),MATCH(V$1,'2018_commission_structure-Start'!$A$15:$J$15,0))</f>
        <v>60000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16984.7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IF(H409&gt;L409,(H409-L409)*INDEX('2018_commission_structure-Start'!$A$21:$I$24,MATCH($E409,'2018_commission_structure-Start'!$A$21:$A$24,0),MATCH(Z$1,'2018_commission_structure-Start'!$A$21:$I$21,0)),0)</f>
        <v>0</v>
      </c>
      <c r="AA409" s="6">
        <f>SUM(V409:Z409)</f>
        <v>76984.7</v>
      </c>
      <c r="AB409" s="6">
        <f>AA409+F409</f>
        <v>129653.7</v>
      </c>
    </row>
    <row r="410" spans="1:28" x14ac:dyDescent="0.2">
      <c r="A410" t="str">
        <f>C410&amp;" "&amp;D410</f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>VLOOKUP(E410,'2018_commission_structure-Start'!$A$22:$I$24,9,FALSE)</f>
        <v>750000</v>
      </c>
      <c r="J410" s="2">
        <f>I410*1.25</f>
        <v>937500</v>
      </c>
      <c r="K410" s="2">
        <f>I410*1.5</f>
        <v>1125000</v>
      </c>
      <c r="L410" s="2">
        <f>I410*2</f>
        <v>1500000</v>
      </c>
      <c r="M410" s="12">
        <f>H410/I410</f>
        <v>0.73422933333333329</v>
      </c>
      <c r="N410" t="str">
        <f>IF(M410&lt;=1, "0-100%", IF(M410&lt;=1.25, "100-125%", IF(M410&lt;=1.5, "125-150%", IF(M410&lt;=2, "150-200%", "&gt;200%"))))</f>
        <v>0-100%</v>
      </c>
      <c r="O410" s="6">
        <f>MIN(H410,I410)*INDEX('2018_commission_structure-Start'!$A$21:$I$24,MATCH($E410,'2018_commission_structure-Start'!$A$21:$A$24,0),MATCH(O$1,'2018_commission_structure-Start'!$A$21:$I$21,0))</f>
        <v>82600.800000000003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0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>SUM(O410:S410)</f>
        <v>82600.800000000003</v>
      </c>
      <c r="U410" s="6">
        <f>T410+F410</f>
        <v>182222.8</v>
      </c>
      <c r="V410" s="6">
        <f>MIN(H410,I410)*INDEX('2018_commission_structure-Start'!$A$15:$J$18,MATCH($E410,'2018_commission_structure-Start'!$A$15:$A$18,0),MATCH(V$1,'2018_commission_structure-Start'!$A$15:$J$15,0))</f>
        <v>82600.800000000003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0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IF(H410&gt;L410,(H410-L410)*INDEX('2018_commission_structure-Start'!$A$21:$I$24,MATCH($E410,'2018_commission_structure-Start'!$A$21:$A$24,0),MATCH(Z$1,'2018_commission_structure-Start'!$A$21:$I$21,0)),0)</f>
        <v>0</v>
      </c>
      <c r="AA410" s="6">
        <f>SUM(V410:Z410)</f>
        <v>82600.800000000003</v>
      </c>
      <c r="AB410" s="6">
        <f>AA410+F410</f>
        <v>182222.8</v>
      </c>
    </row>
    <row r="411" spans="1:28" x14ac:dyDescent="0.2">
      <c r="A411" t="str">
        <f>C411&amp;" "&amp;D411</f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>VLOOKUP(E411,'2018_commission_structure-Start'!$A$22:$I$24,9,FALSE)</f>
        <v>600000</v>
      </c>
      <c r="J411" s="2">
        <f>I411*1.25</f>
        <v>750000</v>
      </c>
      <c r="K411" s="2">
        <f>I411*1.5</f>
        <v>900000</v>
      </c>
      <c r="L411" s="2">
        <f>I411*2</f>
        <v>1200000</v>
      </c>
      <c r="M411" s="12">
        <f>H411/I411</f>
        <v>1.0974216666666667</v>
      </c>
      <c r="N411" t="str">
        <f>IF(M411&lt;=1, "0-100%", IF(M411&lt;=1.25, "100-125%", IF(M411&lt;=1.5, "125-150%", IF(M411&lt;=2, "150-200%", "&gt;200%"))))</f>
        <v>100-125%</v>
      </c>
      <c r="O411" s="6">
        <f>MIN(H411,I411)*INDEX('2018_commission_structure-Start'!$A$21:$I$24,MATCH($E411,'2018_commission_structure-Start'!$A$21:$A$24,0),MATCH(O$1,'2018_commission_structure-Start'!$A$21:$I$21,0))</f>
        <v>78000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9937.01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>SUM(O411:S411)</f>
        <v>87937.01</v>
      </c>
      <c r="U411" s="6">
        <f>T411+F411</f>
        <v>148317.01</v>
      </c>
      <c r="V411" s="6">
        <f>MIN(H411,I411)*INDEX('2018_commission_structure-Start'!$A$15:$J$18,MATCH($E411,'2018_commission_structure-Start'!$A$15:$A$18,0),MATCH(V$1,'2018_commission_structure-Start'!$A$15:$J$15,0))</f>
        <v>90000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10521.539999999999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IF(H411&gt;L411,(H411-L411)*INDEX('2018_commission_structure-Start'!$A$21:$I$24,MATCH($E411,'2018_commission_structure-Start'!$A$21:$A$24,0),MATCH(Z$1,'2018_commission_structure-Start'!$A$21:$I$21,0)),0)</f>
        <v>0</v>
      </c>
      <c r="AA411" s="6">
        <f>SUM(V411:Z411)</f>
        <v>100521.54</v>
      </c>
      <c r="AB411" s="6">
        <f>AA411+F411</f>
        <v>160901.53999999998</v>
      </c>
    </row>
    <row r="412" spans="1:28" x14ac:dyDescent="0.2">
      <c r="A412" t="str">
        <f>C412&amp;" "&amp;D412</f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>VLOOKUP(E412,'2018_commission_structure-Start'!$A$22:$I$24,9,FALSE)</f>
        <v>500000</v>
      </c>
      <c r="J412" s="2">
        <f>I412*1.25</f>
        <v>625000</v>
      </c>
      <c r="K412" s="2">
        <f>I412*1.5</f>
        <v>750000</v>
      </c>
      <c r="L412" s="2">
        <f>I412*2</f>
        <v>1000000</v>
      </c>
      <c r="M412" s="12">
        <f>H412/I412</f>
        <v>1.0877060000000001</v>
      </c>
      <c r="N412" t="str">
        <f>IF(M412&lt;=1, "0-100%", IF(M412&lt;=1.25, "100-125%", IF(M412&lt;=1.5, "125-150%", IF(M412&lt;=2, "150-200%", "&gt;200%"))))</f>
        <v>100-125%</v>
      </c>
      <c r="O412" s="6">
        <f>MIN(H412,I412)*INDEX('2018_commission_structure-Start'!$A$21:$I$24,MATCH($E412,'2018_commission_structure-Start'!$A$21:$A$24,0),MATCH(O$1,'2018_commission_structure-Start'!$A$21:$I$21,0))</f>
        <v>50000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6577.95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0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>SUM(O412:S412)</f>
        <v>56577.95</v>
      </c>
      <c r="U412" s="6">
        <f>T412+F412</f>
        <v>97293.95</v>
      </c>
      <c r="V412" s="6">
        <f>MIN(H412,I412)*INDEX('2018_commission_structure-Start'!$A$15:$J$18,MATCH($E412,'2018_commission_structure-Start'!$A$15:$A$18,0),MATCH(V$1,'2018_commission_structure-Start'!$A$15:$J$15,0))</f>
        <v>60000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7455.01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0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IF(H412&gt;L412,(H412-L412)*INDEX('2018_commission_structure-Start'!$A$21:$I$24,MATCH($E412,'2018_commission_structure-Start'!$A$21:$A$24,0),MATCH(Z$1,'2018_commission_structure-Start'!$A$21:$I$21,0)),0)</f>
        <v>0</v>
      </c>
      <c r="AA412" s="6">
        <f>SUM(V412:Z412)</f>
        <v>67455.009999999995</v>
      </c>
      <c r="AB412" s="6">
        <f>AA412+F412</f>
        <v>108171.01</v>
      </c>
    </row>
    <row r="413" spans="1:28" x14ac:dyDescent="0.2">
      <c r="A413" t="str">
        <f>C413&amp;" "&amp;D413</f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>VLOOKUP(E413,'2018_commission_structure-Start'!$A$22:$I$24,9,FALSE)</f>
        <v>750000</v>
      </c>
      <c r="J413" s="2">
        <f>I413*1.25</f>
        <v>937500</v>
      </c>
      <c r="K413" s="2">
        <f>I413*1.5</f>
        <v>1125000</v>
      </c>
      <c r="L413" s="2">
        <f>I413*2</f>
        <v>1500000</v>
      </c>
      <c r="M413" s="12">
        <f>H413/I413</f>
        <v>0.55115466666666668</v>
      </c>
      <c r="N413" t="str">
        <f>IF(M413&lt;=1, "0-100%", IF(M413&lt;=1.25, "100-125%", IF(M413&lt;=1.5, "125-150%", IF(M413&lt;=2, "150-200%", "&gt;200%"))))</f>
        <v>0-100%</v>
      </c>
      <c r="O413" s="6">
        <f>MIN(H413,I413)*INDEX('2018_commission_structure-Start'!$A$21:$I$24,MATCH($E413,'2018_commission_structure-Start'!$A$21:$A$24,0),MATCH(O$1,'2018_commission_structure-Start'!$A$21:$I$21,0))</f>
        <v>62004.899999999994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0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>SUM(O413:S413)</f>
        <v>62004.899999999994</v>
      </c>
      <c r="U413" s="6">
        <f>T413+F413</f>
        <v>185662.9</v>
      </c>
      <c r="V413" s="6">
        <f>MIN(H413,I413)*INDEX('2018_commission_structure-Start'!$A$15:$J$18,MATCH($E413,'2018_commission_structure-Start'!$A$15:$A$18,0),MATCH(V$1,'2018_commission_structure-Start'!$A$15:$J$15,0))</f>
        <v>62004.899999999994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0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IF(H413&gt;L413,(H413-L413)*INDEX('2018_commission_structure-Start'!$A$21:$I$24,MATCH($E413,'2018_commission_structure-Start'!$A$21:$A$24,0),MATCH(Z$1,'2018_commission_structure-Start'!$A$21:$I$21,0)),0)</f>
        <v>0</v>
      </c>
      <c r="AA413" s="6">
        <f>SUM(V413:Z413)</f>
        <v>62004.899999999994</v>
      </c>
      <c r="AB413" s="6">
        <f>AA413+F413</f>
        <v>185662.9</v>
      </c>
    </row>
    <row r="414" spans="1:28" x14ac:dyDescent="0.2">
      <c r="A414" t="str">
        <f>C414&amp;" "&amp;D414</f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>VLOOKUP(E414,'2018_commission_structure-Start'!$A$22:$I$24,9,FALSE)</f>
        <v>600000</v>
      </c>
      <c r="J414" s="2">
        <f>I414*1.25</f>
        <v>750000</v>
      </c>
      <c r="K414" s="2">
        <f>I414*1.5</f>
        <v>900000</v>
      </c>
      <c r="L414" s="2">
        <f>I414*2</f>
        <v>1200000</v>
      </c>
      <c r="M414" s="12">
        <f>H414/I414</f>
        <v>1.3019166666666666</v>
      </c>
      <c r="N414" t="str">
        <f>IF(M414&lt;=1, "0-100%", IF(M414&lt;=1.25, "100-125%", IF(M414&lt;=1.5, "125-150%", IF(M414&lt;=2, "150-200%", "&gt;200%"))))</f>
        <v>125-150%</v>
      </c>
      <c r="O414" s="6">
        <f>MIN(H414,I414)*INDEX('2018_commission_structure-Start'!$A$21:$I$24,MATCH($E414,'2018_commission_structure-Start'!$A$21:$A$24,0),MATCH(O$1,'2018_commission_structure-Start'!$A$21:$I$21,0))</f>
        <v>78000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25500.000000000004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6541.5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0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>SUM(O414:S414)</f>
        <v>110041.5</v>
      </c>
      <c r="U414" s="6">
        <f>T414+F414</f>
        <v>169362.5</v>
      </c>
      <c r="V414" s="6">
        <f>MIN(H414,I414)*INDEX('2018_commission_structure-Start'!$A$15:$J$18,MATCH($E414,'2018_commission_structure-Start'!$A$15:$A$18,0),MATCH(V$1,'2018_commission_structure-Start'!$A$15:$J$15,0))</f>
        <v>90000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27000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7787.5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0</v>
      </c>
      <c r="Z414" s="2">
        <f>IF(H414&gt;L414,(H414-L414)*INDEX('2018_commission_structure-Start'!$A$21:$I$24,MATCH($E414,'2018_commission_structure-Start'!$A$21:$A$24,0),MATCH(Z$1,'2018_commission_structure-Start'!$A$21:$I$21,0)),0)</f>
        <v>0</v>
      </c>
      <c r="AA414" s="6">
        <f>SUM(V414:Z414)</f>
        <v>124787.5</v>
      </c>
      <c r="AB414" s="6">
        <f>AA414+F414</f>
        <v>184108.5</v>
      </c>
    </row>
    <row r="415" spans="1:28" x14ac:dyDescent="0.2">
      <c r="A415" t="str">
        <f>C415&amp;" "&amp;D415</f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>VLOOKUP(E415,'2018_commission_structure-Start'!$A$22:$I$24,9,FALSE)</f>
        <v>750000</v>
      </c>
      <c r="J415" s="2">
        <f>I415*1.25</f>
        <v>937500</v>
      </c>
      <c r="K415" s="2">
        <f>I415*1.5</f>
        <v>1125000</v>
      </c>
      <c r="L415" s="2">
        <f>I415*2</f>
        <v>1500000</v>
      </c>
      <c r="M415" s="12">
        <f>H415/I415</f>
        <v>0.71648000000000001</v>
      </c>
      <c r="N415" t="str">
        <f>IF(M415&lt;=1, "0-100%", IF(M415&lt;=1.25, "100-125%", IF(M415&lt;=1.5, "125-150%", IF(M415&lt;=2, "150-200%", "&gt;200%"))))</f>
        <v>0-100%</v>
      </c>
      <c r="O415" s="6">
        <f>MIN(H415,I415)*INDEX('2018_commission_structure-Start'!$A$21:$I$24,MATCH($E415,'2018_commission_structure-Start'!$A$21:$A$24,0),MATCH(O$1,'2018_commission_structure-Start'!$A$21:$I$21,0))</f>
        <v>80604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0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>SUM(O415:S415)</f>
        <v>80604</v>
      </c>
      <c r="U415" s="6">
        <f>T415+F415</f>
        <v>197995</v>
      </c>
      <c r="V415" s="6">
        <f>MIN(H415,I415)*INDEX('2018_commission_structure-Start'!$A$15:$J$18,MATCH($E415,'2018_commission_structure-Start'!$A$15:$A$18,0),MATCH(V$1,'2018_commission_structure-Start'!$A$15:$J$15,0))</f>
        <v>80604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0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IF(H415&gt;L415,(H415-L415)*INDEX('2018_commission_structure-Start'!$A$21:$I$24,MATCH($E415,'2018_commission_structure-Start'!$A$21:$A$24,0),MATCH(Z$1,'2018_commission_structure-Start'!$A$21:$I$21,0)),0)</f>
        <v>0</v>
      </c>
      <c r="AA415" s="6">
        <f>SUM(V415:Z415)</f>
        <v>80604</v>
      </c>
      <c r="AB415" s="6">
        <f>AA415+F415</f>
        <v>197995</v>
      </c>
    </row>
    <row r="416" spans="1:28" x14ac:dyDescent="0.2">
      <c r="A416" t="str">
        <f>C416&amp;" "&amp;D416</f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>VLOOKUP(E416,'2018_commission_structure-Start'!$A$22:$I$24,9,FALSE)</f>
        <v>750000</v>
      </c>
      <c r="J416" s="2">
        <f>I416*1.25</f>
        <v>937500</v>
      </c>
      <c r="K416" s="2">
        <f>I416*1.5</f>
        <v>1125000</v>
      </c>
      <c r="L416" s="2">
        <f>I416*2</f>
        <v>1500000</v>
      </c>
      <c r="M416" s="12">
        <f>H416/I416</f>
        <v>0.84631466666666666</v>
      </c>
      <c r="N416" t="str">
        <f>IF(M416&lt;=1, "0-100%", IF(M416&lt;=1.25, "100-125%", IF(M416&lt;=1.5, "125-150%", IF(M416&lt;=2, "150-200%", "&gt;200%"))))</f>
        <v>0-100%</v>
      </c>
      <c r="O416" s="6">
        <f>MIN(H416,I416)*INDEX('2018_commission_structure-Start'!$A$21:$I$24,MATCH($E416,'2018_commission_structure-Start'!$A$21:$A$24,0),MATCH(O$1,'2018_commission_structure-Start'!$A$21:$I$21,0))</f>
        <v>95210.4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0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>SUM(O416:S416)</f>
        <v>95210.4</v>
      </c>
      <c r="U416" s="6">
        <f>T416+F416</f>
        <v>191799.4</v>
      </c>
      <c r="V416" s="6">
        <f>MIN(H416,I416)*INDEX('2018_commission_structure-Start'!$A$15:$J$18,MATCH($E416,'2018_commission_structure-Start'!$A$15:$A$18,0),MATCH(V$1,'2018_commission_structure-Start'!$A$15:$J$15,0))</f>
        <v>95210.4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0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IF(H416&gt;L416,(H416-L416)*INDEX('2018_commission_structure-Start'!$A$21:$I$24,MATCH($E416,'2018_commission_structure-Start'!$A$21:$A$24,0),MATCH(Z$1,'2018_commission_structure-Start'!$A$21:$I$21,0)),0)</f>
        <v>0</v>
      </c>
      <c r="AA416" s="6">
        <f>SUM(V416:Z416)</f>
        <v>95210.4</v>
      </c>
      <c r="AB416" s="6">
        <f>AA416+F416</f>
        <v>191799.4</v>
      </c>
    </row>
    <row r="417" spans="1:28" x14ac:dyDescent="0.2">
      <c r="A417" t="str">
        <f>C417&amp;" "&amp;D417</f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>VLOOKUP(E417,'2018_commission_structure-Start'!$A$22:$I$24,9,FALSE)</f>
        <v>500000</v>
      </c>
      <c r="J417" s="2">
        <f>I417*1.25</f>
        <v>625000</v>
      </c>
      <c r="K417" s="2">
        <f>I417*1.5</f>
        <v>750000</v>
      </c>
      <c r="L417" s="2">
        <f>I417*2</f>
        <v>1000000</v>
      </c>
      <c r="M417" s="12">
        <f>H417/I417</f>
        <v>1.3801559999999999</v>
      </c>
      <c r="N417" t="str">
        <f>IF(M417&lt;=1, "0-100%", IF(M417&lt;=1.25, "100-125%", IF(M417&lt;=1.5, "125-150%", IF(M417&lt;=2, "150-200%", "&gt;200%"))))</f>
        <v>125-150%</v>
      </c>
      <c r="O417" s="6">
        <f>MIN(H417,I417)*INDEX('2018_commission_structure-Start'!$A$21:$I$24,MATCH($E417,'2018_commission_structure-Start'!$A$21:$A$24,0),MATCH(O$1,'2018_commission_structure-Start'!$A$21:$I$21,0))</f>
        <v>50000</v>
      </c>
      <c r="P417" s="2">
        <f>IF($H417&gt;I417,MIN($H417-I417,J417-I417)*INDEX('2018_commission_structure-Start'!$A$21:$I$24,MATCH($E417,'2018_commission_structure-Start'!$A$21:$A$24,0), MATCH(P$1,'2018_commission_structure-Start'!$A$21:$I$21,0)),0)</f>
        <v>18750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11714.039999999999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>SUM(O417:S417)</f>
        <v>80464.039999999994</v>
      </c>
      <c r="U417" s="6">
        <f>T417+F417</f>
        <v>135392.03999999998</v>
      </c>
      <c r="V417" s="6">
        <f>MIN(H417,I417)*INDEX('2018_commission_structure-Start'!$A$15:$J$18,MATCH($E417,'2018_commission_structure-Start'!$A$15:$A$18,0),MATCH(V$1,'2018_commission_structure-Start'!$A$15:$J$15,0))</f>
        <v>60000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21250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13015.6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IF(H417&gt;L417,(H417-L417)*INDEX('2018_commission_structure-Start'!$A$21:$I$24,MATCH($E417,'2018_commission_structure-Start'!$A$21:$A$24,0),MATCH(Z$1,'2018_commission_structure-Start'!$A$21:$I$21,0)),0)</f>
        <v>0</v>
      </c>
      <c r="AA417" s="6">
        <f>SUM(V417:Z417)</f>
        <v>94265.600000000006</v>
      </c>
      <c r="AB417" s="6">
        <f>AA417+F417</f>
        <v>149193.60000000001</v>
      </c>
    </row>
    <row r="418" spans="1:28" x14ac:dyDescent="0.2">
      <c r="A418" t="str">
        <f>C418&amp;" "&amp;D418</f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>VLOOKUP(E418,'2018_commission_structure-Start'!$A$22:$I$24,9,FALSE)</f>
        <v>600000</v>
      </c>
      <c r="J418" s="2">
        <f>I418*1.25</f>
        <v>750000</v>
      </c>
      <c r="K418" s="2">
        <f>I418*1.5</f>
        <v>900000</v>
      </c>
      <c r="L418" s="2">
        <f>I418*2</f>
        <v>1200000</v>
      </c>
      <c r="M418" s="12">
        <f>H418/I418</f>
        <v>1.1107566666666666</v>
      </c>
      <c r="N418" t="str">
        <f>IF(M418&lt;=1, "0-100%", IF(M418&lt;=1.25, "100-125%", IF(M418&lt;=1.5, "125-150%", IF(M418&lt;=2, "150-200%", "&gt;200%"))))</f>
        <v>100-125%</v>
      </c>
      <c r="O418" s="6">
        <f>MIN(H418,I418)*INDEX('2018_commission_structure-Start'!$A$21:$I$24,MATCH($E418,'2018_commission_structure-Start'!$A$21:$A$24,0),MATCH(O$1,'2018_commission_structure-Start'!$A$21:$I$21,0))</f>
        <v>78000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11297.18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0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>SUM(O418:S418)</f>
        <v>89297.18</v>
      </c>
      <c r="U418" s="6">
        <f>T418+F418</f>
        <v>165806.18</v>
      </c>
      <c r="V418" s="6">
        <f>MIN(H418,I418)*INDEX('2018_commission_structure-Start'!$A$15:$J$18,MATCH($E418,'2018_commission_structure-Start'!$A$15:$A$18,0),MATCH(V$1,'2018_commission_structure-Start'!$A$15:$J$15,0))</f>
        <v>90000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11961.72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0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IF(H418&gt;L418,(H418-L418)*INDEX('2018_commission_structure-Start'!$A$21:$I$24,MATCH($E418,'2018_commission_structure-Start'!$A$21:$A$24,0),MATCH(Z$1,'2018_commission_structure-Start'!$A$21:$I$21,0)),0)</f>
        <v>0</v>
      </c>
      <c r="AA418" s="6">
        <f>SUM(V418:Z418)</f>
        <v>101961.72</v>
      </c>
      <c r="AB418" s="6">
        <f>AA418+F418</f>
        <v>178470.72</v>
      </c>
    </row>
    <row r="419" spans="1:28" x14ac:dyDescent="0.2">
      <c r="A419" t="str">
        <f>C419&amp;" "&amp;D419</f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>VLOOKUP(E419,'2018_commission_structure-Start'!$A$22:$I$24,9,FALSE)</f>
        <v>600000</v>
      </c>
      <c r="J419" s="2">
        <f>I419*1.25</f>
        <v>750000</v>
      </c>
      <c r="K419" s="2">
        <f>I419*1.5</f>
        <v>900000</v>
      </c>
      <c r="L419" s="2">
        <f>I419*2</f>
        <v>1200000</v>
      </c>
      <c r="M419" s="12">
        <f>H419/I419</f>
        <v>1.4238616666666666</v>
      </c>
      <c r="N419" t="str">
        <f>IF(M419&lt;=1, "0-100%", IF(M419&lt;=1.25, "100-125%", IF(M419&lt;=1.5, "125-150%", IF(M419&lt;=2, "150-200%", "&gt;200%"))))</f>
        <v>125-150%</v>
      </c>
      <c r="O419" s="6">
        <f>MIN(H419,I419)*INDEX('2018_commission_structure-Start'!$A$21:$I$24,MATCH($E419,'2018_commission_structure-Start'!$A$21:$A$24,0),MATCH(O$1,'2018_commission_structure-Start'!$A$21:$I$21,0))</f>
        <v>78000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25500.000000000004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21906.57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0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>SUM(O419:S419)</f>
        <v>125406.57</v>
      </c>
      <c r="U419" s="6">
        <f>T419+F419</f>
        <v>201668.57</v>
      </c>
      <c r="V419" s="6">
        <f>MIN(H419,I419)*INDEX('2018_commission_structure-Start'!$A$15:$J$18,MATCH($E419,'2018_commission_structure-Start'!$A$15:$A$18,0),MATCH(V$1,'2018_commission_structure-Start'!$A$15:$J$15,0))</f>
        <v>90000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27000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26079.25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0</v>
      </c>
      <c r="Z419" s="2">
        <f>IF(H419&gt;L419,(H419-L419)*INDEX('2018_commission_structure-Start'!$A$21:$I$24,MATCH($E419,'2018_commission_structure-Start'!$A$21:$A$24,0),MATCH(Z$1,'2018_commission_structure-Start'!$A$21:$I$21,0)),0)</f>
        <v>0</v>
      </c>
      <c r="AA419" s="6">
        <f>SUM(V419:Z419)</f>
        <v>143079.25</v>
      </c>
      <c r="AB419" s="6">
        <f>AA419+F419</f>
        <v>219341.25</v>
      </c>
    </row>
    <row r="420" spans="1:28" x14ac:dyDescent="0.2">
      <c r="A420" t="str">
        <f>C420&amp;" "&amp;D420</f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>VLOOKUP(E420,'2018_commission_structure-Start'!$A$22:$I$24,9,FALSE)</f>
        <v>600000</v>
      </c>
      <c r="J420" s="2">
        <f>I420*1.25</f>
        <v>750000</v>
      </c>
      <c r="K420" s="2">
        <f>I420*1.5</f>
        <v>900000</v>
      </c>
      <c r="L420" s="2">
        <f>I420*2</f>
        <v>1200000</v>
      </c>
      <c r="M420" s="12">
        <f>H420/I420</f>
        <v>1.2242433333333334</v>
      </c>
      <c r="N420" t="str">
        <f>IF(M420&lt;=1, "0-100%", IF(M420&lt;=1.25, "100-125%", IF(M420&lt;=1.5, "125-150%", IF(M420&lt;=2, "150-200%", "&gt;200%"))))</f>
        <v>100-125%</v>
      </c>
      <c r="O420" s="6">
        <f>MIN(H420,I420)*INDEX('2018_commission_structure-Start'!$A$21:$I$24,MATCH($E420,'2018_commission_structure-Start'!$A$21:$A$24,0),MATCH(O$1,'2018_commission_structure-Start'!$A$21:$I$21,0))</f>
        <v>78000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22872.820000000003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0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>SUM(O420:S420)</f>
        <v>100872.82</v>
      </c>
      <c r="U420" s="6">
        <f>T420+F420</f>
        <v>159481.82</v>
      </c>
      <c r="V420" s="6">
        <f>MIN(H420,I420)*INDEX('2018_commission_structure-Start'!$A$15:$J$18,MATCH($E420,'2018_commission_structure-Start'!$A$15:$A$18,0),MATCH(V$1,'2018_commission_structure-Start'!$A$15:$J$15,0))</f>
        <v>90000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24218.28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0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IF(H420&gt;L420,(H420-L420)*INDEX('2018_commission_structure-Start'!$A$21:$I$24,MATCH($E420,'2018_commission_structure-Start'!$A$21:$A$24,0),MATCH(Z$1,'2018_commission_structure-Start'!$A$21:$I$21,0)),0)</f>
        <v>0</v>
      </c>
      <c r="AA420" s="6">
        <f>SUM(V420:Z420)</f>
        <v>114218.28</v>
      </c>
      <c r="AB420" s="6">
        <f>AA420+F420</f>
        <v>172827.28</v>
      </c>
    </row>
    <row r="421" spans="1:28" x14ac:dyDescent="0.2">
      <c r="A421" t="str">
        <f>C421&amp;" "&amp;D421</f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>VLOOKUP(E421,'2018_commission_structure-Start'!$A$22:$I$24,9,FALSE)</f>
        <v>500000</v>
      </c>
      <c r="J421" s="2">
        <f>I421*1.25</f>
        <v>625000</v>
      </c>
      <c r="K421" s="2">
        <f>I421*1.5</f>
        <v>750000</v>
      </c>
      <c r="L421" s="2">
        <f>I421*2</f>
        <v>1000000</v>
      </c>
      <c r="M421" s="12">
        <f>H421/I421</f>
        <v>1.450016</v>
      </c>
      <c r="N421" t="str">
        <f>IF(M421&lt;=1, "0-100%", IF(M421&lt;=1.25, "100-125%", IF(M421&lt;=1.5, "125-150%", IF(M421&lt;=2, "150-200%", "&gt;200%"))))</f>
        <v>125-150%</v>
      </c>
      <c r="O421" s="6">
        <f>MIN(H421,I421)*INDEX('2018_commission_structure-Start'!$A$21:$I$24,MATCH($E421,'2018_commission_structure-Start'!$A$21:$A$24,0),MATCH(O$1,'2018_commission_structure-Start'!$A$21:$I$21,0))</f>
        <v>50000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18750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18001.439999999999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0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>SUM(O421:S421)</f>
        <v>86751.44</v>
      </c>
      <c r="U421" s="6">
        <f>T421+F421</f>
        <v>133221.44</v>
      </c>
      <c r="V421" s="6">
        <f>MIN(H421,I421)*INDEX('2018_commission_structure-Start'!$A$15:$J$18,MATCH($E421,'2018_commission_structure-Start'!$A$15:$A$18,0),MATCH(V$1,'2018_commission_structure-Start'!$A$15:$J$15,0))</f>
        <v>60000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21250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20001.600000000002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0</v>
      </c>
      <c r="Z421" s="2">
        <f>IF(H421&gt;L421,(H421-L421)*INDEX('2018_commission_structure-Start'!$A$21:$I$24,MATCH($E421,'2018_commission_structure-Start'!$A$21:$A$24,0),MATCH(Z$1,'2018_commission_structure-Start'!$A$21:$I$21,0)),0)</f>
        <v>0</v>
      </c>
      <c r="AA421" s="6">
        <f>SUM(V421:Z421)</f>
        <v>101251.6</v>
      </c>
      <c r="AB421" s="6">
        <f>AA421+F421</f>
        <v>147721.60000000001</v>
      </c>
    </row>
    <row r="422" spans="1:28" x14ac:dyDescent="0.2">
      <c r="A422" t="str">
        <f>C422&amp;" "&amp;D422</f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>VLOOKUP(E422,'2018_commission_structure-Start'!$A$22:$I$24,9,FALSE)</f>
        <v>600000</v>
      </c>
      <c r="J422" s="2">
        <f>I422*1.25</f>
        <v>750000</v>
      </c>
      <c r="K422" s="2">
        <f>I422*1.5</f>
        <v>900000</v>
      </c>
      <c r="L422" s="2">
        <f>I422*2</f>
        <v>1200000</v>
      </c>
      <c r="M422" s="12">
        <f>H422/I422</f>
        <v>1.6588566666666666</v>
      </c>
      <c r="N422" t="str">
        <f>IF(M422&lt;=1, "0-100%", IF(M422&lt;=1.25, "100-125%", IF(M422&lt;=1.5, "125-150%", IF(M422&lt;=2, "150-200%", "&gt;200%"))))</f>
        <v>150-200%</v>
      </c>
      <c r="O422" s="6">
        <f>MIN(H422,I422)*INDEX('2018_commission_structure-Start'!$A$21:$I$24,MATCH($E422,'2018_commission_structure-Start'!$A$21:$A$24,0),MATCH(O$1,'2018_commission_structure-Start'!$A$21:$I$21,0))</f>
        <v>78000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25500.000000000004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31500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24781.64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>SUM(O422:S422)</f>
        <v>159781.64000000001</v>
      </c>
      <c r="U422" s="6">
        <f>T422+F422</f>
        <v>237607.64</v>
      </c>
      <c r="V422" s="6">
        <f>MIN(H422,I422)*INDEX('2018_commission_structure-Start'!$A$15:$J$18,MATCH($E422,'2018_commission_structure-Start'!$A$15:$A$18,0),MATCH(V$1,'2018_commission_structure-Start'!$A$15:$J$15,0))</f>
        <v>90000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27000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37500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28594.2</v>
      </c>
      <c r="Z422" s="2">
        <f>IF(H422&gt;L422,(H422-L422)*INDEX('2018_commission_structure-Start'!$A$21:$I$24,MATCH($E422,'2018_commission_structure-Start'!$A$21:$A$24,0),MATCH(Z$1,'2018_commission_structure-Start'!$A$21:$I$21,0)),0)</f>
        <v>0</v>
      </c>
      <c r="AA422" s="6">
        <f>SUM(V422:Z422)</f>
        <v>183094.2</v>
      </c>
      <c r="AB422" s="6">
        <f>AA422+F422</f>
        <v>260920.2</v>
      </c>
    </row>
    <row r="423" spans="1:28" x14ac:dyDescent="0.2">
      <c r="A423" t="str">
        <f>C423&amp;" "&amp;D423</f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>VLOOKUP(E423,'2018_commission_structure-Start'!$A$22:$I$24,9,FALSE)</f>
        <v>750000</v>
      </c>
      <c r="J423" s="2">
        <f>I423*1.25</f>
        <v>937500</v>
      </c>
      <c r="K423" s="2">
        <f>I423*1.5</f>
        <v>1125000</v>
      </c>
      <c r="L423" s="2">
        <f>I423*2</f>
        <v>1500000</v>
      </c>
      <c r="M423" s="12">
        <f>H423/I423</f>
        <v>1.4186226666666666</v>
      </c>
      <c r="N423" t="str">
        <f>IF(M423&lt;=1, "0-100%", IF(M423&lt;=1.25, "100-125%", IF(M423&lt;=1.5, "125-150%", IF(M423&lt;=2, "150-200%", "&gt;200%"))))</f>
        <v>125-150%</v>
      </c>
      <c r="O423" s="6">
        <f>MIN(H423,I423)*INDEX('2018_commission_structure-Start'!$A$21:$I$24,MATCH($E423,'2018_commission_structure-Start'!$A$21:$A$24,0),MATCH(O$1,'2018_commission_structure-Start'!$A$21:$I$21,0))</f>
        <v>112500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35625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29087.41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>SUM(O423:S423)</f>
        <v>177212.41</v>
      </c>
      <c r="U423" s="6">
        <f>T423+F423</f>
        <v>299302.41000000003</v>
      </c>
      <c r="V423" s="6">
        <f>MIN(H423,I423)*INDEX('2018_commission_structure-Start'!$A$15:$J$18,MATCH($E423,'2018_commission_structure-Start'!$A$15:$A$18,0),MATCH(V$1,'2018_commission_structure-Start'!$A$15:$J$15,0))</f>
        <v>112500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41250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31616.75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IF(H423&gt;L423,(H423-L423)*INDEX('2018_commission_structure-Start'!$A$21:$I$24,MATCH($E423,'2018_commission_structure-Start'!$A$21:$A$24,0),MATCH(Z$1,'2018_commission_structure-Start'!$A$21:$I$21,0)),0)</f>
        <v>0</v>
      </c>
      <c r="AA423" s="6">
        <f>SUM(V423:Z423)</f>
        <v>185366.75</v>
      </c>
      <c r="AB423" s="6">
        <f>AA423+F423</f>
        <v>307456.75</v>
      </c>
    </row>
    <row r="424" spans="1:28" x14ac:dyDescent="0.2">
      <c r="A424" t="str">
        <f>C424&amp;" "&amp;D424</f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>VLOOKUP(E424,'2018_commission_structure-Start'!$A$22:$I$24,9,FALSE)</f>
        <v>750000</v>
      </c>
      <c r="J424" s="2">
        <f>I424*1.25</f>
        <v>937500</v>
      </c>
      <c r="K424" s="2">
        <f>I424*1.5</f>
        <v>1125000</v>
      </c>
      <c r="L424" s="2">
        <f>I424*2</f>
        <v>1500000</v>
      </c>
      <c r="M424" s="12">
        <f>H424/I424</f>
        <v>0.72104133333333331</v>
      </c>
      <c r="N424" t="str">
        <f>IF(M424&lt;=1, "0-100%", IF(M424&lt;=1.25, "100-125%", IF(M424&lt;=1.5, "125-150%", IF(M424&lt;=2, "150-200%", "&gt;200%"))))</f>
        <v>0-100%</v>
      </c>
      <c r="O424" s="6">
        <f>MIN(H424,I424)*INDEX('2018_commission_structure-Start'!$A$21:$I$24,MATCH($E424,'2018_commission_structure-Start'!$A$21:$A$24,0),MATCH(O$1,'2018_commission_structure-Start'!$A$21:$I$21,0))</f>
        <v>81117.149999999994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>SUM(O424:S424)</f>
        <v>81117.149999999994</v>
      </c>
      <c r="U424" s="6">
        <f>T424+F424</f>
        <v>161836.15</v>
      </c>
      <c r="V424" s="6">
        <f>MIN(H424,I424)*INDEX('2018_commission_structure-Start'!$A$15:$J$18,MATCH($E424,'2018_commission_structure-Start'!$A$15:$A$18,0),MATCH(V$1,'2018_commission_structure-Start'!$A$15:$J$15,0))</f>
        <v>81117.149999999994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IF(H424&gt;L424,(H424-L424)*INDEX('2018_commission_structure-Start'!$A$21:$I$24,MATCH($E424,'2018_commission_structure-Start'!$A$21:$A$24,0),MATCH(Z$1,'2018_commission_structure-Start'!$A$21:$I$21,0)),0)</f>
        <v>0</v>
      </c>
      <c r="AA424" s="6">
        <f>SUM(V424:Z424)</f>
        <v>81117.149999999994</v>
      </c>
      <c r="AB424" s="6">
        <f>AA424+F424</f>
        <v>161836.15</v>
      </c>
    </row>
    <row r="425" spans="1:28" x14ac:dyDescent="0.2">
      <c r="A425" t="str">
        <f>C425&amp;" "&amp;D425</f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>VLOOKUP(E425,'2018_commission_structure-Start'!$A$22:$I$24,9,FALSE)</f>
        <v>750000</v>
      </c>
      <c r="J425" s="2">
        <f>I425*1.25</f>
        <v>937500</v>
      </c>
      <c r="K425" s="2">
        <f>I425*1.5</f>
        <v>1125000</v>
      </c>
      <c r="L425" s="2">
        <f>I425*2</f>
        <v>1500000</v>
      </c>
      <c r="M425" s="12">
        <f>H425/I425</f>
        <v>0.88710933333333331</v>
      </c>
      <c r="N425" t="str">
        <f>IF(M425&lt;=1, "0-100%", IF(M425&lt;=1.25, "100-125%", IF(M425&lt;=1.5, "125-150%", IF(M425&lt;=2, "150-200%", "&gt;200%"))))</f>
        <v>0-100%</v>
      </c>
      <c r="O425" s="6">
        <f>MIN(H425,I425)*INDEX('2018_commission_structure-Start'!$A$21:$I$24,MATCH($E425,'2018_commission_structure-Start'!$A$21:$A$24,0),MATCH(O$1,'2018_commission_structure-Start'!$A$21:$I$21,0))</f>
        <v>99799.8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0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>SUM(O425:S425)</f>
        <v>99799.8</v>
      </c>
      <c r="U425" s="6">
        <f>T425+F425</f>
        <v>207601.8</v>
      </c>
      <c r="V425" s="6">
        <f>MIN(H425,I425)*INDEX('2018_commission_structure-Start'!$A$15:$J$18,MATCH($E425,'2018_commission_structure-Start'!$A$15:$A$18,0),MATCH(V$1,'2018_commission_structure-Start'!$A$15:$J$15,0))</f>
        <v>99799.8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0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IF(H425&gt;L425,(H425-L425)*INDEX('2018_commission_structure-Start'!$A$21:$I$24,MATCH($E425,'2018_commission_structure-Start'!$A$21:$A$24,0),MATCH(Z$1,'2018_commission_structure-Start'!$A$21:$I$21,0)),0)</f>
        <v>0</v>
      </c>
      <c r="AA425" s="6">
        <f>SUM(V425:Z425)</f>
        <v>99799.8</v>
      </c>
      <c r="AB425" s="6">
        <f>AA425+F425</f>
        <v>207601.8</v>
      </c>
    </row>
    <row r="426" spans="1:28" x14ac:dyDescent="0.2">
      <c r="A426" t="str">
        <f>C426&amp;" "&amp;D426</f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>VLOOKUP(E426,'2018_commission_structure-Start'!$A$22:$I$24,9,FALSE)</f>
        <v>750000</v>
      </c>
      <c r="J426" s="2">
        <f>I426*1.25</f>
        <v>937500</v>
      </c>
      <c r="K426" s="2">
        <f>I426*1.5</f>
        <v>1125000</v>
      </c>
      <c r="L426" s="2">
        <f>I426*2</f>
        <v>1500000</v>
      </c>
      <c r="M426" s="12">
        <f>H426/I426</f>
        <v>0.88131066666666669</v>
      </c>
      <c r="N426" t="str">
        <f>IF(M426&lt;=1, "0-100%", IF(M426&lt;=1.25, "100-125%", IF(M426&lt;=1.5, "125-150%", IF(M426&lt;=2, "150-200%", "&gt;200%"))))</f>
        <v>0-100%</v>
      </c>
      <c r="O426" s="6">
        <f>MIN(H426,I426)*INDEX('2018_commission_structure-Start'!$A$21:$I$24,MATCH($E426,'2018_commission_structure-Start'!$A$21:$A$24,0),MATCH(O$1,'2018_commission_structure-Start'!$A$21:$I$21,0))</f>
        <v>99147.45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0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>SUM(O426:S426)</f>
        <v>99147.45</v>
      </c>
      <c r="U426" s="6">
        <f>T426+F426</f>
        <v>212673.45</v>
      </c>
      <c r="V426" s="6">
        <f>MIN(H426,I426)*INDEX('2018_commission_structure-Start'!$A$15:$J$18,MATCH($E426,'2018_commission_structure-Start'!$A$15:$A$18,0),MATCH(V$1,'2018_commission_structure-Start'!$A$15:$J$15,0))</f>
        <v>99147.45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0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IF(H426&gt;L426,(H426-L426)*INDEX('2018_commission_structure-Start'!$A$21:$I$24,MATCH($E426,'2018_commission_structure-Start'!$A$21:$A$24,0),MATCH(Z$1,'2018_commission_structure-Start'!$A$21:$I$21,0)),0)</f>
        <v>0</v>
      </c>
      <c r="AA426" s="6">
        <f>SUM(V426:Z426)</f>
        <v>99147.45</v>
      </c>
      <c r="AB426" s="6">
        <f>AA426+F426</f>
        <v>212673.45</v>
      </c>
    </row>
    <row r="427" spans="1:28" x14ac:dyDescent="0.2">
      <c r="A427" t="str">
        <f>C427&amp;" "&amp;D427</f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>VLOOKUP(E427,'2018_commission_structure-Start'!$A$22:$I$24,9,FALSE)</f>
        <v>500000</v>
      </c>
      <c r="J427" s="2">
        <f>I427*1.25</f>
        <v>625000</v>
      </c>
      <c r="K427" s="2">
        <f>I427*1.5</f>
        <v>750000</v>
      </c>
      <c r="L427" s="2">
        <f>I427*2</f>
        <v>1000000</v>
      </c>
      <c r="M427" s="12">
        <f>H427/I427</f>
        <v>1.604068</v>
      </c>
      <c r="N427" t="str">
        <f>IF(M427&lt;=1, "0-100%", IF(M427&lt;=1.25, "100-125%", IF(M427&lt;=1.5, "125-150%", IF(M427&lt;=2, "150-200%", "&gt;200%"))))</f>
        <v>150-200%</v>
      </c>
      <c r="O427" s="6">
        <f>MIN(H427,I427)*INDEX('2018_commission_structure-Start'!$A$21:$I$24,MATCH($E427,'2018_commission_structure-Start'!$A$21:$A$24,0),MATCH(O$1,'2018_commission_structure-Start'!$A$21:$I$21,0))</f>
        <v>50000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18750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22500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11447.48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>SUM(O427:S427)</f>
        <v>102697.48</v>
      </c>
      <c r="U427" s="6">
        <f>T427+F427</f>
        <v>143592.47999999998</v>
      </c>
      <c r="V427" s="6">
        <f>MIN(H427,I427)*INDEX('2018_commission_structure-Start'!$A$15:$J$18,MATCH($E427,'2018_commission_structure-Start'!$A$15:$A$18,0),MATCH(V$1,'2018_commission_structure-Start'!$A$15:$J$15,0))</f>
        <v>60000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21250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25000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11447.48</v>
      </c>
      <c r="Z427" s="2">
        <f>IF(H427&gt;L427,(H427-L427)*INDEX('2018_commission_structure-Start'!$A$21:$I$24,MATCH($E427,'2018_commission_structure-Start'!$A$21:$A$24,0),MATCH(Z$1,'2018_commission_structure-Start'!$A$21:$I$21,0)),0)</f>
        <v>0</v>
      </c>
      <c r="AA427" s="6">
        <f>SUM(V427:Z427)</f>
        <v>117697.48</v>
      </c>
      <c r="AB427" s="6">
        <f>AA427+F427</f>
        <v>158592.47999999998</v>
      </c>
    </row>
    <row r="428" spans="1:28" x14ac:dyDescent="0.2">
      <c r="A428" t="str">
        <f>C428&amp;" "&amp;D428</f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>VLOOKUP(E428,'2018_commission_structure-Start'!$A$22:$I$24,9,FALSE)</f>
        <v>600000</v>
      </c>
      <c r="J428" s="2">
        <f>I428*1.25</f>
        <v>750000</v>
      </c>
      <c r="K428" s="2">
        <f>I428*1.5</f>
        <v>900000</v>
      </c>
      <c r="L428" s="2">
        <f>I428*2</f>
        <v>1200000</v>
      </c>
      <c r="M428" s="12">
        <f>H428/I428</f>
        <v>1.8208883333333334</v>
      </c>
      <c r="N428" t="str">
        <f>IF(M428&lt;=1, "0-100%", IF(M428&lt;=1.25, "100-125%", IF(M428&lt;=1.5, "125-150%", IF(M428&lt;=2, "150-200%", "&gt;200%"))))</f>
        <v>150-200%</v>
      </c>
      <c r="O428" s="6">
        <f>MIN(H428,I428)*INDEX('2018_commission_structure-Start'!$A$21:$I$24,MATCH($E428,'2018_commission_structure-Start'!$A$21:$A$24,0),MATCH(O$1,'2018_commission_structure-Start'!$A$21:$I$21,0))</f>
        <v>78000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25500.000000000004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31500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50058.58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>SUM(O428:S428)</f>
        <v>185058.58000000002</v>
      </c>
      <c r="U428" s="6">
        <f>T428+F428</f>
        <v>264259.58</v>
      </c>
      <c r="V428" s="6">
        <f>MIN(H428,I428)*INDEX('2018_commission_structure-Start'!$A$15:$J$18,MATCH($E428,'2018_commission_structure-Start'!$A$15:$A$18,0),MATCH(V$1,'2018_commission_structure-Start'!$A$15:$J$15,0))</f>
        <v>90000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27000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37500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57759.9</v>
      </c>
      <c r="Z428" s="2">
        <f>IF(H428&gt;L428,(H428-L428)*INDEX('2018_commission_structure-Start'!$A$21:$I$24,MATCH($E428,'2018_commission_structure-Start'!$A$21:$A$24,0),MATCH(Z$1,'2018_commission_structure-Start'!$A$21:$I$21,0)),0)</f>
        <v>0</v>
      </c>
      <c r="AA428" s="6">
        <f>SUM(V428:Z428)</f>
        <v>212259.9</v>
      </c>
      <c r="AB428" s="6">
        <f>AA428+F428</f>
        <v>291460.90000000002</v>
      </c>
    </row>
    <row r="429" spans="1:28" x14ac:dyDescent="0.2">
      <c r="A429" t="str">
        <f>C429&amp;" "&amp;D429</f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>VLOOKUP(E429,'2018_commission_structure-Start'!$A$22:$I$24,9,FALSE)</f>
        <v>600000</v>
      </c>
      <c r="J429" s="2">
        <f>I429*1.25</f>
        <v>750000</v>
      </c>
      <c r="K429" s="2">
        <f>I429*1.5</f>
        <v>900000</v>
      </c>
      <c r="L429" s="2">
        <f>I429*2</f>
        <v>1200000</v>
      </c>
      <c r="M429" s="12">
        <f>H429/I429</f>
        <v>1.4531966666666667</v>
      </c>
      <c r="N429" t="str">
        <f>IF(M429&lt;=1, "0-100%", IF(M429&lt;=1.25, "100-125%", IF(M429&lt;=1.5, "125-150%", IF(M429&lt;=2, "150-200%", "&gt;200%"))))</f>
        <v>125-150%</v>
      </c>
      <c r="O429" s="6">
        <f>MIN(H429,I429)*INDEX('2018_commission_structure-Start'!$A$21:$I$24,MATCH($E429,'2018_commission_structure-Start'!$A$21:$A$24,0),MATCH(O$1,'2018_commission_structure-Start'!$A$21:$I$21,0))</f>
        <v>78000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25500.000000000004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25602.78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>SUM(O429:S429)</f>
        <v>129102.78</v>
      </c>
      <c r="U429" s="6">
        <f>T429+F429</f>
        <v>188924.78</v>
      </c>
      <c r="V429" s="6">
        <f>MIN(H429,I429)*INDEX('2018_commission_structure-Start'!$A$15:$J$18,MATCH($E429,'2018_commission_structure-Start'!$A$15:$A$18,0),MATCH(V$1,'2018_commission_structure-Start'!$A$15:$J$15,0))</f>
        <v>90000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27000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30479.5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IF(H429&gt;L429,(H429-L429)*INDEX('2018_commission_structure-Start'!$A$21:$I$24,MATCH($E429,'2018_commission_structure-Start'!$A$21:$A$24,0),MATCH(Z$1,'2018_commission_structure-Start'!$A$21:$I$21,0)),0)</f>
        <v>0</v>
      </c>
      <c r="AA429" s="6">
        <f>SUM(V429:Z429)</f>
        <v>147479.5</v>
      </c>
      <c r="AB429" s="6">
        <f>AA429+F429</f>
        <v>207301.5</v>
      </c>
    </row>
    <row r="430" spans="1:28" x14ac:dyDescent="0.2">
      <c r="A430" t="str">
        <f>C430&amp;" "&amp;D430</f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>VLOOKUP(E430,'2018_commission_structure-Start'!$A$22:$I$24,9,FALSE)</f>
        <v>500000</v>
      </c>
      <c r="J430" s="2">
        <f>I430*1.25</f>
        <v>625000</v>
      </c>
      <c r="K430" s="2">
        <f>I430*1.5</f>
        <v>750000</v>
      </c>
      <c r="L430" s="2">
        <f>I430*2</f>
        <v>1000000</v>
      </c>
      <c r="M430" s="12">
        <f>H430/I430</f>
        <v>1.6293299999999999</v>
      </c>
      <c r="N430" t="str">
        <f>IF(M430&lt;=1, "0-100%", IF(M430&lt;=1.25, "100-125%", IF(M430&lt;=1.5, "125-150%", IF(M430&lt;=2, "150-200%", "&gt;200%"))))</f>
        <v>150-200%</v>
      </c>
      <c r="O430" s="6">
        <f>MIN(H430,I430)*INDEX('2018_commission_structure-Start'!$A$21:$I$24,MATCH($E430,'2018_commission_structure-Start'!$A$21:$A$24,0),MATCH(O$1,'2018_commission_structure-Start'!$A$21:$I$21,0))</f>
        <v>50000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18750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22500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14226.3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>SUM(O430:S430)</f>
        <v>105476.3</v>
      </c>
      <c r="U430" s="6">
        <f>T430+F430</f>
        <v>154405.29999999999</v>
      </c>
      <c r="V430" s="6">
        <f>MIN(H430,I430)*INDEX('2018_commission_structure-Start'!$A$15:$J$18,MATCH($E430,'2018_commission_structure-Start'!$A$15:$A$18,0),MATCH(V$1,'2018_commission_structure-Start'!$A$15:$J$15,0))</f>
        <v>60000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21250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25000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14226.3</v>
      </c>
      <c r="Z430" s="2">
        <f>IF(H430&gt;L430,(H430-L430)*INDEX('2018_commission_structure-Start'!$A$21:$I$24,MATCH($E430,'2018_commission_structure-Start'!$A$21:$A$24,0),MATCH(Z$1,'2018_commission_structure-Start'!$A$21:$I$21,0)),0)</f>
        <v>0</v>
      </c>
      <c r="AA430" s="6">
        <f>SUM(V430:Z430)</f>
        <v>120476.3</v>
      </c>
      <c r="AB430" s="6">
        <f>AA430+F430</f>
        <v>169405.3</v>
      </c>
    </row>
    <row r="431" spans="1:28" x14ac:dyDescent="0.2">
      <c r="A431" t="str">
        <f>C431&amp;" "&amp;D431</f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>VLOOKUP(E431,'2018_commission_structure-Start'!$A$22:$I$24,9,FALSE)</f>
        <v>500000</v>
      </c>
      <c r="J431" s="2">
        <f>I431*1.25</f>
        <v>625000</v>
      </c>
      <c r="K431" s="2">
        <f>I431*1.5</f>
        <v>750000</v>
      </c>
      <c r="L431" s="2">
        <f>I431*2</f>
        <v>1000000</v>
      </c>
      <c r="M431" s="12">
        <f>H431/I431</f>
        <v>1.155354</v>
      </c>
      <c r="N431" t="str">
        <f>IF(M431&lt;=1, "0-100%", IF(M431&lt;=1.25, "100-125%", IF(M431&lt;=1.5, "125-150%", IF(M431&lt;=2, "150-200%", "&gt;200%"))))</f>
        <v>100-125%</v>
      </c>
      <c r="O431" s="6">
        <f>MIN(H431,I431)*INDEX('2018_commission_structure-Start'!$A$21:$I$24,MATCH($E431,'2018_commission_structure-Start'!$A$21:$A$24,0),MATCH(O$1,'2018_commission_structure-Start'!$A$21:$I$21,0))</f>
        <v>50000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11651.55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>SUM(O431:S431)</f>
        <v>61651.55</v>
      </c>
      <c r="U431" s="6">
        <f>T431+F431</f>
        <v>91882.55</v>
      </c>
      <c r="V431" s="6">
        <f>MIN(H431,I431)*INDEX('2018_commission_structure-Start'!$A$15:$J$18,MATCH($E431,'2018_commission_structure-Start'!$A$15:$A$18,0),MATCH(V$1,'2018_commission_structure-Start'!$A$15:$J$15,0))</f>
        <v>60000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13205.09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IF(H431&gt;L431,(H431-L431)*INDEX('2018_commission_structure-Start'!$A$21:$I$24,MATCH($E431,'2018_commission_structure-Start'!$A$21:$A$24,0),MATCH(Z$1,'2018_commission_structure-Start'!$A$21:$I$21,0)),0)</f>
        <v>0</v>
      </c>
      <c r="AA431" s="6">
        <f>SUM(V431:Z431)</f>
        <v>73205.09</v>
      </c>
      <c r="AB431" s="6">
        <f>AA431+F431</f>
        <v>103436.09</v>
      </c>
    </row>
    <row r="432" spans="1:28" x14ac:dyDescent="0.2">
      <c r="A432" t="str">
        <f>C432&amp;" "&amp;D432</f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>VLOOKUP(E432,'2018_commission_structure-Start'!$A$22:$I$24,9,FALSE)</f>
        <v>750000</v>
      </c>
      <c r="J432" s="2">
        <f>I432*1.25</f>
        <v>937500</v>
      </c>
      <c r="K432" s="2">
        <f>I432*1.5</f>
        <v>1125000</v>
      </c>
      <c r="L432" s="2">
        <f>I432*2</f>
        <v>1500000</v>
      </c>
      <c r="M432" s="12">
        <f>H432/I432</f>
        <v>0.83522666666666667</v>
      </c>
      <c r="N432" t="str">
        <f>IF(M432&lt;=1, "0-100%", IF(M432&lt;=1.25, "100-125%", IF(M432&lt;=1.5, "125-150%", IF(M432&lt;=2, "150-200%", "&gt;200%"))))</f>
        <v>0-100%</v>
      </c>
      <c r="O432" s="6">
        <f>MIN(H432,I432)*INDEX('2018_commission_structure-Start'!$A$21:$I$24,MATCH($E432,'2018_commission_structure-Start'!$A$21:$A$24,0),MATCH(O$1,'2018_commission_structure-Start'!$A$21:$I$21,0))</f>
        <v>93963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0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>SUM(O432:S432)</f>
        <v>93963</v>
      </c>
      <c r="U432" s="6">
        <f>T432+F432</f>
        <v>174008</v>
      </c>
      <c r="V432" s="6">
        <f>MIN(H432,I432)*INDEX('2018_commission_structure-Start'!$A$15:$J$18,MATCH($E432,'2018_commission_structure-Start'!$A$15:$A$18,0),MATCH(V$1,'2018_commission_structure-Start'!$A$15:$J$15,0))</f>
        <v>93963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IF(H432&gt;L432,(H432-L432)*INDEX('2018_commission_structure-Start'!$A$21:$I$24,MATCH($E432,'2018_commission_structure-Start'!$A$21:$A$24,0),MATCH(Z$1,'2018_commission_structure-Start'!$A$21:$I$21,0)),0)</f>
        <v>0</v>
      </c>
      <c r="AA432" s="6">
        <f>SUM(V432:Z432)</f>
        <v>93963</v>
      </c>
      <c r="AB432" s="6">
        <f>AA432+F432</f>
        <v>174008</v>
      </c>
    </row>
    <row r="433" spans="1:28" x14ac:dyDescent="0.2">
      <c r="A433" t="str">
        <f>C433&amp;" "&amp;D433</f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>VLOOKUP(E433,'2018_commission_structure-Start'!$A$22:$I$24,9,FALSE)</f>
        <v>500000</v>
      </c>
      <c r="J433" s="2">
        <f>I433*1.25</f>
        <v>625000</v>
      </c>
      <c r="K433" s="2">
        <f>I433*1.5</f>
        <v>750000</v>
      </c>
      <c r="L433" s="2">
        <f>I433*2</f>
        <v>1000000</v>
      </c>
      <c r="M433" s="12">
        <f>H433/I433</f>
        <v>1.7204839999999999</v>
      </c>
      <c r="N433" t="str">
        <f>IF(M433&lt;=1, "0-100%", IF(M433&lt;=1.25, "100-125%", IF(M433&lt;=1.5, "125-150%", IF(M433&lt;=2, "150-200%", "&gt;200%"))))</f>
        <v>150-200%</v>
      </c>
      <c r="O433" s="6">
        <f>MIN(H433,I433)*INDEX('2018_commission_structure-Start'!$A$21:$I$24,MATCH($E433,'2018_commission_structure-Start'!$A$21:$A$24,0),MATCH(O$1,'2018_commission_structure-Start'!$A$21:$I$21,0))</f>
        <v>50000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18750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22500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24253.24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>SUM(O433:S433)</f>
        <v>115503.24</v>
      </c>
      <c r="U433" s="6">
        <f>T433+F433</f>
        <v>168388.24</v>
      </c>
      <c r="V433" s="6">
        <f>MIN(H433,I433)*INDEX('2018_commission_structure-Start'!$A$15:$J$18,MATCH($E433,'2018_commission_structure-Start'!$A$15:$A$18,0),MATCH(V$1,'2018_commission_structure-Start'!$A$15:$J$15,0))</f>
        <v>60000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21250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25000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24253.24</v>
      </c>
      <c r="Z433" s="2">
        <f>IF(H433&gt;L433,(H433-L433)*INDEX('2018_commission_structure-Start'!$A$21:$I$24,MATCH($E433,'2018_commission_structure-Start'!$A$21:$A$24,0),MATCH(Z$1,'2018_commission_structure-Start'!$A$21:$I$21,0)),0)</f>
        <v>0</v>
      </c>
      <c r="AA433" s="6">
        <f>SUM(V433:Z433)</f>
        <v>130503.24</v>
      </c>
      <c r="AB433" s="6">
        <f>AA433+F433</f>
        <v>183388.24</v>
      </c>
    </row>
    <row r="434" spans="1:28" x14ac:dyDescent="0.2">
      <c r="A434" t="str">
        <f>C434&amp;" "&amp;D434</f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>VLOOKUP(E434,'2018_commission_structure-Start'!$A$22:$I$24,9,FALSE)</f>
        <v>750000</v>
      </c>
      <c r="J434" s="2">
        <f>I434*1.25</f>
        <v>937500</v>
      </c>
      <c r="K434" s="2">
        <f>I434*1.5</f>
        <v>1125000</v>
      </c>
      <c r="L434" s="2">
        <f>I434*2</f>
        <v>1500000</v>
      </c>
      <c r="M434" s="12">
        <f>H434/I434</f>
        <v>1.1869866666666666</v>
      </c>
      <c r="N434" t="str">
        <f>IF(M434&lt;=1, "0-100%", IF(M434&lt;=1.25, "100-125%", IF(M434&lt;=1.5, "125-150%", IF(M434&lt;=2, "150-200%", "&gt;200%"))))</f>
        <v>100-125%</v>
      </c>
      <c r="O434" s="6">
        <f>MIN(H434,I434)*INDEX('2018_commission_structure-Start'!$A$21:$I$24,MATCH($E434,'2018_commission_structure-Start'!$A$21:$A$24,0),MATCH(O$1,'2018_commission_structure-Start'!$A$21:$I$21,0))</f>
        <v>112500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26645.599999999999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>SUM(O434:S434)</f>
        <v>139145.60000000001</v>
      </c>
      <c r="U434" s="6">
        <f>T434+F434</f>
        <v>238229.6</v>
      </c>
      <c r="V434" s="6">
        <f>MIN(H434,I434)*INDEX('2018_commission_structure-Start'!$A$15:$J$18,MATCH($E434,'2018_commission_structure-Start'!$A$15:$A$18,0),MATCH(V$1,'2018_commission_structure-Start'!$A$15:$J$15,0))</f>
        <v>112500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30852.799999999999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IF(H434&gt;L434,(H434-L434)*INDEX('2018_commission_structure-Start'!$A$21:$I$24,MATCH($E434,'2018_commission_structure-Start'!$A$21:$A$24,0),MATCH(Z$1,'2018_commission_structure-Start'!$A$21:$I$21,0)),0)</f>
        <v>0</v>
      </c>
      <c r="AA434" s="6">
        <f>SUM(V434:Z434)</f>
        <v>143352.79999999999</v>
      </c>
      <c r="AB434" s="6">
        <f>AA434+F434</f>
        <v>242436.8</v>
      </c>
    </row>
    <row r="435" spans="1:28" x14ac:dyDescent="0.2">
      <c r="A435" t="str">
        <f>C435&amp;" "&amp;D435</f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>VLOOKUP(E435,'2018_commission_structure-Start'!$A$22:$I$24,9,FALSE)</f>
        <v>600000</v>
      </c>
      <c r="J435" s="2">
        <f>I435*1.25</f>
        <v>750000</v>
      </c>
      <c r="K435" s="2">
        <f>I435*1.5</f>
        <v>900000</v>
      </c>
      <c r="L435" s="2">
        <f>I435*2</f>
        <v>1200000</v>
      </c>
      <c r="M435" s="12">
        <f>H435/I435</f>
        <v>1.022205</v>
      </c>
      <c r="N435" t="str">
        <f>IF(M435&lt;=1, "0-100%", IF(M435&lt;=1.25, "100-125%", IF(M435&lt;=1.5, "125-150%", IF(M435&lt;=2, "150-200%", "&gt;200%"))))</f>
        <v>100-125%</v>
      </c>
      <c r="O435" s="6">
        <f>MIN(H435,I435)*INDEX('2018_commission_structure-Start'!$A$21:$I$24,MATCH($E435,'2018_commission_structure-Start'!$A$21:$A$24,0),MATCH(O$1,'2018_commission_structure-Start'!$A$21:$I$21,0))</f>
        <v>78000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2264.9100000000003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>SUM(O435:S435)</f>
        <v>80264.91</v>
      </c>
      <c r="U435" s="6">
        <f>T435+F435</f>
        <v>154276.91</v>
      </c>
      <c r="V435" s="6">
        <f>MIN(H435,I435)*INDEX('2018_commission_structure-Start'!$A$15:$J$18,MATCH($E435,'2018_commission_structure-Start'!$A$15:$A$18,0),MATCH(V$1,'2018_commission_structure-Start'!$A$15:$J$15,0))</f>
        <v>90000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2398.14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IF(H435&gt;L435,(H435-L435)*INDEX('2018_commission_structure-Start'!$A$21:$I$24,MATCH($E435,'2018_commission_structure-Start'!$A$21:$A$24,0),MATCH(Z$1,'2018_commission_structure-Start'!$A$21:$I$21,0)),0)</f>
        <v>0</v>
      </c>
      <c r="AA435" s="6">
        <f>SUM(V435:Z435)</f>
        <v>92398.14</v>
      </c>
      <c r="AB435" s="6">
        <f>AA435+F435</f>
        <v>166410.14000000001</v>
      </c>
    </row>
    <row r="436" spans="1:28" x14ac:dyDescent="0.2">
      <c r="A436" t="str">
        <f>C436&amp;" "&amp;D436</f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>VLOOKUP(E436,'2018_commission_structure-Start'!$A$22:$I$24,9,FALSE)</f>
        <v>600000</v>
      </c>
      <c r="J436" s="2">
        <f>I436*1.25</f>
        <v>750000</v>
      </c>
      <c r="K436" s="2">
        <f>I436*1.5</f>
        <v>900000</v>
      </c>
      <c r="L436" s="2">
        <f>I436*2</f>
        <v>1200000</v>
      </c>
      <c r="M436" s="12">
        <f>H436/I436</f>
        <v>1.6702083333333333</v>
      </c>
      <c r="N436" t="str">
        <f>IF(M436&lt;=1, "0-100%", IF(M436&lt;=1.25, "100-125%", IF(M436&lt;=1.5, "125-150%", IF(M436&lt;=2, "150-200%", "&gt;200%"))))</f>
        <v>150-200%</v>
      </c>
      <c r="O436" s="6">
        <f>MIN(H436,I436)*INDEX('2018_commission_structure-Start'!$A$21:$I$24,MATCH($E436,'2018_commission_structure-Start'!$A$21:$A$24,0),MATCH(O$1,'2018_commission_structure-Start'!$A$21:$I$21,0))</f>
        <v>78000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25500.000000000004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31500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26552.5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>SUM(O436:S436)</f>
        <v>161552.5</v>
      </c>
      <c r="U436" s="6">
        <f>T436+F436</f>
        <v>225599.5</v>
      </c>
      <c r="V436" s="6">
        <f>MIN(H436,I436)*INDEX('2018_commission_structure-Start'!$A$15:$J$18,MATCH($E436,'2018_commission_structure-Start'!$A$15:$A$18,0),MATCH(V$1,'2018_commission_structure-Start'!$A$15:$J$15,0))</f>
        <v>90000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27000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37500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30637.5</v>
      </c>
      <c r="Z436" s="2">
        <f>IF(H436&gt;L436,(H436-L436)*INDEX('2018_commission_structure-Start'!$A$21:$I$24,MATCH($E436,'2018_commission_structure-Start'!$A$21:$A$24,0),MATCH(Z$1,'2018_commission_structure-Start'!$A$21:$I$21,0)),0)</f>
        <v>0</v>
      </c>
      <c r="AA436" s="6">
        <f>SUM(V436:Z436)</f>
        <v>185137.5</v>
      </c>
      <c r="AB436" s="6">
        <f>AA436+F436</f>
        <v>249184.5</v>
      </c>
    </row>
    <row r="437" spans="1:28" x14ac:dyDescent="0.2">
      <c r="A437" t="str">
        <f>C437&amp;" "&amp;D437</f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>VLOOKUP(E437,'2018_commission_structure-Start'!$A$22:$I$24,9,FALSE)</f>
        <v>750000</v>
      </c>
      <c r="J437" s="2">
        <f>I437*1.25</f>
        <v>937500</v>
      </c>
      <c r="K437" s="2">
        <f>I437*1.5</f>
        <v>1125000</v>
      </c>
      <c r="L437" s="2">
        <f>I437*2</f>
        <v>1500000</v>
      </c>
      <c r="M437" s="12">
        <f>H437/I437</f>
        <v>0.68133866666666665</v>
      </c>
      <c r="N437" t="str">
        <f>IF(M437&lt;=1, "0-100%", IF(M437&lt;=1.25, "100-125%", IF(M437&lt;=1.5, "125-150%", IF(M437&lt;=2, "150-200%", "&gt;200%"))))</f>
        <v>0-100%</v>
      </c>
      <c r="O437" s="6">
        <f>MIN(H437,I437)*INDEX('2018_commission_structure-Start'!$A$21:$I$24,MATCH($E437,'2018_commission_structure-Start'!$A$21:$A$24,0),MATCH(O$1,'2018_commission_structure-Start'!$A$21:$I$21,0))</f>
        <v>76650.599999999991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0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>SUM(O437:S437)</f>
        <v>76650.599999999991</v>
      </c>
      <c r="U437" s="6">
        <f>T437+F437</f>
        <v>196584.59999999998</v>
      </c>
      <c r="V437" s="6">
        <f>MIN(H437,I437)*INDEX('2018_commission_structure-Start'!$A$15:$J$18,MATCH($E437,'2018_commission_structure-Start'!$A$15:$A$18,0),MATCH(V$1,'2018_commission_structure-Start'!$A$15:$J$15,0))</f>
        <v>76650.599999999991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0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IF(H437&gt;L437,(H437-L437)*INDEX('2018_commission_structure-Start'!$A$21:$I$24,MATCH($E437,'2018_commission_structure-Start'!$A$21:$A$24,0),MATCH(Z$1,'2018_commission_structure-Start'!$A$21:$I$21,0)),0)</f>
        <v>0</v>
      </c>
      <c r="AA437" s="6">
        <f>SUM(V437:Z437)</f>
        <v>76650.599999999991</v>
      </c>
      <c r="AB437" s="6">
        <f>AA437+F437</f>
        <v>196584.59999999998</v>
      </c>
    </row>
    <row r="438" spans="1:28" x14ac:dyDescent="0.2">
      <c r="A438" t="str">
        <f>C438&amp;" "&amp;D438</f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>VLOOKUP(E438,'2018_commission_structure-Start'!$A$22:$I$24,9,FALSE)</f>
        <v>500000</v>
      </c>
      <c r="J438" s="2">
        <f>I438*1.25</f>
        <v>625000</v>
      </c>
      <c r="K438" s="2">
        <f>I438*1.5</f>
        <v>750000</v>
      </c>
      <c r="L438" s="2">
        <f>I438*2</f>
        <v>1000000</v>
      </c>
      <c r="M438" s="12">
        <f>H438/I438</f>
        <v>1.2824500000000001</v>
      </c>
      <c r="N438" t="str">
        <f>IF(M438&lt;=1, "0-100%", IF(M438&lt;=1.25, "100-125%", IF(M438&lt;=1.5, "125-150%", IF(M438&lt;=2, "150-200%", "&gt;200%"))))</f>
        <v>125-150%</v>
      </c>
      <c r="O438" s="6">
        <f>MIN(H438,I438)*INDEX('2018_commission_structure-Start'!$A$21:$I$24,MATCH($E438,'2018_commission_structure-Start'!$A$21:$A$24,0),MATCH(O$1,'2018_commission_structure-Start'!$A$21:$I$21,0))</f>
        <v>50000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18750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2920.5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>SUM(O438:S438)</f>
        <v>71670.5</v>
      </c>
      <c r="U438" s="6">
        <f>T438+F438</f>
        <v>113250.5</v>
      </c>
      <c r="V438" s="6">
        <f>MIN(H438,I438)*INDEX('2018_commission_structure-Start'!$A$15:$J$18,MATCH($E438,'2018_commission_structure-Start'!$A$15:$A$18,0),MATCH(V$1,'2018_commission_structure-Start'!$A$15:$J$15,0))</f>
        <v>60000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21250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3245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IF(H438&gt;L438,(H438-L438)*INDEX('2018_commission_structure-Start'!$A$21:$I$24,MATCH($E438,'2018_commission_structure-Start'!$A$21:$A$24,0),MATCH(Z$1,'2018_commission_structure-Start'!$A$21:$I$21,0)),0)</f>
        <v>0</v>
      </c>
      <c r="AA438" s="6">
        <f>SUM(V438:Z438)</f>
        <v>84495</v>
      </c>
      <c r="AB438" s="6">
        <f>AA438+F438</f>
        <v>126075</v>
      </c>
    </row>
    <row r="439" spans="1:28" x14ac:dyDescent="0.2">
      <c r="A439" t="str">
        <f>C439&amp;" "&amp;D439</f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>VLOOKUP(E439,'2018_commission_structure-Start'!$A$22:$I$24,9,FALSE)</f>
        <v>750000</v>
      </c>
      <c r="J439" s="2">
        <f>I439*1.25</f>
        <v>937500</v>
      </c>
      <c r="K439" s="2">
        <f>I439*1.5</f>
        <v>1125000</v>
      </c>
      <c r="L439" s="2">
        <f>I439*2</f>
        <v>1500000</v>
      </c>
      <c r="M439" s="12">
        <f>H439/I439</f>
        <v>1.1808653333333334</v>
      </c>
      <c r="N439" t="str">
        <f>IF(M439&lt;=1, "0-100%", IF(M439&lt;=1.25, "100-125%", IF(M439&lt;=1.5, "125-150%", IF(M439&lt;=2, "150-200%", "&gt;200%"))))</f>
        <v>100-125%</v>
      </c>
      <c r="O439" s="6">
        <f>MIN(H439,I439)*INDEX('2018_commission_structure-Start'!$A$21:$I$24,MATCH($E439,'2018_commission_structure-Start'!$A$21:$A$24,0),MATCH(O$1,'2018_commission_structure-Start'!$A$21:$I$21,0))</f>
        <v>112500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25773.31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>SUM(O439:S439)</f>
        <v>138273.31</v>
      </c>
      <c r="U439" s="6">
        <f>T439+F439</f>
        <v>255756.31</v>
      </c>
      <c r="V439" s="6">
        <f>MIN(H439,I439)*INDEX('2018_commission_structure-Start'!$A$15:$J$18,MATCH($E439,'2018_commission_structure-Start'!$A$15:$A$18,0),MATCH(V$1,'2018_commission_structure-Start'!$A$15:$J$15,0))</f>
        <v>112500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29842.78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IF(H439&gt;L439,(H439-L439)*INDEX('2018_commission_structure-Start'!$A$21:$I$24,MATCH($E439,'2018_commission_structure-Start'!$A$21:$A$24,0),MATCH(Z$1,'2018_commission_structure-Start'!$A$21:$I$21,0)),0)</f>
        <v>0</v>
      </c>
      <c r="AA439" s="6">
        <f>SUM(V439:Z439)</f>
        <v>142342.78</v>
      </c>
      <c r="AB439" s="6">
        <f>AA439+F439</f>
        <v>259825.78</v>
      </c>
    </row>
    <row r="440" spans="1:28" x14ac:dyDescent="0.2">
      <c r="A440" t="str">
        <f>C440&amp;" "&amp;D440</f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>VLOOKUP(E440,'2018_commission_structure-Start'!$A$22:$I$24,9,FALSE)</f>
        <v>750000</v>
      </c>
      <c r="J440" s="2">
        <f>I440*1.25</f>
        <v>937500</v>
      </c>
      <c r="K440" s="2">
        <f>I440*1.5</f>
        <v>1125000</v>
      </c>
      <c r="L440" s="2">
        <f>I440*2</f>
        <v>1500000</v>
      </c>
      <c r="M440" s="12">
        <f>H440/I440</f>
        <v>0.85084400000000004</v>
      </c>
      <c r="N440" t="str">
        <f>IF(M440&lt;=1, "0-100%", IF(M440&lt;=1.25, "100-125%", IF(M440&lt;=1.5, "125-150%", IF(M440&lt;=2, "150-200%", "&gt;200%"))))</f>
        <v>0-100%</v>
      </c>
      <c r="O440" s="6">
        <f>MIN(H440,I440)*INDEX('2018_commission_structure-Start'!$A$21:$I$24,MATCH($E440,'2018_commission_structure-Start'!$A$21:$A$24,0),MATCH(O$1,'2018_commission_structure-Start'!$A$21:$I$21,0))</f>
        <v>95719.95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0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>SUM(O440:S440)</f>
        <v>95719.95</v>
      </c>
      <c r="U440" s="6">
        <f>T440+F440</f>
        <v>198831.95</v>
      </c>
      <c r="V440" s="6">
        <f>MIN(H440,I440)*INDEX('2018_commission_structure-Start'!$A$15:$J$18,MATCH($E440,'2018_commission_structure-Start'!$A$15:$A$18,0),MATCH(V$1,'2018_commission_structure-Start'!$A$15:$J$15,0))</f>
        <v>95719.95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0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IF(H440&gt;L440,(H440-L440)*INDEX('2018_commission_structure-Start'!$A$21:$I$24,MATCH($E440,'2018_commission_structure-Start'!$A$21:$A$24,0),MATCH(Z$1,'2018_commission_structure-Start'!$A$21:$I$21,0)),0)</f>
        <v>0</v>
      </c>
      <c r="AA440" s="6">
        <f>SUM(V440:Z440)</f>
        <v>95719.95</v>
      </c>
      <c r="AB440" s="6">
        <f>AA440+F440</f>
        <v>198831.95</v>
      </c>
    </row>
    <row r="441" spans="1:28" x14ac:dyDescent="0.2">
      <c r="A441" t="str">
        <f>C441&amp;" "&amp;D441</f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>VLOOKUP(E441,'2018_commission_structure-Start'!$A$22:$I$24,9,FALSE)</f>
        <v>500000</v>
      </c>
      <c r="J441" s="2">
        <f>I441*1.25</f>
        <v>625000</v>
      </c>
      <c r="K441" s="2">
        <f>I441*1.5</f>
        <v>750000</v>
      </c>
      <c r="L441" s="2">
        <f>I441*2</f>
        <v>1000000</v>
      </c>
      <c r="M441" s="12">
        <f>H441/I441</f>
        <v>1.1993419999999999</v>
      </c>
      <c r="N441" t="str">
        <f>IF(M441&lt;=1, "0-100%", IF(M441&lt;=1.25, "100-125%", IF(M441&lt;=1.5, "125-150%", IF(M441&lt;=2, "150-200%", "&gt;200%"))))</f>
        <v>100-125%</v>
      </c>
      <c r="O441" s="6">
        <f>MIN(H441,I441)*INDEX('2018_commission_structure-Start'!$A$21:$I$24,MATCH($E441,'2018_commission_structure-Start'!$A$21:$A$24,0),MATCH(O$1,'2018_commission_structure-Start'!$A$21:$I$21,0))</f>
        <v>50000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14950.65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>SUM(O441:S441)</f>
        <v>64950.65</v>
      </c>
      <c r="U441" s="6">
        <f>T441+F441</f>
        <v>101996.65</v>
      </c>
      <c r="V441" s="6">
        <f>MIN(H441,I441)*INDEX('2018_commission_structure-Start'!$A$15:$J$18,MATCH($E441,'2018_commission_structure-Start'!$A$15:$A$18,0),MATCH(V$1,'2018_commission_structure-Start'!$A$15:$J$15,0))</f>
        <v>60000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16944.07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IF(H441&gt;L441,(H441-L441)*INDEX('2018_commission_structure-Start'!$A$21:$I$24,MATCH($E441,'2018_commission_structure-Start'!$A$21:$A$24,0),MATCH(Z$1,'2018_commission_structure-Start'!$A$21:$I$21,0)),0)</f>
        <v>0</v>
      </c>
      <c r="AA441" s="6">
        <f>SUM(V441:Z441)</f>
        <v>76944.070000000007</v>
      </c>
      <c r="AB441" s="6">
        <f>AA441+F441</f>
        <v>113990.07</v>
      </c>
    </row>
    <row r="442" spans="1:28" x14ac:dyDescent="0.2">
      <c r="A442" t="str">
        <f>C442&amp;" "&amp;D442</f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>VLOOKUP(E442,'2018_commission_structure-Start'!$A$22:$I$24,9,FALSE)</f>
        <v>600000</v>
      </c>
      <c r="J442" s="2">
        <f>I442*1.25</f>
        <v>750000</v>
      </c>
      <c r="K442" s="2">
        <f>I442*1.5</f>
        <v>900000</v>
      </c>
      <c r="L442" s="2">
        <f>I442*2</f>
        <v>1200000</v>
      </c>
      <c r="M442" s="12">
        <f>H442/I442</f>
        <v>1.3252550000000001</v>
      </c>
      <c r="N442" t="str">
        <f>IF(M442&lt;=1, "0-100%", IF(M442&lt;=1.25, "100-125%", IF(M442&lt;=1.5, "125-150%", IF(M442&lt;=2, "150-200%", "&gt;200%"))))</f>
        <v>125-150%</v>
      </c>
      <c r="O442" s="6">
        <f>MIN(H442,I442)*INDEX('2018_commission_structure-Start'!$A$21:$I$24,MATCH($E442,'2018_commission_structure-Start'!$A$21:$A$24,0),MATCH(O$1,'2018_commission_structure-Start'!$A$21:$I$21,0))</f>
        <v>78000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25500.000000000004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9482.1299999999992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>SUM(O442:S442)</f>
        <v>112982.13</v>
      </c>
      <c r="U442" s="6">
        <f>T442+F442</f>
        <v>185099.13</v>
      </c>
      <c r="V442" s="6">
        <f>MIN(H442,I442)*INDEX('2018_commission_structure-Start'!$A$15:$J$18,MATCH($E442,'2018_commission_structure-Start'!$A$15:$A$18,0),MATCH(V$1,'2018_commission_structure-Start'!$A$15:$J$15,0))</f>
        <v>90000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27000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11288.25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IF(H442&gt;L442,(H442-L442)*INDEX('2018_commission_structure-Start'!$A$21:$I$24,MATCH($E442,'2018_commission_structure-Start'!$A$21:$A$24,0),MATCH(Z$1,'2018_commission_structure-Start'!$A$21:$I$21,0)),0)</f>
        <v>0</v>
      </c>
      <c r="AA442" s="6">
        <f>SUM(V442:Z442)</f>
        <v>128288.25</v>
      </c>
      <c r="AB442" s="6">
        <f>AA442+F442</f>
        <v>200405.25</v>
      </c>
    </row>
    <row r="443" spans="1:28" x14ac:dyDescent="0.2">
      <c r="A443" t="str">
        <f>C443&amp;" "&amp;D443</f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>VLOOKUP(E443,'2018_commission_structure-Start'!$A$22:$I$24,9,FALSE)</f>
        <v>500000</v>
      </c>
      <c r="J443" s="2">
        <f>I443*1.25</f>
        <v>625000</v>
      </c>
      <c r="K443" s="2">
        <f>I443*1.5</f>
        <v>750000</v>
      </c>
      <c r="L443" s="2">
        <f>I443*2</f>
        <v>1000000</v>
      </c>
      <c r="M443" s="12">
        <f>H443/I443</f>
        <v>1.27617</v>
      </c>
      <c r="N443" t="str">
        <f>IF(M443&lt;=1, "0-100%", IF(M443&lt;=1.25, "100-125%", IF(M443&lt;=1.5, "125-150%", IF(M443&lt;=2, "150-200%", "&gt;200%"))))</f>
        <v>125-150%</v>
      </c>
      <c r="O443" s="6">
        <f>MIN(H443,I443)*INDEX('2018_commission_structure-Start'!$A$21:$I$24,MATCH($E443,'2018_commission_structure-Start'!$A$21:$A$24,0),MATCH(O$1,'2018_commission_structure-Start'!$A$21:$I$21,0))</f>
        <v>50000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18750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2355.2999999999997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>SUM(O443:S443)</f>
        <v>71105.3</v>
      </c>
      <c r="U443" s="6">
        <f>T443+F443</f>
        <v>113033.3</v>
      </c>
      <c r="V443" s="6">
        <f>MIN(H443,I443)*INDEX('2018_commission_structure-Start'!$A$15:$J$18,MATCH($E443,'2018_commission_structure-Start'!$A$15:$A$18,0),MATCH(V$1,'2018_commission_structure-Start'!$A$15:$J$15,0))</f>
        <v>60000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21250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2617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IF(H443&gt;L443,(H443-L443)*INDEX('2018_commission_structure-Start'!$A$21:$I$24,MATCH($E443,'2018_commission_structure-Start'!$A$21:$A$24,0),MATCH(Z$1,'2018_commission_structure-Start'!$A$21:$I$21,0)),0)</f>
        <v>0</v>
      </c>
      <c r="AA443" s="6">
        <f>SUM(V443:Z443)</f>
        <v>83867</v>
      </c>
      <c r="AB443" s="6">
        <f>AA443+F443</f>
        <v>125795</v>
      </c>
    </row>
    <row r="444" spans="1:28" x14ac:dyDescent="0.2">
      <c r="A444" t="str">
        <f>C444&amp;" "&amp;D444</f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>VLOOKUP(E444,'2018_commission_structure-Start'!$A$22:$I$24,9,FALSE)</f>
        <v>600000</v>
      </c>
      <c r="J444" s="2">
        <f>I444*1.25</f>
        <v>750000</v>
      </c>
      <c r="K444" s="2">
        <f>I444*1.5</f>
        <v>900000</v>
      </c>
      <c r="L444" s="2">
        <f>I444*2</f>
        <v>1200000</v>
      </c>
      <c r="M444" s="12">
        <f>H444/I444</f>
        <v>1.0336733333333334</v>
      </c>
      <c r="N444" t="str">
        <f>IF(M444&lt;=1, "0-100%", IF(M444&lt;=1.25, "100-125%", IF(M444&lt;=1.5, "125-150%", IF(M444&lt;=2, "150-200%", "&gt;200%"))))</f>
        <v>100-125%</v>
      </c>
      <c r="O444" s="6">
        <f>MIN(H444,I444)*INDEX('2018_commission_structure-Start'!$A$21:$I$24,MATCH($E444,'2018_commission_structure-Start'!$A$21:$A$24,0),MATCH(O$1,'2018_commission_structure-Start'!$A$21:$I$21,0))</f>
        <v>78000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3434.6800000000003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>SUM(O444:S444)</f>
        <v>81434.679999999993</v>
      </c>
      <c r="U444" s="6">
        <f>T444+F444</f>
        <v>158892.68</v>
      </c>
      <c r="V444" s="6">
        <f>MIN(H444,I444)*INDEX('2018_commission_structure-Start'!$A$15:$J$18,MATCH($E444,'2018_commission_structure-Start'!$A$15:$A$18,0),MATCH(V$1,'2018_commission_structure-Start'!$A$15:$J$15,0))</f>
        <v>90000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3636.72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IF(H444&gt;L444,(H444-L444)*INDEX('2018_commission_structure-Start'!$A$21:$I$24,MATCH($E444,'2018_commission_structure-Start'!$A$21:$A$24,0),MATCH(Z$1,'2018_commission_structure-Start'!$A$21:$I$21,0)),0)</f>
        <v>0</v>
      </c>
      <c r="AA444" s="6">
        <f>SUM(V444:Z444)</f>
        <v>93636.72</v>
      </c>
      <c r="AB444" s="6">
        <f>AA444+F444</f>
        <v>171094.72</v>
      </c>
    </row>
    <row r="445" spans="1:28" x14ac:dyDescent="0.2">
      <c r="A445" t="str">
        <f>C445&amp;" "&amp;D445</f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>VLOOKUP(E445,'2018_commission_structure-Start'!$A$22:$I$24,9,FALSE)</f>
        <v>750000</v>
      </c>
      <c r="J445" s="2">
        <f>I445*1.25</f>
        <v>937500</v>
      </c>
      <c r="K445" s="2">
        <f>I445*1.5</f>
        <v>1125000</v>
      </c>
      <c r="L445" s="2">
        <f>I445*2</f>
        <v>1500000</v>
      </c>
      <c r="M445" s="12">
        <f>H445/I445</f>
        <v>0.93064400000000003</v>
      </c>
      <c r="N445" t="str">
        <f>IF(M445&lt;=1, "0-100%", IF(M445&lt;=1.25, "100-125%", IF(M445&lt;=1.5, "125-150%", IF(M445&lt;=2, "150-200%", "&gt;200%"))))</f>
        <v>0-100%</v>
      </c>
      <c r="O445" s="6">
        <f>MIN(H445,I445)*INDEX('2018_commission_structure-Start'!$A$21:$I$24,MATCH($E445,'2018_commission_structure-Start'!$A$21:$A$24,0),MATCH(O$1,'2018_commission_structure-Start'!$A$21:$I$21,0))</f>
        <v>104697.45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0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>SUM(O445:S445)</f>
        <v>104697.45</v>
      </c>
      <c r="U445" s="6">
        <f>T445+F445</f>
        <v>216835.45</v>
      </c>
      <c r="V445" s="6">
        <f>MIN(H445,I445)*INDEX('2018_commission_structure-Start'!$A$15:$J$18,MATCH($E445,'2018_commission_structure-Start'!$A$15:$A$18,0),MATCH(V$1,'2018_commission_structure-Start'!$A$15:$J$15,0))</f>
        <v>104697.45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0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IF(H445&gt;L445,(H445-L445)*INDEX('2018_commission_structure-Start'!$A$21:$I$24,MATCH($E445,'2018_commission_structure-Start'!$A$21:$A$24,0),MATCH(Z$1,'2018_commission_structure-Start'!$A$21:$I$21,0)),0)</f>
        <v>0</v>
      </c>
      <c r="AA445" s="6">
        <f>SUM(V445:Z445)</f>
        <v>104697.45</v>
      </c>
      <c r="AB445" s="6">
        <f>AA445+F445</f>
        <v>216835.45</v>
      </c>
    </row>
    <row r="446" spans="1:28" x14ac:dyDescent="0.2">
      <c r="A446" t="str">
        <f>C446&amp;" "&amp;D446</f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>VLOOKUP(E446,'2018_commission_structure-Start'!$A$22:$I$24,9,FALSE)</f>
        <v>600000</v>
      </c>
      <c r="J446" s="2">
        <f>I446*1.25</f>
        <v>750000</v>
      </c>
      <c r="K446" s="2">
        <f>I446*1.5</f>
        <v>900000</v>
      </c>
      <c r="L446" s="2">
        <f>I446*2</f>
        <v>1200000</v>
      </c>
      <c r="M446" s="12">
        <f>H446/I446</f>
        <v>1.2888366666666666</v>
      </c>
      <c r="N446" t="str">
        <f>IF(M446&lt;=1, "0-100%", IF(M446&lt;=1.25, "100-125%", IF(M446&lt;=1.5, "125-150%", IF(M446&lt;=2, "150-200%", "&gt;200%"))))</f>
        <v>125-150%</v>
      </c>
      <c r="O446" s="6">
        <f>MIN(H446,I446)*INDEX('2018_commission_structure-Start'!$A$21:$I$24,MATCH($E446,'2018_commission_structure-Start'!$A$21:$A$24,0),MATCH(O$1,'2018_commission_structure-Start'!$A$21:$I$21,0))</f>
        <v>78000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25500.000000000004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4893.42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>SUM(O446:S446)</f>
        <v>108393.42</v>
      </c>
      <c r="U446" s="6">
        <f>T446+F446</f>
        <v>159958.41999999998</v>
      </c>
      <c r="V446" s="6">
        <f>MIN(H446,I446)*INDEX('2018_commission_structure-Start'!$A$15:$J$18,MATCH($E446,'2018_commission_structure-Start'!$A$15:$A$18,0),MATCH(V$1,'2018_commission_structure-Start'!$A$15:$J$15,0))</f>
        <v>90000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27000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5825.5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IF(H446&gt;L446,(H446-L446)*INDEX('2018_commission_structure-Start'!$A$21:$I$24,MATCH($E446,'2018_commission_structure-Start'!$A$21:$A$24,0),MATCH(Z$1,'2018_commission_structure-Start'!$A$21:$I$21,0)),0)</f>
        <v>0</v>
      </c>
      <c r="AA446" s="6">
        <f>SUM(V446:Z446)</f>
        <v>122825.5</v>
      </c>
      <c r="AB446" s="6">
        <f>AA446+F446</f>
        <v>174390.5</v>
      </c>
    </row>
    <row r="447" spans="1:28" x14ac:dyDescent="0.2">
      <c r="A447" t="str">
        <f>C447&amp;" "&amp;D447</f>
        <v>Carri Howis</v>
      </c>
      <c r="B447">
        <v>5439294325</v>
      </c>
      <c r="C447" t="s">
        <v>1293</v>
      </c>
      <c r="D447" t="s">
        <v>132</v>
      </c>
      <c r="E447" t="s">
        <v>10</v>
      </c>
      <c r="F447">
        <v>94605</v>
      </c>
      <c r="G447">
        <f>COUNTIF(deals_closed!D:D,B447)</f>
        <v>23</v>
      </c>
      <c r="H447" s="2">
        <f>SUMIF(deals_closed!D:D,B447,deals_closed!C:C)</f>
        <v>732680</v>
      </c>
      <c r="I447" s="2">
        <f>VLOOKUP(E447,'2018_commission_structure-Start'!$A$22:$I$24,9,FALSE)</f>
        <v>750000</v>
      </c>
      <c r="J447" s="2">
        <f>I447*1.25</f>
        <v>937500</v>
      </c>
      <c r="K447" s="2">
        <f>I447*1.5</f>
        <v>1125000</v>
      </c>
      <c r="L447" s="2">
        <f>I447*2</f>
        <v>1500000</v>
      </c>
      <c r="M447" s="12">
        <f>H447/I447</f>
        <v>0.9769066666666667</v>
      </c>
      <c r="N447" t="str">
        <f>IF(M447&lt;=1, "0-100%", IF(M447&lt;=1.25, "100-125%", IF(M447&lt;=1.5, "125-150%", IF(M447&lt;=2, "150-200%", "&gt;200%"))))</f>
        <v>0-100%</v>
      </c>
      <c r="O447" s="6">
        <f>MIN(H447,I447)*INDEX('2018_commission_structure-Start'!$A$21:$I$24,MATCH($E447,'2018_commission_structure-Start'!$A$21:$A$24,0),MATCH(O$1,'2018_commission_structure-Start'!$A$21:$I$21,0))</f>
        <v>109902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0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0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>SUM(O447:S447)</f>
        <v>109902</v>
      </c>
      <c r="U447" s="6">
        <f>T447+F447</f>
        <v>204507</v>
      </c>
      <c r="V447" s="6">
        <f>MIN(H447,I447)*INDEX('2018_commission_structure-Start'!$A$15:$J$18,MATCH($E447,'2018_commission_structure-Start'!$A$15:$A$18,0),MATCH(V$1,'2018_commission_structure-Start'!$A$15:$J$15,0))</f>
        <v>109902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0</v>
      </c>
      <c r="Z447" s="2">
        <f>IF(H447&gt;L447,(H447-L447)*INDEX('2018_commission_structure-Start'!$A$21:$I$24,MATCH($E447,'2018_commission_structure-Start'!$A$21:$A$24,0),MATCH(Z$1,'2018_commission_structure-Start'!$A$21:$I$21,0)),0)</f>
        <v>0</v>
      </c>
      <c r="AA447" s="6">
        <f>SUM(V447:Z447)</f>
        <v>109902</v>
      </c>
      <c r="AB447" s="6">
        <f>AA447+F447</f>
        <v>204507</v>
      </c>
    </row>
    <row r="448" spans="1:28" x14ac:dyDescent="0.2">
      <c r="A448" t="str">
        <f>C448&amp;" "&amp;D448</f>
        <v>Timmie Howis</v>
      </c>
      <c r="B448">
        <v>9624054975</v>
      </c>
      <c r="C448" t="s">
        <v>131</v>
      </c>
      <c r="D448" t="s">
        <v>132</v>
      </c>
      <c r="E448" t="s">
        <v>29</v>
      </c>
      <c r="F448">
        <v>73192</v>
      </c>
      <c r="G448">
        <f>COUNTIF(deals_closed!D:D,B448)</f>
        <v>24</v>
      </c>
      <c r="H448" s="2">
        <f>SUMIF(deals_closed!D:D,B448,deals_closed!C:C)</f>
        <v>911285</v>
      </c>
      <c r="I448" s="2">
        <f>VLOOKUP(E448,'2018_commission_structure-Start'!$A$22:$I$24,9,FALSE)</f>
        <v>600000</v>
      </c>
      <c r="J448" s="2">
        <f>I448*1.25</f>
        <v>750000</v>
      </c>
      <c r="K448" s="2">
        <f>I448*1.5</f>
        <v>900000</v>
      </c>
      <c r="L448" s="2">
        <f>I448*2</f>
        <v>1200000</v>
      </c>
      <c r="M448" s="12">
        <f>H448/I448</f>
        <v>1.5188083333333333</v>
      </c>
      <c r="N448" t="str">
        <f>IF(M448&lt;=1, "0-100%", IF(M448&lt;=1.25, "100-125%", IF(M448&lt;=1.5, "125-150%", IF(M448&lt;=2, "150-200%", "&gt;200%"))))</f>
        <v>150-200%</v>
      </c>
      <c r="O448" s="6">
        <f>MIN(H448,I448)*INDEX('2018_commission_structure-Start'!$A$21:$I$24,MATCH($E448,'2018_commission_structure-Start'!$A$21:$A$24,0),MATCH(O$1,'2018_commission_structure-Start'!$A$21:$I$21,0))</f>
        <v>78000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25500.000000000004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31500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2934.1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>SUM(O448:S448)</f>
        <v>137934.1</v>
      </c>
      <c r="U448" s="6">
        <f>T448+F448</f>
        <v>211126.1</v>
      </c>
      <c r="V448" s="6">
        <f>MIN(H448,I448)*INDEX('2018_commission_structure-Start'!$A$15:$J$18,MATCH($E448,'2018_commission_structure-Start'!$A$15:$A$18,0),MATCH(V$1,'2018_commission_structure-Start'!$A$15:$J$15,0))</f>
        <v>90000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27000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37500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3385.5</v>
      </c>
      <c r="Z448" s="2">
        <f>IF(H448&gt;L448,(H448-L448)*INDEX('2018_commission_structure-Start'!$A$21:$I$24,MATCH($E448,'2018_commission_structure-Start'!$A$21:$A$24,0),MATCH(Z$1,'2018_commission_structure-Start'!$A$21:$I$21,0)),0)</f>
        <v>0</v>
      </c>
      <c r="AA448" s="6">
        <f>SUM(V448:Z448)</f>
        <v>157885.5</v>
      </c>
      <c r="AB448" s="6">
        <f>AA448+F448</f>
        <v>231077.5</v>
      </c>
    </row>
    <row r="449" spans="1:28" x14ac:dyDescent="0.2">
      <c r="A449" t="str">
        <f>C449&amp;" "&amp;D449</f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>VLOOKUP(E449,'2018_commission_structure-Start'!$A$22:$I$24,9,FALSE)</f>
        <v>500000</v>
      </c>
      <c r="J449" s="2">
        <f>I449*1.25</f>
        <v>625000</v>
      </c>
      <c r="K449" s="2">
        <f>I449*1.5</f>
        <v>750000</v>
      </c>
      <c r="L449" s="2">
        <f>I449*2</f>
        <v>1000000</v>
      </c>
      <c r="M449" s="12">
        <f>H449/I449</f>
        <v>0.59666799999999998</v>
      </c>
      <c r="N449" t="str">
        <f>IF(M449&lt;=1, "0-100%", IF(M449&lt;=1.25, "100-125%", IF(M449&lt;=1.5, "125-150%", IF(M449&lt;=2, "150-200%", "&gt;200%"))))</f>
        <v>0-100%</v>
      </c>
      <c r="O449" s="6">
        <f>MIN(H449,I449)*INDEX('2018_commission_structure-Start'!$A$21:$I$24,MATCH($E449,'2018_commission_structure-Start'!$A$21:$A$24,0),MATCH(O$1,'2018_commission_structure-Start'!$A$21:$I$21,0))</f>
        <v>29833.4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0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>SUM(O449:S449)</f>
        <v>29833.4</v>
      </c>
      <c r="U449" s="6">
        <f>T449+F449</f>
        <v>62387.4</v>
      </c>
      <c r="V449" s="6">
        <f>MIN(H449,I449)*INDEX('2018_commission_structure-Start'!$A$15:$J$18,MATCH($E449,'2018_commission_structure-Start'!$A$15:$A$18,0),MATCH(V$1,'2018_commission_structure-Start'!$A$15:$J$15,0))</f>
        <v>35800.080000000002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0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IF(H449&gt;L449,(H449-L449)*INDEX('2018_commission_structure-Start'!$A$21:$I$24,MATCH($E449,'2018_commission_structure-Start'!$A$21:$A$24,0),MATCH(Z$1,'2018_commission_structure-Start'!$A$21:$I$21,0)),0)</f>
        <v>0</v>
      </c>
      <c r="AA449" s="6">
        <f>SUM(V449:Z449)</f>
        <v>35800.080000000002</v>
      </c>
      <c r="AB449" s="6">
        <f>AA449+F449</f>
        <v>68354.080000000002</v>
      </c>
    </row>
    <row r="450" spans="1:28" x14ac:dyDescent="0.2">
      <c r="A450" t="str">
        <f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>VLOOKUP(E450,'2018_commission_structure-Start'!$A$22:$I$24,9,FALSE)</f>
        <v>600000</v>
      </c>
      <c r="J450" s="2">
        <f>I450*1.25</f>
        <v>750000</v>
      </c>
      <c r="K450" s="2">
        <f>I450*1.5</f>
        <v>900000</v>
      </c>
      <c r="L450" s="2">
        <f>I450*2</f>
        <v>1200000</v>
      </c>
      <c r="M450" s="12">
        <f>H450/I450</f>
        <v>1.2348566666666667</v>
      </c>
      <c r="N450" t="str">
        <f>IF(M450&lt;=1, "0-100%", IF(M450&lt;=1.25, "100-125%", IF(M450&lt;=1.5, "125-150%", IF(M450&lt;=2, "150-200%", "&gt;200%"))))</f>
        <v>100-125%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23955.38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0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>SUM(O450:S450)</f>
        <v>101955.38</v>
      </c>
      <c r="U450" s="6">
        <f>T450+F450</f>
        <v>153487.38</v>
      </c>
      <c r="V450" s="6">
        <f>MIN(H450,I450)*INDEX('2018_commission_structure-Start'!$A$15:$J$18,MATCH($E450,'2018_commission_structure-Start'!$A$15:$A$18,0),MATCH(V$1,'2018_commission_structure-Start'!$A$15:$J$15,0))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25364.52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0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IF(H450&gt;L450,(H450-L450)*INDEX('2018_commission_structure-Start'!$A$21:$I$24,MATCH($E450,'2018_commission_structure-Start'!$A$21:$A$24,0),MATCH(Z$1,'2018_commission_structure-Start'!$A$21:$I$21,0)),0)</f>
        <v>0</v>
      </c>
      <c r="AA450" s="6">
        <f>SUM(V450:Z450)</f>
        <v>115364.52</v>
      </c>
      <c r="AB450" s="6">
        <f>AA450+F450</f>
        <v>166896.52000000002</v>
      </c>
    </row>
    <row r="451" spans="1:28" x14ac:dyDescent="0.2">
      <c r="A451" t="str">
        <f>C451&amp;" "&amp;D451</f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>VLOOKUP(E451,'2018_commission_structure-Start'!$A$22:$I$24,9,FALSE)</f>
        <v>600000</v>
      </c>
      <c r="J451" s="2">
        <f>I451*1.25</f>
        <v>750000</v>
      </c>
      <c r="K451" s="2">
        <f>I451*1.5</f>
        <v>900000</v>
      </c>
      <c r="L451" s="2">
        <f>I451*2</f>
        <v>1200000</v>
      </c>
      <c r="M451" s="12">
        <f>H451/I451</f>
        <v>1.2582549999999999</v>
      </c>
      <c r="N451" t="str">
        <f>IF(M451&lt;=1, "0-100%", IF(M451&lt;=1.25, "100-125%", IF(M451&lt;=1.5, "125-150%", IF(M451&lt;=2, "150-200%", "&gt;200%"))))</f>
        <v>125-150%</v>
      </c>
      <c r="O451" s="6">
        <f>MIN(H451,I451)*INDEX('2018_commission_structure-Start'!$A$21:$I$24,MATCH($E451,'2018_commission_structure-Start'!$A$21:$A$24,0),MATCH(O$1,'2018_commission_structure-Start'!$A$21:$I$21,0))</f>
        <v>78000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25500.000000000004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1040.1299999999999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0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>SUM(O451:S451)</f>
        <v>104540.13</v>
      </c>
      <c r="U451" s="6">
        <f>T451+F451</f>
        <v>162649.13</v>
      </c>
      <c r="V451" s="6">
        <f>MIN(H451,I451)*INDEX('2018_commission_structure-Start'!$A$15:$J$18,MATCH($E451,'2018_commission_structure-Start'!$A$15:$A$18,0),MATCH(V$1,'2018_commission_structure-Start'!$A$15:$J$15,0))</f>
        <v>90000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27000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1238.25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0</v>
      </c>
      <c r="Z451" s="2">
        <f>IF(H451&gt;L451,(H451-L451)*INDEX('2018_commission_structure-Start'!$A$21:$I$24,MATCH($E451,'2018_commission_structure-Start'!$A$21:$A$24,0),MATCH(Z$1,'2018_commission_structure-Start'!$A$21:$I$21,0)),0)</f>
        <v>0</v>
      </c>
      <c r="AA451" s="6">
        <f>SUM(V451:Z451)</f>
        <v>118238.25</v>
      </c>
      <c r="AB451" s="6">
        <f>AA451+F451</f>
        <v>176347.25</v>
      </c>
    </row>
    <row r="452" spans="1:28" x14ac:dyDescent="0.2">
      <c r="A452" t="str">
        <f>C452&amp;" "&amp;D452</f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>VLOOKUP(E452,'2018_commission_structure-Start'!$A$22:$I$24,9,FALSE)</f>
        <v>500000</v>
      </c>
      <c r="J452" s="2">
        <f>I452*1.25</f>
        <v>625000</v>
      </c>
      <c r="K452" s="2">
        <f>I452*1.5</f>
        <v>750000</v>
      </c>
      <c r="L452" s="2">
        <f>I452*2</f>
        <v>1000000</v>
      </c>
      <c r="M452" s="12">
        <f>H452/I452</f>
        <v>1.84884</v>
      </c>
      <c r="N452" t="str">
        <f>IF(M452&lt;=1, "0-100%", IF(M452&lt;=1.25, "100-125%", IF(M452&lt;=1.5, "125-150%", IF(M452&lt;=2, "150-200%", "&gt;200%"))))</f>
        <v>150-200%</v>
      </c>
      <c r="O452" s="6">
        <f>MIN(H452,I452)*INDEX('2018_commission_structure-Start'!$A$21:$I$24,MATCH($E452,'2018_commission_structure-Start'!$A$21:$A$24,0),MATCH(O$1,'2018_commission_structure-Start'!$A$21:$I$21,0))</f>
        <v>50000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18750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22500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38372.400000000001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>SUM(O452:S452)</f>
        <v>129622.39999999999</v>
      </c>
      <c r="U452" s="6">
        <f>T452+F452</f>
        <v>190624.4</v>
      </c>
      <c r="V452" s="6">
        <f>MIN(H452,I452)*INDEX('2018_commission_structure-Start'!$A$15:$J$18,MATCH($E452,'2018_commission_structure-Start'!$A$15:$A$18,0),MATCH(V$1,'2018_commission_structure-Start'!$A$15:$J$15,0))</f>
        <v>60000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21250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25000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38372.400000000001</v>
      </c>
      <c r="Z452" s="2">
        <f>IF(H452&gt;L452,(H452-L452)*INDEX('2018_commission_structure-Start'!$A$21:$I$24,MATCH($E452,'2018_commission_structure-Start'!$A$21:$A$24,0),MATCH(Z$1,'2018_commission_structure-Start'!$A$21:$I$21,0)),0)</f>
        <v>0</v>
      </c>
      <c r="AA452" s="6">
        <f>SUM(V452:Z452)</f>
        <v>144622.39999999999</v>
      </c>
      <c r="AB452" s="6">
        <f>AA452+F452</f>
        <v>205624.4</v>
      </c>
    </row>
    <row r="453" spans="1:28" x14ac:dyDescent="0.2">
      <c r="A453" t="str">
        <f>C453&amp;" "&amp;D453</f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>VLOOKUP(E453,'2018_commission_structure-Start'!$A$22:$I$24,9,FALSE)</f>
        <v>600000</v>
      </c>
      <c r="J453" s="2">
        <f>I453*1.25</f>
        <v>750000</v>
      </c>
      <c r="K453" s="2">
        <f>I453*1.5</f>
        <v>900000</v>
      </c>
      <c r="L453" s="2">
        <f>I453*2</f>
        <v>1200000</v>
      </c>
      <c r="M453" s="12">
        <f>H453/I453</f>
        <v>1.0790716666666667</v>
      </c>
      <c r="N453" t="str">
        <f>IF(M453&lt;=1, "0-100%", IF(M453&lt;=1.25, "100-125%", IF(M453&lt;=1.5, "125-150%", IF(M453&lt;=2, "150-200%", "&gt;200%"))))</f>
        <v>100-125%</v>
      </c>
      <c r="O453" s="6">
        <f>MIN(H453,I453)*INDEX('2018_commission_structure-Start'!$A$21:$I$24,MATCH($E453,'2018_commission_structure-Start'!$A$21:$A$24,0),MATCH(O$1,'2018_commission_structure-Start'!$A$21:$I$21,0))</f>
        <v>78000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8065.31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>SUM(O453:S453)</f>
        <v>86065.31</v>
      </c>
      <c r="U453" s="6">
        <f>T453+F453</f>
        <v>136116.31</v>
      </c>
      <c r="V453" s="6">
        <f>MIN(H453,I453)*INDEX('2018_commission_structure-Start'!$A$15:$J$18,MATCH($E453,'2018_commission_structure-Start'!$A$15:$A$18,0),MATCH(V$1,'2018_commission_structure-Start'!$A$15:$J$15,0))</f>
        <v>90000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8539.74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IF(H453&gt;L453,(H453-L453)*INDEX('2018_commission_structure-Start'!$A$21:$I$24,MATCH($E453,'2018_commission_structure-Start'!$A$21:$A$24,0),MATCH(Z$1,'2018_commission_structure-Start'!$A$21:$I$21,0)),0)</f>
        <v>0</v>
      </c>
      <c r="AA453" s="6">
        <f>SUM(V453:Z453)</f>
        <v>98539.74</v>
      </c>
      <c r="AB453" s="6">
        <f>AA453+F453</f>
        <v>148590.74</v>
      </c>
    </row>
    <row r="454" spans="1:28" x14ac:dyDescent="0.2">
      <c r="A454" t="str">
        <f>C454&amp;" "&amp;D454</f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>VLOOKUP(E454,'2018_commission_structure-Start'!$A$22:$I$24,9,FALSE)</f>
        <v>750000</v>
      </c>
      <c r="J454" s="2">
        <f>I454*1.25</f>
        <v>937500</v>
      </c>
      <c r="K454" s="2">
        <f>I454*1.5</f>
        <v>1125000</v>
      </c>
      <c r="L454" s="2">
        <f>I454*2</f>
        <v>1500000</v>
      </c>
      <c r="M454" s="12">
        <f>H454/I454</f>
        <v>0.9016426666666667</v>
      </c>
      <c r="N454" t="str">
        <f>IF(M454&lt;=1, "0-100%", IF(M454&lt;=1.25, "100-125%", IF(M454&lt;=1.5, "125-150%", IF(M454&lt;=2, "150-200%", "&gt;200%"))))</f>
        <v>0-100%</v>
      </c>
      <c r="O454" s="6">
        <f>MIN(H454,I454)*INDEX('2018_commission_structure-Start'!$A$21:$I$24,MATCH($E454,'2018_commission_structure-Start'!$A$21:$A$24,0),MATCH(O$1,'2018_commission_structure-Start'!$A$21:$I$21,0))</f>
        <v>101434.8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>SUM(O454:S454)</f>
        <v>101434.8</v>
      </c>
      <c r="U454" s="6">
        <f>T454+F454</f>
        <v>202976.8</v>
      </c>
      <c r="V454" s="6">
        <f>MIN(H454,I454)*INDEX('2018_commission_structure-Start'!$A$15:$J$18,MATCH($E454,'2018_commission_structure-Start'!$A$15:$A$18,0),MATCH(V$1,'2018_commission_structure-Start'!$A$15:$J$15,0))</f>
        <v>101434.8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IF(H454&gt;L454,(H454-L454)*INDEX('2018_commission_structure-Start'!$A$21:$I$24,MATCH($E454,'2018_commission_structure-Start'!$A$21:$A$24,0),MATCH(Z$1,'2018_commission_structure-Start'!$A$21:$I$21,0)),0)</f>
        <v>0</v>
      </c>
      <c r="AA454" s="6">
        <f>SUM(V454:Z454)</f>
        <v>101434.8</v>
      </c>
      <c r="AB454" s="6">
        <f>AA454+F454</f>
        <v>202976.8</v>
      </c>
    </row>
    <row r="455" spans="1:28" x14ac:dyDescent="0.2">
      <c r="A455" t="str">
        <f>C455&amp;" "&amp;D455</f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>VLOOKUP(E455,'2018_commission_structure-Start'!$A$22:$I$24,9,FALSE)</f>
        <v>500000</v>
      </c>
      <c r="J455" s="2">
        <f>I455*1.25</f>
        <v>625000</v>
      </c>
      <c r="K455" s="2">
        <f>I455*1.5</f>
        <v>750000</v>
      </c>
      <c r="L455" s="2">
        <f>I455*2</f>
        <v>1000000</v>
      </c>
      <c r="M455" s="12">
        <f>H455/I455</f>
        <v>1.091002</v>
      </c>
      <c r="N455" t="str">
        <f>IF(M455&lt;=1, "0-100%", IF(M455&lt;=1.25, "100-125%", IF(M455&lt;=1.5, "125-150%", IF(M455&lt;=2, "150-200%", "&gt;200%"))))</f>
        <v>100-125%</v>
      </c>
      <c r="O455" s="6">
        <f>MIN(H455,I455)*INDEX('2018_commission_structure-Start'!$A$21:$I$24,MATCH($E455,'2018_commission_structure-Start'!$A$21:$A$24,0),MATCH(O$1,'2018_commission_structure-Start'!$A$21:$I$21,0))</f>
        <v>50000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6825.15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>SUM(O455:S455)</f>
        <v>56825.15</v>
      </c>
      <c r="U455" s="6">
        <f>T455+F455</f>
        <v>115273.15</v>
      </c>
      <c r="V455" s="6">
        <f>MIN(H455,I455)*INDEX('2018_commission_structure-Start'!$A$15:$J$18,MATCH($E455,'2018_commission_structure-Start'!$A$15:$A$18,0),MATCH(V$1,'2018_commission_structure-Start'!$A$15:$J$15,0))</f>
        <v>60000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7735.170000000001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IF(H455&gt;L455,(H455-L455)*INDEX('2018_commission_structure-Start'!$A$21:$I$24,MATCH($E455,'2018_commission_structure-Start'!$A$21:$A$24,0),MATCH(Z$1,'2018_commission_structure-Start'!$A$21:$I$21,0)),0)</f>
        <v>0</v>
      </c>
      <c r="AA455" s="6">
        <f>SUM(V455:Z455)</f>
        <v>67735.17</v>
      </c>
      <c r="AB455" s="6">
        <f>AA455+F455</f>
        <v>126183.17</v>
      </c>
    </row>
    <row r="456" spans="1:28" x14ac:dyDescent="0.2">
      <c r="A456" t="str">
        <f>C456&amp;" "&amp;D456</f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>VLOOKUP(E456,'2018_commission_structure-Start'!$A$22:$I$24,9,FALSE)</f>
        <v>600000</v>
      </c>
      <c r="J456" s="2">
        <f>I456*1.25</f>
        <v>750000</v>
      </c>
      <c r="K456" s="2">
        <f>I456*1.5</f>
        <v>900000</v>
      </c>
      <c r="L456" s="2">
        <f>I456*2</f>
        <v>1200000</v>
      </c>
      <c r="M456" s="12">
        <f>H456/I456</f>
        <v>1.0417533333333333</v>
      </c>
      <c r="N456" t="str">
        <f>IF(M456&lt;=1, "0-100%", IF(M456&lt;=1.25, "100-125%", IF(M456&lt;=1.5, "125-150%", IF(M456&lt;=2, "150-200%", "&gt;200%"))))</f>
        <v>100-125%</v>
      </c>
      <c r="O456" s="6">
        <f>MIN(H456,I456)*INDEX('2018_commission_structure-Start'!$A$21:$I$24,MATCH($E456,'2018_commission_structure-Start'!$A$21:$A$24,0),MATCH(O$1,'2018_commission_structure-Start'!$A$21:$I$21,0))</f>
        <v>78000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4258.84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>SUM(O456:S456)</f>
        <v>82258.84</v>
      </c>
      <c r="U456" s="6">
        <f>T456+F456</f>
        <v>146335.84</v>
      </c>
      <c r="V456" s="6">
        <f>MIN(H456,I456)*INDEX('2018_commission_structure-Start'!$A$15:$J$18,MATCH($E456,'2018_commission_structure-Start'!$A$15:$A$18,0),MATCH(V$1,'2018_commission_structure-Start'!$A$15:$J$15,0))</f>
        <v>90000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4509.3599999999997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IF(H456&gt;L456,(H456-L456)*INDEX('2018_commission_structure-Start'!$A$21:$I$24,MATCH($E456,'2018_commission_structure-Start'!$A$21:$A$24,0),MATCH(Z$1,'2018_commission_structure-Start'!$A$21:$I$21,0)),0)</f>
        <v>0</v>
      </c>
      <c r="AA456" s="6">
        <f>SUM(V456:Z456)</f>
        <v>94509.36</v>
      </c>
      <c r="AB456" s="6">
        <f>AA456+F456</f>
        <v>158586.35999999999</v>
      </c>
    </row>
    <row r="457" spans="1:28" x14ac:dyDescent="0.2">
      <c r="A457" t="str">
        <f>C457&amp;" "&amp;D457</f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>VLOOKUP(E457,'2018_commission_structure-Start'!$A$22:$I$24,9,FALSE)</f>
        <v>600000</v>
      </c>
      <c r="J457" s="2">
        <f>I457*1.25</f>
        <v>750000</v>
      </c>
      <c r="K457" s="2">
        <f>I457*1.5</f>
        <v>900000</v>
      </c>
      <c r="L457" s="2">
        <f>I457*2</f>
        <v>1200000</v>
      </c>
      <c r="M457" s="12">
        <f>H457/I457</f>
        <v>1.2446316666666666</v>
      </c>
      <c r="N457" t="str">
        <f>IF(M457&lt;=1, "0-100%", IF(M457&lt;=1.25, "100-125%", IF(M457&lt;=1.5, "125-150%", IF(M457&lt;=2, "150-200%", "&gt;200%"))))</f>
        <v>100-125%</v>
      </c>
      <c r="O457" s="6">
        <f>MIN(H457,I457)*INDEX('2018_commission_structure-Start'!$A$21:$I$24,MATCH($E457,'2018_commission_structure-Start'!$A$21:$A$24,0),MATCH(O$1,'2018_commission_structure-Start'!$A$21:$I$21,0))</f>
        <v>78000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24952.43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0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>SUM(O457:S457)</f>
        <v>102952.43</v>
      </c>
      <c r="U457" s="6">
        <f>T457+F457</f>
        <v>176460.43</v>
      </c>
      <c r="V457" s="6">
        <f>MIN(H457,I457)*INDEX('2018_commission_structure-Start'!$A$15:$J$18,MATCH($E457,'2018_commission_structure-Start'!$A$15:$A$18,0),MATCH(V$1,'2018_commission_structure-Start'!$A$15:$J$15,0))</f>
        <v>90000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26420.219999999998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0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IF(H457&gt;L457,(H457-L457)*INDEX('2018_commission_structure-Start'!$A$21:$I$24,MATCH($E457,'2018_commission_structure-Start'!$A$21:$A$24,0),MATCH(Z$1,'2018_commission_structure-Start'!$A$21:$I$21,0)),0)</f>
        <v>0</v>
      </c>
      <c r="AA457" s="6">
        <f>SUM(V457:Z457)</f>
        <v>116420.22</v>
      </c>
      <c r="AB457" s="6">
        <f>AA457+F457</f>
        <v>189928.22</v>
      </c>
    </row>
    <row r="458" spans="1:28" x14ac:dyDescent="0.2">
      <c r="A458" t="str">
        <f>C458&amp;" "&amp;D458</f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>VLOOKUP(E458,'2018_commission_structure-Start'!$A$22:$I$24,9,FALSE)</f>
        <v>500000</v>
      </c>
      <c r="J458" s="2">
        <f>I458*1.25</f>
        <v>625000</v>
      </c>
      <c r="K458" s="2">
        <f>I458*1.5</f>
        <v>750000</v>
      </c>
      <c r="L458" s="2">
        <f>I458*2</f>
        <v>1000000</v>
      </c>
      <c r="M458" s="12">
        <f>H458/I458</f>
        <v>1.6615059999999999</v>
      </c>
      <c r="N458" t="str">
        <f>IF(M458&lt;=1, "0-100%", IF(M458&lt;=1.25, "100-125%", IF(M458&lt;=1.5, "125-150%", IF(M458&lt;=2, "150-200%", "&gt;200%"))))</f>
        <v>150-200%</v>
      </c>
      <c r="O458" s="6">
        <f>MIN(H458,I458)*INDEX('2018_commission_structure-Start'!$A$21:$I$24,MATCH($E458,'2018_commission_structure-Start'!$A$21:$A$24,0),MATCH(O$1,'2018_commission_structure-Start'!$A$21:$I$21,0))</f>
        <v>50000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18750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22500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17765.66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>SUM(O458:S458)</f>
        <v>109015.66</v>
      </c>
      <c r="U458" s="6">
        <f>T458+F458</f>
        <v>141332.66</v>
      </c>
      <c r="V458" s="6">
        <f>MIN(H458,I458)*INDEX('2018_commission_structure-Start'!$A$15:$J$18,MATCH($E458,'2018_commission_structure-Start'!$A$15:$A$18,0),MATCH(V$1,'2018_commission_structure-Start'!$A$15:$J$15,0))</f>
        <v>60000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21250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25000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17765.66</v>
      </c>
      <c r="Z458" s="2">
        <f>IF(H458&gt;L458,(H458-L458)*INDEX('2018_commission_structure-Start'!$A$21:$I$24,MATCH($E458,'2018_commission_structure-Start'!$A$21:$A$24,0),MATCH(Z$1,'2018_commission_structure-Start'!$A$21:$I$21,0)),0)</f>
        <v>0</v>
      </c>
      <c r="AA458" s="6">
        <f>SUM(V458:Z458)</f>
        <v>124015.66</v>
      </c>
      <c r="AB458" s="6">
        <f>AA458+F458</f>
        <v>156332.66</v>
      </c>
    </row>
    <row r="459" spans="1:28" x14ac:dyDescent="0.2">
      <c r="A459" t="str">
        <f>C459&amp;" "&amp;D459</f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>VLOOKUP(E459,'2018_commission_structure-Start'!$A$22:$I$24,9,FALSE)</f>
        <v>750000</v>
      </c>
      <c r="J459" s="2">
        <f>I459*1.25</f>
        <v>937500</v>
      </c>
      <c r="K459" s="2">
        <f>I459*1.5</f>
        <v>1125000</v>
      </c>
      <c r="L459" s="2">
        <f>I459*2</f>
        <v>1500000</v>
      </c>
      <c r="M459" s="12">
        <f>H459/I459</f>
        <v>1.1737573333333333</v>
      </c>
      <c r="N459" t="str">
        <f>IF(M459&lt;=1, "0-100%", IF(M459&lt;=1.25, "100-125%", IF(M459&lt;=1.5, "125-150%", IF(M459&lt;=2, "150-200%", "&gt;200%"))))</f>
        <v>100-125%</v>
      </c>
      <c r="O459" s="6">
        <f>MIN(H459,I459)*INDEX('2018_commission_structure-Start'!$A$21:$I$24,MATCH($E459,'2018_commission_structure-Start'!$A$21:$A$24,0),MATCH(O$1,'2018_commission_structure-Start'!$A$21:$I$21,0))</f>
        <v>112500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24760.420000000002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0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>SUM(O459:S459)</f>
        <v>137260.42000000001</v>
      </c>
      <c r="U459" s="6">
        <f>T459+F459</f>
        <v>258680.42</v>
      </c>
      <c r="V459" s="6">
        <f>MIN(H459,I459)*INDEX('2018_commission_structure-Start'!$A$15:$J$18,MATCH($E459,'2018_commission_structure-Start'!$A$15:$A$18,0),MATCH(V$1,'2018_commission_structure-Start'!$A$15:$J$15,0))</f>
        <v>112500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28669.96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0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IF(H459&gt;L459,(H459-L459)*INDEX('2018_commission_structure-Start'!$A$21:$I$24,MATCH($E459,'2018_commission_structure-Start'!$A$21:$A$24,0),MATCH(Z$1,'2018_commission_structure-Start'!$A$21:$I$21,0)),0)</f>
        <v>0</v>
      </c>
      <c r="AA459" s="6">
        <f>SUM(V459:Z459)</f>
        <v>141169.96</v>
      </c>
      <c r="AB459" s="6">
        <f>AA459+F459</f>
        <v>262589.95999999996</v>
      </c>
    </row>
    <row r="460" spans="1:28" x14ac:dyDescent="0.2">
      <c r="A460" t="str">
        <f>C460&amp;" "&amp;D460</f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>VLOOKUP(E460,'2018_commission_structure-Start'!$A$22:$I$24,9,FALSE)</f>
        <v>600000</v>
      </c>
      <c r="J460" s="2">
        <f>I460*1.25</f>
        <v>750000</v>
      </c>
      <c r="K460" s="2">
        <f>I460*1.5</f>
        <v>900000</v>
      </c>
      <c r="L460" s="2">
        <f>I460*2</f>
        <v>1200000</v>
      </c>
      <c r="M460" s="12">
        <f>H460/I460</f>
        <v>1.0391616666666668</v>
      </c>
      <c r="N460" t="str">
        <f>IF(M460&lt;=1, "0-100%", IF(M460&lt;=1.25, "100-125%", IF(M460&lt;=1.5, "125-150%", IF(M460&lt;=2, "150-200%", "&gt;200%"))))</f>
        <v>100-125%</v>
      </c>
      <c r="O460" s="6">
        <f>MIN(H460,I460)*INDEX('2018_commission_structure-Start'!$A$21:$I$24,MATCH($E460,'2018_commission_structure-Start'!$A$21:$A$24,0),MATCH(O$1,'2018_commission_structure-Start'!$A$21:$I$21,0))</f>
        <v>78000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3994.4900000000002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0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>SUM(O460:S460)</f>
        <v>81994.490000000005</v>
      </c>
      <c r="U460" s="6">
        <f>T460+F460</f>
        <v>141853.49</v>
      </c>
      <c r="V460" s="6">
        <f>MIN(H460,I460)*INDEX('2018_commission_structure-Start'!$A$15:$J$18,MATCH($E460,'2018_commission_structure-Start'!$A$15:$A$18,0),MATCH(V$1,'2018_commission_structure-Start'!$A$15:$J$15,0))</f>
        <v>90000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4229.46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0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IF(H460&gt;L460,(H460-L460)*INDEX('2018_commission_structure-Start'!$A$21:$I$24,MATCH($E460,'2018_commission_structure-Start'!$A$21:$A$24,0),MATCH(Z$1,'2018_commission_structure-Start'!$A$21:$I$21,0)),0)</f>
        <v>0</v>
      </c>
      <c r="AA460" s="6">
        <f>SUM(V460:Z460)</f>
        <v>94229.46</v>
      </c>
      <c r="AB460" s="6">
        <f>AA460+F460</f>
        <v>154088.46000000002</v>
      </c>
    </row>
    <row r="461" spans="1:28" x14ac:dyDescent="0.2">
      <c r="A461" t="str">
        <f>C461&amp;" "&amp;D461</f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>VLOOKUP(E461,'2018_commission_structure-Start'!$A$22:$I$24,9,FALSE)</f>
        <v>500000</v>
      </c>
      <c r="J461" s="2">
        <f>I461*1.25</f>
        <v>625000</v>
      </c>
      <c r="K461" s="2">
        <f>I461*1.5</f>
        <v>750000</v>
      </c>
      <c r="L461" s="2">
        <f>I461*2</f>
        <v>1000000</v>
      </c>
      <c r="M461" s="12">
        <f>H461/I461</f>
        <v>1.0102439999999999</v>
      </c>
      <c r="N461" t="str">
        <f>IF(M461&lt;=1, "0-100%", IF(M461&lt;=1.25, "100-125%", IF(M461&lt;=1.5, "125-150%", IF(M461&lt;=2, "150-200%", "&gt;200%"))))</f>
        <v>100-125%</v>
      </c>
      <c r="O461" s="6">
        <f>MIN(H461,I461)*INDEX('2018_commission_structure-Start'!$A$21:$I$24,MATCH($E461,'2018_commission_structure-Start'!$A$21:$A$24,0),MATCH(O$1,'2018_commission_structure-Start'!$A$21:$I$21,0))</f>
        <v>50000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768.3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0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>SUM(O461:S461)</f>
        <v>50768.3</v>
      </c>
      <c r="U461" s="6">
        <f>T461+F461</f>
        <v>92914.3</v>
      </c>
      <c r="V461" s="6">
        <f>MIN(H461,I461)*INDEX('2018_commission_structure-Start'!$A$15:$J$18,MATCH($E461,'2018_commission_structure-Start'!$A$15:$A$18,0),MATCH(V$1,'2018_commission_structure-Start'!$A$15:$J$15,0))</f>
        <v>60000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870.74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0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IF(H461&gt;L461,(H461-L461)*INDEX('2018_commission_structure-Start'!$A$21:$I$24,MATCH($E461,'2018_commission_structure-Start'!$A$21:$A$24,0),MATCH(Z$1,'2018_commission_structure-Start'!$A$21:$I$21,0)),0)</f>
        <v>0</v>
      </c>
      <c r="AA461" s="6">
        <f>SUM(V461:Z461)</f>
        <v>60870.74</v>
      </c>
      <c r="AB461" s="6">
        <f>AA461+F461</f>
        <v>103016.73999999999</v>
      </c>
    </row>
    <row r="462" spans="1:28" x14ac:dyDescent="0.2">
      <c r="A462" t="str">
        <f>C462&amp;" "&amp;D462</f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>VLOOKUP(E462,'2018_commission_structure-Start'!$A$22:$I$24,9,FALSE)</f>
        <v>750000</v>
      </c>
      <c r="J462" s="2">
        <f>I462*1.25</f>
        <v>937500</v>
      </c>
      <c r="K462" s="2">
        <f>I462*1.5</f>
        <v>1125000</v>
      </c>
      <c r="L462" s="2">
        <f>I462*2</f>
        <v>1500000</v>
      </c>
      <c r="M462" s="12">
        <f>H462/I462</f>
        <v>0.88645333333333332</v>
      </c>
      <c r="N462" t="str">
        <f>IF(M462&lt;=1, "0-100%", IF(M462&lt;=1.25, "100-125%", IF(M462&lt;=1.5, "125-150%", IF(M462&lt;=2, "150-200%", "&gt;200%"))))</f>
        <v>0-100%</v>
      </c>
      <c r="O462" s="6">
        <f>MIN(H462,I462)*INDEX('2018_commission_structure-Start'!$A$21:$I$24,MATCH($E462,'2018_commission_structure-Start'!$A$21:$A$24,0),MATCH(O$1,'2018_commission_structure-Start'!$A$21:$I$21,0))</f>
        <v>99726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0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0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>SUM(O462:S462)</f>
        <v>99726</v>
      </c>
      <c r="U462" s="6">
        <f>T462+F462</f>
        <v>189960</v>
      </c>
      <c r="V462" s="6">
        <f>MIN(H462,I462)*INDEX('2018_commission_structure-Start'!$A$15:$J$18,MATCH($E462,'2018_commission_structure-Start'!$A$15:$A$18,0),MATCH(V$1,'2018_commission_structure-Start'!$A$15:$J$15,0))</f>
        <v>99726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0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0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IF(H462&gt;L462,(H462-L462)*INDEX('2018_commission_structure-Start'!$A$21:$I$24,MATCH($E462,'2018_commission_structure-Start'!$A$21:$A$24,0),MATCH(Z$1,'2018_commission_structure-Start'!$A$21:$I$21,0)),0)</f>
        <v>0</v>
      </c>
      <c r="AA462" s="6">
        <f>SUM(V462:Z462)</f>
        <v>99726</v>
      </c>
      <c r="AB462" s="6">
        <f>AA462+F462</f>
        <v>189960</v>
      </c>
    </row>
    <row r="463" spans="1:28" x14ac:dyDescent="0.2">
      <c r="A463" t="str">
        <f>C463&amp;" "&amp;D463</f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>VLOOKUP(E463,'2018_commission_structure-Start'!$A$22:$I$24,9,FALSE)</f>
        <v>500000</v>
      </c>
      <c r="J463" s="2">
        <f>I463*1.25</f>
        <v>625000</v>
      </c>
      <c r="K463" s="2">
        <f>I463*1.5</f>
        <v>750000</v>
      </c>
      <c r="L463" s="2">
        <f>I463*2</f>
        <v>1000000</v>
      </c>
      <c r="M463" s="12">
        <f>H463/I463</f>
        <v>2.1122459999999998</v>
      </c>
      <c r="N463" t="str">
        <f>IF(M463&lt;=1, "0-100%", IF(M463&lt;=1.25, "100-125%", IF(M463&lt;=1.5, "125-150%", IF(M463&lt;=2, "150-200%", "&gt;200%"))))</f>
        <v>&gt;200%</v>
      </c>
      <c r="O463" s="6">
        <f>MIN(H463,I463)*INDEX('2018_commission_structure-Start'!$A$21:$I$24,MATCH($E463,'2018_commission_structure-Start'!$A$21:$A$24,0),MATCH(O$1,'2018_commission_structure-Start'!$A$21:$I$21,0))</f>
        <v>50000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18750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22500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55000</v>
      </c>
      <c r="S463" s="2">
        <f>IF(H463&gt;L463,(H463-L463)*INDEX('2018_commission_structure-Start'!$A$21:$I$24,MATCH($E463,'2018_commission_structure-Start'!$A$21:$A$24,0),MATCH(S$1,'2018_commission_structure-Start'!$A$21:$I$21,0)),0)</f>
        <v>5612.3</v>
      </c>
      <c r="T463" s="6">
        <f>SUM(O463:S463)</f>
        <v>151862.29999999999</v>
      </c>
      <c r="U463" s="6">
        <f>T463+F463</f>
        <v>189037.3</v>
      </c>
      <c r="V463" s="6">
        <f>MIN(H463,I463)*INDEX('2018_commission_structure-Start'!$A$15:$J$18,MATCH($E463,'2018_commission_structure-Start'!$A$15:$A$18,0),MATCH(V$1,'2018_commission_structure-Start'!$A$15:$J$15,0))</f>
        <v>60000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21250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25000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55000</v>
      </c>
      <c r="Z463" s="2">
        <f>IF(H463&gt;L463,(H463-L463)*INDEX('2018_commission_structure-Start'!$A$21:$I$24,MATCH($E463,'2018_commission_structure-Start'!$A$21:$A$24,0),MATCH(Z$1,'2018_commission_structure-Start'!$A$21:$I$21,0)),0)</f>
        <v>5612.3</v>
      </c>
      <c r="AA463" s="6">
        <f>SUM(V463:Z463)</f>
        <v>166862.29999999999</v>
      </c>
      <c r="AB463" s="6">
        <f>AA463+F463</f>
        <v>204037.3</v>
      </c>
    </row>
    <row r="464" spans="1:28" x14ac:dyDescent="0.2">
      <c r="A464" t="str">
        <f>C464&amp;" "&amp;D464</f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>VLOOKUP(E464,'2018_commission_structure-Start'!$A$22:$I$24,9,FALSE)</f>
        <v>600000</v>
      </c>
      <c r="J464" s="2">
        <f>I464*1.25</f>
        <v>750000</v>
      </c>
      <c r="K464" s="2">
        <f>I464*1.5</f>
        <v>900000</v>
      </c>
      <c r="L464" s="2">
        <f>I464*2</f>
        <v>1200000</v>
      </c>
      <c r="M464" s="12">
        <f>H464/I464</f>
        <v>1.4438433333333334</v>
      </c>
      <c r="N464" t="str">
        <f>IF(M464&lt;=1, "0-100%", IF(M464&lt;=1.25, "100-125%", IF(M464&lt;=1.5, "125-150%", IF(M464&lt;=2, "150-200%", "&gt;200%"))))</f>
        <v>125-150%</v>
      </c>
      <c r="O464" s="6">
        <f>MIN(H464,I464)*INDEX('2018_commission_structure-Start'!$A$21:$I$24,MATCH($E464,'2018_commission_structure-Start'!$A$21:$A$24,0),MATCH(O$1,'2018_commission_structure-Start'!$A$21:$I$21,0))</f>
        <v>78000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25500.000000000004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24424.26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>SUM(O464:S464)</f>
        <v>127924.26</v>
      </c>
      <c r="U464" s="6">
        <f>T464+F464</f>
        <v>195832.26</v>
      </c>
      <c r="V464" s="6">
        <f>MIN(H464,I464)*INDEX('2018_commission_structure-Start'!$A$15:$J$18,MATCH($E464,'2018_commission_structure-Start'!$A$15:$A$18,0),MATCH(V$1,'2018_commission_structure-Start'!$A$15:$J$15,0))</f>
        <v>90000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27000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29076.5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IF(H464&gt;L464,(H464-L464)*INDEX('2018_commission_structure-Start'!$A$21:$I$24,MATCH($E464,'2018_commission_structure-Start'!$A$21:$A$24,0),MATCH(Z$1,'2018_commission_structure-Start'!$A$21:$I$21,0)),0)</f>
        <v>0</v>
      </c>
      <c r="AA464" s="6">
        <f>SUM(V464:Z464)</f>
        <v>146076.5</v>
      </c>
      <c r="AB464" s="6">
        <f>AA464+F464</f>
        <v>213984.5</v>
      </c>
    </row>
    <row r="465" spans="1:28" x14ac:dyDescent="0.2">
      <c r="A465" t="str">
        <f>C465&amp;" "&amp;D465</f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>VLOOKUP(E465,'2018_commission_structure-Start'!$A$22:$I$24,9,FALSE)</f>
        <v>750000</v>
      </c>
      <c r="J465" s="2">
        <f>I465*1.25</f>
        <v>937500</v>
      </c>
      <c r="K465" s="2">
        <f>I465*1.5</f>
        <v>1125000</v>
      </c>
      <c r="L465" s="2">
        <f>I465*2</f>
        <v>1500000</v>
      </c>
      <c r="M465" s="12">
        <f>H465/I465</f>
        <v>0.84610933333333338</v>
      </c>
      <c r="N465" t="str">
        <f>IF(M465&lt;=1, "0-100%", IF(M465&lt;=1.25, "100-125%", IF(M465&lt;=1.5, "125-150%", IF(M465&lt;=2, "150-200%", "&gt;200%"))))</f>
        <v>0-100%</v>
      </c>
      <c r="O465" s="6">
        <f>MIN(H465,I465)*INDEX('2018_commission_structure-Start'!$A$21:$I$24,MATCH($E465,'2018_commission_structure-Start'!$A$21:$A$24,0),MATCH(O$1,'2018_commission_structure-Start'!$A$21:$I$21,0))</f>
        <v>95187.3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0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>SUM(O465:S465)</f>
        <v>95187.3</v>
      </c>
      <c r="U465" s="6">
        <f>T465+F465</f>
        <v>201734.3</v>
      </c>
      <c r="V465" s="6">
        <f>MIN(H465,I465)*INDEX('2018_commission_structure-Start'!$A$15:$J$18,MATCH($E465,'2018_commission_structure-Start'!$A$15:$A$18,0),MATCH(V$1,'2018_commission_structure-Start'!$A$15:$J$15,0))</f>
        <v>95187.3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IF(H465&gt;L465,(H465-L465)*INDEX('2018_commission_structure-Start'!$A$21:$I$24,MATCH($E465,'2018_commission_structure-Start'!$A$21:$A$24,0),MATCH(Z$1,'2018_commission_structure-Start'!$A$21:$I$21,0)),0)</f>
        <v>0</v>
      </c>
      <c r="AA465" s="6">
        <f>SUM(V465:Z465)</f>
        <v>95187.3</v>
      </c>
      <c r="AB465" s="6">
        <f>AA465+F465</f>
        <v>201734.3</v>
      </c>
    </row>
    <row r="466" spans="1:28" x14ac:dyDescent="0.2">
      <c r="A466" t="str">
        <f>C466&amp;" "&amp;D466</f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>VLOOKUP(E466,'2018_commission_structure-Start'!$A$22:$I$24,9,FALSE)</f>
        <v>750000</v>
      </c>
      <c r="J466" s="2">
        <f>I466*1.25</f>
        <v>937500</v>
      </c>
      <c r="K466" s="2">
        <f>I466*1.5</f>
        <v>1125000</v>
      </c>
      <c r="L466" s="2">
        <f>I466*2</f>
        <v>1500000</v>
      </c>
      <c r="M466" s="12">
        <f>H466/I466</f>
        <v>1.2979546666666666</v>
      </c>
      <c r="N466" t="str">
        <f>IF(M466&lt;=1, "0-100%", IF(M466&lt;=1.25, "100-125%", IF(M466&lt;=1.5, "125-150%", IF(M466&lt;=2, "150-200%", "&gt;200%"))))</f>
        <v>125-150%</v>
      </c>
      <c r="O466" s="6">
        <f>MIN(H466,I466)*INDEX('2018_commission_structure-Start'!$A$21:$I$24,MATCH($E466,'2018_commission_structure-Start'!$A$21:$A$24,0),MATCH(O$1,'2018_commission_structure-Start'!$A$21:$I$21,0))</f>
        <v>112500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35625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8272.18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0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>SUM(O466:S466)</f>
        <v>156397.18</v>
      </c>
      <c r="U466" s="6">
        <f>T466+F466</f>
        <v>263978.18</v>
      </c>
      <c r="V466" s="6">
        <f>MIN(H466,I466)*INDEX('2018_commission_structure-Start'!$A$15:$J$18,MATCH($E466,'2018_commission_structure-Start'!$A$15:$A$18,0),MATCH(V$1,'2018_commission_structure-Start'!$A$15:$J$15,0))</f>
        <v>112500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41250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8991.5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0</v>
      </c>
      <c r="Z466" s="2">
        <f>IF(H466&gt;L466,(H466-L466)*INDEX('2018_commission_structure-Start'!$A$21:$I$24,MATCH($E466,'2018_commission_structure-Start'!$A$21:$A$24,0),MATCH(Z$1,'2018_commission_structure-Start'!$A$21:$I$21,0)),0)</f>
        <v>0</v>
      </c>
      <c r="AA466" s="6">
        <f>SUM(V466:Z466)</f>
        <v>162741.5</v>
      </c>
      <c r="AB466" s="6">
        <f>AA466+F466</f>
        <v>270322.5</v>
      </c>
    </row>
    <row r="467" spans="1:28" x14ac:dyDescent="0.2">
      <c r="A467" t="str">
        <f>C467&amp;" "&amp;D467</f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>VLOOKUP(E467,'2018_commission_structure-Start'!$A$22:$I$24,9,FALSE)</f>
        <v>600000</v>
      </c>
      <c r="J467" s="2">
        <f>I467*1.25</f>
        <v>750000</v>
      </c>
      <c r="K467" s="2">
        <f>I467*1.5</f>
        <v>900000</v>
      </c>
      <c r="L467" s="2">
        <f>I467*2</f>
        <v>1200000</v>
      </c>
      <c r="M467" s="12">
        <f>H467/I467</f>
        <v>0.38203500000000001</v>
      </c>
      <c r="N467" t="str">
        <f>IF(M467&lt;=1, "0-100%", IF(M467&lt;=1.25, "100-125%", IF(M467&lt;=1.5, "125-150%", IF(M467&lt;=2, "150-200%", "&gt;200%"))))</f>
        <v>0-100%</v>
      </c>
      <c r="O467" s="6">
        <f>MIN(H467,I467)*INDEX('2018_commission_structure-Start'!$A$21:$I$24,MATCH($E467,'2018_commission_structure-Start'!$A$21:$A$24,0),MATCH(O$1,'2018_commission_structure-Start'!$A$21:$I$21,0))</f>
        <v>29798.73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0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>SUM(O467:S467)</f>
        <v>29798.73</v>
      </c>
      <c r="U467" s="6">
        <f>T467+F467</f>
        <v>82435.73</v>
      </c>
      <c r="V467" s="6">
        <f>MIN(H467,I467)*INDEX('2018_commission_structure-Start'!$A$15:$J$18,MATCH($E467,'2018_commission_structure-Start'!$A$15:$A$18,0),MATCH(V$1,'2018_commission_structure-Start'!$A$15:$J$15,0))</f>
        <v>34383.15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0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IF(H467&gt;L467,(H467-L467)*INDEX('2018_commission_structure-Start'!$A$21:$I$24,MATCH($E467,'2018_commission_structure-Start'!$A$21:$A$24,0),MATCH(Z$1,'2018_commission_structure-Start'!$A$21:$I$21,0)),0)</f>
        <v>0</v>
      </c>
      <c r="AA467" s="6">
        <f>SUM(V467:Z467)</f>
        <v>34383.15</v>
      </c>
      <c r="AB467" s="6">
        <f>AA467+F467</f>
        <v>87020.15</v>
      </c>
    </row>
    <row r="468" spans="1:28" x14ac:dyDescent="0.2">
      <c r="A468" t="str">
        <f>C468&amp;" "&amp;D468</f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>VLOOKUP(E468,'2018_commission_structure-Start'!$A$22:$I$24,9,FALSE)</f>
        <v>750000</v>
      </c>
      <c r="J468" s="2">
        <f>I468*1.25</f>
        <v>937500</v>
      </c>
      <c r="K468" s="2">
        <f>I468*1.5</f>
        <v>1125000</v>
      </c>
      <c r="L468" s="2">
        <f>I468*2</f>
        <v>1500000</v>
      </c>
      <c r="M468" s="12">
        <f>H468/I468</f>
        <v>0.94931200000000004</v>
      </c>
      <c r="N468" t="str">
        <f>IF(M468&lt;=1, "0-100%", IF(M468&lt;=1.25, "100-125%", IF(M468&lt;=1.5, "125-150%", IF(M468&lt;=2, "150-200%", "&gt;200%"))))</f>
        <v>0-100%</v>
      </c>
      <c r="O468" s="6">
        <f>MIN(H468,I468)*INDEX('2018_commission_structure-Start'!$A$21:$I$24,MATCH($E468,'2018_commission_structure-Start'!$A$21:$A$24,0),MATCH(O$1,'2018_commission_structure-Start'!$A$21:$I$21,0))</f>
        <v>106797.59999999999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0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0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>SUM(O468:S468)</f>
        <v>106797.59999999999</v>
      </c>
      <c r="U468" s="6">
        <f>T468+F468</f>
        <v>213846.59999999998</v>
      </c>
      <c r="V468" s="6">
        <f>MIN(H468,I468)*INDEX('2018_commission_structure-Start'!$A$15:$J$18,MATCH($E468,'2018_commission_structure-Start'!$A$15:$A$18,0),MATCH(V$1,'2018_commission_structure-Start'!$A$15:$J$15,0))</f>
        <v>106797.59999999999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0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0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IF(H468&gt;L468,(H468-L468)*INDEX('2018_commission_structure-Start'!$A$21:$I$24,MATCH($E468,'2018_commission_structure-Start'!$A$21:$A$24,0),MATCH(Z$1,'2018_commission_structure-Start'!$A$21:$I$21,0)),0)</f>
        <v>0</v>
      </c>
      <c r="AA468" s="6">
        <f>SUM(V468:Z468)</f>
        <v>106797.59999999999</v>
      </c>
      <c r="AB468" s="6">
        <f>AA468+F468</f>
        <v>213846.59999999998</v>
      </c>
    </row>
    <row r="469" spans="1:28" x14ac:dyDescent="0.2">
      <c r="A469" t="str">
        <f>C469&amp;" "&amp;D469</f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>VLOOKUP(E469,'2018_commission_structure-Start'!$A$22:$I$24,9,FALSE)</f>
        <v>500000</v>
      </c>
      <c r="J469" s="2">
        <f>I469*1.25</f>
        <v>625000</v>
      </c>
      <c r="K469" s="2">
        <f>I469*1.5</f>
        <v>750000</v>
      </c>
      <c r="L469" s="2">
        <f>I469*2</f>
        <v>1000000</v>
      </c>
      <c r="M469" s="12">
        <f>H469/I469</f>
        <v>1.8458760000000001</v>
      </c>
      <c r="N469" t="str">
        <f>IF(M469&lt;=1, "0-100%", IF(M469&lt;=1.25, "100-125%", IF(M469&lt;=1.5, "125-150%", IF(M469&lt;=2, "150-200%", "&gt;200%"))))</f>
        <v>150-200%</v>
      </c>
      <c r="O469" s="6">
        <f>MIN(H469,I469)*INDEX('2018_commission_structure-Start'!$A$21:$I$24,MATCH($E469,'2018_commission_structure-Start'!$A$21:$A$24,0),MATCH(O$1,'2018_commission_structure-Start'!$A$21:$I$21,0))</f>
        <v>50000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18750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22500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38046.36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>SUM(O469:S469)</f>
        <v>129296.36</v>
      </c>
      <c r="U469" s="6">
        <f>T469+F469</f>
        <v>165890.35999999999</v>
      </c>
      <c r="V469" s="6">
        <f>MIN(H469,I469)*INDEX('2018_commission_structure-Start'!$A$15:$J$18,MATCH($E469,'2018_commission_structure-Start'!$A$15:$A$18,0),MATCH(V$1,'2018_commission_structure-Start'!$A$15:$J$15,0))</f>
        <v>60000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21250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25000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38046.36</v>
      </c>
      <c r="Z469" s="2">
        <f>IF(H469&gt;L469,(H469-L469)*INDEX('2018_commission_structure-Start'!$A$21:$I$24,MATCH($E469,'2018_commission_structure-Start'!$A$21:$A$24,0),MATCH(Z$1,'2018_commission_structure-Start'!$A$21:$I$21,0)),0)</f>
        <v>0</v>
      </c>
      <c r="AA469" s="6">
        <f>SUM(V469:Z469)</f>
        <v>144296.35999999999</v>
      </c>
      <c r="AB469" s="6">
        <f>AA469+F469</f>
        <v>180890.36</v>
      </c>
    </row>
    <row r="470" spans="1:28" x14ac:dyDescent="0.2">
      <c r="A470" t="str">
        <f>C470&amp;" "&amp;D470</f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>VLOOKUP(E470,'2018_commission_structure-Start'!$A$22:$I$24,9,FALSE)</f>
        <v>750000</v>
      </c>
      <c r="J470" s="2">
        <f>I470*1.25</f>
        <v>937500</v>
      </c>
      <c r="K470" s="2">
        <f>I470*1.5</f>
        <v>1125000</v>
      </c>
      <c r="L470" s="2">
        <f>I470*2</f>
        <v>1500000</v>
      </c>
      <c r="M470" s="12">
        <f>H470/I470</f>
        <v>1.2976573333333334</v>
      </c>
      <c r="N470" t="str">
        <f>IF(M470&lt;=1, "0-100%", IF(M470&lt;=1.25, "100-125%", IF(M470&lt;=1.5, "125-150%", IF(M470&lt;=2, "150-200%", "&gt;200%"))))</f>
        <v>125-150%</v>
      </c>
      <c r="O470" s="6">
        <f>MIN(H470,I470)*INDEX('2018_commission_structure-Start'!$A$21:$I$24,MATCH($E470,'2018_commission_structure-Start'!$A$21:$A$24,0),MATCH(O$1,'2018_commission_structure-Start'!$A$21:$I$21,0))</f>
        <v>112500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35625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8220.8900000000012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>SUM(O470:S470)</f>
        <v>156345.89000000001</v>
      </c>
      <c r="U470" s="6">
        <f>T470+F470</f>
        <v>265959.89</v>
      </c>
      <c r="V470" s="6">
        <f>MIN(H470,I470)*INDEX('2018_commission_structure-Start'!$A$15:$J$18,MATCH($E470,'2018_commission_structure-Start'!$A$15:$A$18,0),MATCH(V$1,'2018_commission_structure-Start'!$A$15:$J$15,0))</f>
        <v>112500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41250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8935.75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IF(H470&gt;L470,(H470-L470)*INDEX('2018_commission_structure-Start'!$A$21:$I$24,MATCH($E470,'2018_commission_structure-Start'!$A$21:$A$24,0),MATCH(Z$1,'2018_commission_structure-Start'!$A$21:$I$21,0)),0)</f>
        <v>0</v>
      </c>
      <c r="AA470" s="6">
        <f>SUM(V470:Z470)</f>
        <v>162685.75</v>
      </c>
      <c r="AB470" s="6">
        <f>AA470+F470</f>
        <v>272299.75</v>
      </c>
    </row>
    <row r="471" spans="1:28" x14ac:dyDescent="0.2">
      <c r="A471" t="str">
        <f>C471&amp;" "&amp;D471</f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>VLOOKUP(E471,'2018_commission_structure-Start'!$A$22:$I$24,9,FALSE)</f>
        <v>500000</v>
      </c>
      <c r="J471" s="2">
        <f>I471*1.25</f>
        <v>625000</v>
      </c>
      <c r="K471" s="2">
        <f>I471*1.5</f>
        <v>750000</v>
      </c>
      <c r="L471" s="2">
        <f>I471*2</f>
        <v>1000000</v>
      </c>
      <c r="M471" s="12">
        <f>H471/I471</f>
        <v>1.3305659999999999</v>
      </c>
      <c r="N471" t="str">
        <f>IF(M471&lt;=1, "0-100%", IF(M471&lt;=1.25, "100-125%", IF(M471&lt;=1.5, "125-150%", IF(M471&lt;=2, "150-200%", "&gt;200%"))))</f>
        <v>125-150%</v>
      </c>
      <c r="O471" s="6">
        <f>MIN(H471,I471)*INDEX('2018_commission_structure-Start'!$A$21:$I$24,MATCH($E471,'2018_commission_structure-Start'!$A$21:$A$24,0),MATCH(O$1,'2018_commission_structure-Start'!$A$21:$I$21,0))</f>
        <v>50000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18750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7250.94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>SUM(O471:S471)</f>
        <v>76000.94</v>
      </c>
      <c r="U471" s="6">
        <f>T471+F471</f>
        <v>114331.94</v>
      </c>
      <c r="V471" s="6">
        <f>MIN(H471,I471)*INDEX('2018_commission_structure-Start'!$A$15:$J$18,MATCH($E471,'2018_commission_structure-Start'!$A$15:$A$18,0),MATCH(V$1,'2018_commission_structure-Start'!$A$15:$J$15,0))</f>
        <v>60000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21250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8056.6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IF(H471&gt;L471,(H471-L471)*INDEX('2018_commission_structure-Start'!$A$21:$I$24,MATCH($E471,'2018_commission_structure-Start'!$A$21:$A$24,0),MATCH(Z$1,'2018_commission_structure-Start'!$A$21:$I$21,0)),0)</f>
        <v>0</v>
      </c>
      <c r="AA471" s="6">
        <f>SUM(V471:Z471)</f>
        <v>89306.6</v>
      </c>
      <c r="AB471" s="6">
        <f>AA471+F471</f>
        <v>127637.6</v>
      </c>
    </row>
    <row r="472" spans="1:28" x14ac:dyDescent="0.2">
      <c r="A472" t="str">
        <f>C472&amp;" "&amp;D472</f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>VLOOKUP(E472,'2018_commission_structure-Start'!$A$22:$I$24,9,FALSE)</f>
        <v>600000</v>
      </c>
      <c r="J472" s="2">
        <f>I472*1.25</f>
        <v>750000</v>
      </c>
      <c r="K472" s="2">
        <f>I472*1.5</f>
        <v>900000</v>
      </c>
      <c r="L472" s="2">
        <f>I472*2</f>
        <v>1200000</v>
      </c>
      <c r="M472" s="12">
        <f>H472/I472</f>
        <v>0.86734166666666668</v>
      </c>
      <c r="N472" t="str">
        <f>IF(M472&lt;=1, "0-100%", IF(M472&lt;=1.25, "100-125%", IF(M472&lt;=1.5, "125-150%", IF(M472&lt;=2, "150-200%", "&gt;200%"))))</f>
        <v>0-100%</v>
      </c>
      <c r="O472" s="6">
        <f>MIN(H472,I472)*INDEX('2018_commission_structure-Start'!$A$21:$I$24,MATCH($E472,'2018_commission_structure-Start'!$A$21:$A$24,0),MATCH(O$1,'2018_commission_structure-Start'!$A$21:$I$21,0))</f>
        <v>67652.650000000009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0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>SUM(O472:S472)</f>
        <v>67652.650000000009</v>
      </c>
      <c r="U472" s="6">
        <f>T472+F472</f>
        <v>140845.65000000002</v>
      </c>
      <c r="V472" s="6">
        <f>MIN(H472,I472)*INDEX('2018_commission_structure-Start'!$A$15:$J$18,MATCH($E472,'2018_commission_structure-Start'!$A$15:$A$18,0),MATCH(V$1,'2018_commission_structure-Start'!$A$15:$J$15,0))</f>
        <v>78060.75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0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IF(H472&gt;L472,(H472-L472)*INDEX('2018_commission_structure-Start'!$A$21:$I$24,MATCH($E472,'2018_commission_structure-Start'!$A$21:$A$24,0),MATCH(Z$1,'2018_commission_structure-Start'!$A$21:$I$21,0)),0)</f>
        <v>0</v>
      </c>
      <c r="AA472" s="6">
        <f>SUM(V472:Z472)</f>
        <v>78060.75</v>
      </c>
      <c r="AB472" s="6">
        <f>AA472+F472</f>
        <v>151253.75</v>
      </c>
    </row>
    <row r="473" spans="1:28" x14ac:dyDescent="0.2">
      <c r="A473" t="str">
        <f>C473&amp;" "&amp;D473</f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>VLOOKUP(E473,'2018_commission_structure-Start'!$A$22:$I$24,9,FALSE)</f>
        <v>500000</v>
      </c>
      <c r="J473" s="2">
        <f>I473*1.25</f>
        <v>625000</v>
      </c>
      <c r="K473" s="2">
        <f>I473*1.5</f>
        <v>750000</v>
      </c>
      <c r="L473" s="2">
        <f>I473*2</f>
        <v>1000000</v>
      </c>
      <c r="M473" s="12">
        <f>H473/I473</f>
        <v>1.0592839999999999</v>
      </c>
      <c r="N473" t="str">
        <f>IF(M473&lt;=1, "0-100%", IF(M473&lt;=1.25, "100-125%", IF(M473&lt;=1.5, "125-150%", IF(M473&lt;=2, "150-200%", "&gt;200%"))))</f>
        <v>100-125%</v>
      </c>
      <c r="O473" s="6">
        <f>MIN(H473,I473)*INDEX('2018_commission_structure-Start'!$A$21:$I$24,MATCH($E473,'2018_commission_structure-Start'!$A$21:$A$24,0),MATCH(O$1,'2018_commission_structure-Start'!$A$21:$I$21,0))</f>
        <v>50000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4446.3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>SUM(O473:S473)</f>
        <v>54446.3</v>
      </c>
      <c r="U473" s="6">
        <f>T473+F473</f>
        <v>89463.3</v>
      </c>
      <c r="V473" s="6">
        <f>MIN(H473,I473)*INDEX('2018_commission_structure-Start'!$A$15:$J$18,MATCH($E473,'2018_commission_structure-Start'!$A$15:$A$18,0),MATCH(V$1,'2018_commission_structure-Start'!$A$15:$J$15,0))</f>
        <v>60000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5039.1400000000003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IF(H473&gt;L473,(H473-L473)*INDEX('2018_commission_structure-Start'!$A$21:$I$24,MATCH($E473,'2018_commission_structure-Start'!$A$21:$A$24,0),MATCH(Z$1,'2018_commission_structure-Start'!$A$21:$I$21,0)),0)</f>
        <v>0</v>
      </c>
      <c r="AA473" s="6">
        <f>SUM(V473:Z473)</f>
        <v>65039.14</v>
      </c>
      <c r="AB473" s="6">
        <f>AA473+F473</f>
        <v>100056.14</v>
      </c>
    </row>
    <row r="474" spans="1:28" x14ac:dyDescent="0.2">
      <c r="A474" t="str">
        <f>C474&amp;" "&amp;D474</f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>VLOOKUP(E474,'2018_commission_structure-Start'!$A$22:$I$24,9,FALSE)</f>
        <v>600000</v>
      </c>
      <c r="J474" s="2">
        <f>I474*1.25</f>
        <v>750000</v>
      </c>
      <c r="K474" s="2">
        <f>I474*1.5</f>
        <v>900000</v>
      </c>
      <c r="L474" s="2">
        <f>I474*2</f>
        <v>1200000</v>
      </c>
      <c r="M474" s="12">
        <f>H474/I474</f>
        <v>1.1858683333333333</v>
      </c>
      <c r="N474" t="str">
        <f>IF(M474&lt;=1, "0-100%", IF(M474&lt;=1.25, "100-125%", IF(M474&lt;=1.5, "125-150%", IF(M474&lt;=2, "150-200%", "&gt;200%"))))</f>
        <v>100-125%</v>
      </c>
      <c r="O474" s="6">
        <f>MIN(H474,I474)*INDEX('2018_commission_structure-Start'!$A$21:$I$24,MATCH($E474,'2018_commission_structure-Start'!$A$21:$A$24,0),MATCH(O$1,'2018_commission_structure-Start'!$A$21:$I$21,0))</f>
        <v>78000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18958.57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>SUM(O474:S474)</f>
        <v>96958.57</v>
      </c>
      <c r="U474" s="6">
        <f>T474+F474</f>
        <v>168244.57</v>
      </c>
      <c r="V474" s="6">
        <f>MIN(H474,I474)*INDEX('2018_commission_structure-Start'!$A$15:$J$18,MATCH($E474,'2018_commission_structure-Start'!$A$15:$A$18,0),MATCH(V$1,'2018_commission_structure-Start'!$A$15:$J$15,0))</f>
        <v>90000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20073.78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IF(H474&gt;L474,(H474-L474)*INDEX('2018_commission_structure-Start'!$A$21:$I$24,MATCH($E474,'2018_commission_structure-Start'!$A$21:$A$24,0),MATCH(Z$1,'2018_commission_structure-Start'!$A$21:$I$21,0)),0)</f>
        <v>0</v>
      </c>
      <c r="AA474" s="6">
        <f>SUM(V474:Z474)</f>
        <v>110073.78</v>
      </c>
      <c r="AB474" s="6">
        <f>AA474+F474</f>
        <v>181359.78</v>
      </c>
    </row>
    <row r="475" spans="1:28" x14ac:dyDescent="0.2">
      <c r="A475" t="str">
        <f>C475&amp;" "&amp;D475</f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>VLOOKUP(E475,'2018_commission_structure-Start'!$A$22:$I$24,9,FALSE)</f>
        <v>600000</v>
      </c>
      <c r="J475" s="2">
        <f>I475*1.25</f>
        <v>750000</v>
      </c>
      <c r="K475" s="2">
        <f>I475*1.5</f>
        <v>900000</v>
      </c>
      <c r="L475" s="2">
        <f>I475*2</f>
        <v>1200000</v>
      </c>
      <c r="M475" s="12">
        <f>H475/I475</f>
        <v>1.2269049999999999</v>
      </c>
      <c r="N475" t="str">
        <f>IF(M475&lt;=1, "0-100%", IF(M475&lt;=1.25, "100-125%", IF(M475&lt;=1.5, "125-150%", IF(M475&lt;=2, "150-200%", "&gt;200%"))))</f>
        <v>100-125%</v>
      </c>
      <c r="O475" s="6">
        <f>MIN(H475,I475)*INDEX('2018_commission_structure-Start'!$A$21:$I$24,MATCH($E475,'2018_commission_structure-Start'!$A$21:$A$24,0),MATCH(O$1,'2018_commission_structure-Start'!$A$21:$I$21,0))</f>
        <v>78000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23144.31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0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>SUM(O475:S475)</f>
        <v>101144.31</v>
      </c>
      <c r="U475" s="6">
        <f>T475+F475</f>
        <v>176176.31</v>
      </c>
      <c r="V475" s="6">
        <f>MIN(H475,I475)*INDEX('2018_commission_structure-Start'!$A$15:$J$18,MATCH($E475,'2018_commission_structure-Start'!$A$15:$A$18,0),MATCH(V$1,'2018_commission_structure-Start'!$A$15:$J$15,0))</f>
        <v>90000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24505.739999999998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0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IF(H475&gt;L475,(H475-L475)*INDEX('2018_commission_structure-Start'!$A$21:$I$24,MATCH($E475,'2018_commission_structure-Start'!$A$21:$A$24,0),MATCH(Z$1,'2018_commission_structure-Start'!$A$21:$I$21,0)),0)</f>
        <v>0</v>
      </c>
      <c r="AA475" s="6">
        <f>SUM(V475:Z475)</f>
        <v>114505.73999999999</v>
      </c>
      <c r="AB475" s="6">
        <f>AA475+F475</f>
        <v>189537.74</v>
      </c>
    </row>
    <row r="476" spans="1:28" x14ac:dyDescent="0.2">
      <c r="A476" t="str">
        <f>C476&amp;" "&amp;D476</f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>VLOOKUP(E476,'2018_commission_structure-Start'!$A$22:$I$24,9,FALSE)</f>
        <v>600000</v>
      </c>
      <c r="J476" s="2">
        <f>I476*1.25</f>
        <v>750000</v>
      </c>
      <c r="K476" s="2">
        <f>I476*1.5</f>
        <v>900000</v>
      </c>
      <c r="L476" s="2">
        <f>I476*2</f>
        <v>1200000</v>
      </c>
      <c r="M476" s="12">
        <f>H476/I476</f>
        <v>1.0035733333333334</v>
      </c>
      <c r="N476" t="str">
        <f>IF(M476&lt;=1, "0-100%", IF(M476&lt;=1.25, "100-125%", IF(M476&lt;=1.5, "125-150%", IF(M476&lt;=2, "150-200%", "&gt;200%"))))</f>
        <v>100-125%</v>
      </c>
      <c r="O476" s="6">
        <f>MIN(H476,I476)*INDEX('2018_commission_structure-Start'!$A$21:$I$24,MATCH($E476,'2018_commission_structure-Start'!$A$21:$A$24,0),MATCH(O$1,'2018_commission_structure-Start'!$A$21:$I$21,0))</f>
        <v>78000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364.48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0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>SUM(O476:S476)</f>
        <v>78364.479999999996</v>
      </c>
      <c r="U476" s="6">
        <f>T476+F476</f>
        <v>146103.47999999998</v>
      </c>
      <c r="V476" s="6">
        <f>MIN(H476,I476)*INDEX('2018_commission_structure-Start'!$A$15:$J$18,MATCH($E476,'2018_commission_structure-Start'!$A$15:$A$18,0),MATCH(V$1,'2018_commission_structure-Start'!$A$15:$J$15,0))</f>
        <v>90000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385.91999999999996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0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IF(H476&gt;L476,(H476-L476)*INDEX('2018_commission_structure-Start'!$A$21:$I$24,MATCH($E476,'2018_commission_structure-Start'!$A$21:$A$24,0),MATCH(Z$1,'2018_commission_structure-Start'!$A$21:$I$21,0)),0)</f>
        <v>0</v>
      </c>
      <c r="AA476" s="6">
        <f>SUM(V476:Z476)</f>
        <v>90385.919999999998</v>
      </c>
      <c r="AB476" s="6">
        <f>AA476+F476</f>
        <v>158124.91999999998</v>
      </c>
    </row>
    <row r="477" spans="1:28" x14ac:dyDescent="0.2">
      <c r="A477" t="str">
        <f>C477&amp;" "&amp;D477</f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>VLOOKUP(E477,'2018_commission_structure-Start'!$A$22:$I$24,9,FALSE)</f>
        <v>500000</v>
      </c>
      <c r="J477" s="2">
        <f>I477*1.25</f>
        <v>625000</v>
      </c>
      <c r="K477" s="2">
        <f>I477*1.5</f>
        <v>750000</v>
      </c>
      <c r="L477" s="2">
        <f>I477*2</f>
        <v>1000000</v>
      </c>
      <c r="M477" s="12">
        <f>H477/I477</f>
        <v>1.346052</v>
      </c>
      <c r="N477" t="str">
        <f>IF(M477&lt;=1, "0-100%", IF(M477&lt;=1.25, "100-125%", IF(M477&lt;=1.5, "125-150%", IF(M477&lt;=2, "150-200%", "&gt;200%"))))</f>
        <v>125-150%</v>
      </c>
      <c r="O477" s="6">
        <f>MIN(H477,I477)*INDEX('2018_commission_structure-Start'!$A$21:$I$24,MATCH($E477,'2018_commission_structure-Start'!$A$21:$A$24,0),MATCH(O$1,'2018_commission_structure-Start'!$A$21:$I$21,0))</f>
        <v>50000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18750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8644.68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>SUM(O477:S477)</f>
        <v>77394.679999999993</v>
      </c>
      <c r="U477" s="6">
        <f>T477+F477</f>
        <v>128953.68</v>
      </c>
      <c r="V477" s="6">
        <f>MIN(H477,I477)*INDEX('2018_commission_structure-Start'!$A$15:$J$18,MATCH($E477,'2018_commission_structure-Start'!$A$15:$A$18,0),MATCH(V$1,'2018_commission_structure-Start'!$A$15:$J$15,0))</f>
        <v>60000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21250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9605.2000000000007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IF(H477&gt;L477,(H477-L477)*INDEX('2018_commission_structure-Start'!$A$21:$I$24,MATCH($E477,'2018_commission_structure-Start'!$A$21:$A$24,0),MATCH(Z$1,'2018_commission_structure-Start'!$A$21:$I$21,0)),0)</f>
        <v>0</v>
      </c>
      <c r="AA477" s="6">
        <f>SUM(V477:Z477)</f>
        <v>90855.2</v>
      </c>
      <c r="AB477" s="6">
        <f>AA477+F477</f>
        <v>142414.20000000001</v>
      </c>
    </row>
    <row r="478" spans="1:28" x14ac:dyDescent="0.2">
      <c r="A478" t="str">
        <f>C478&amp;" "&amp;D478</f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>VLOOKUP(E478,'2018_commission_structure-Start'!$A$22:$I$24,9,FALSE)</f>
        <v>750000</v>
      </c>
      <c r="J478" s="2">
        <f>I478*1.25</f>
        <v>937500</v>
      </c>
      <c r="K478" s="2">
        <f>I478*1.5</f>
        <v>1125000</v>
      </c>
      <c r="L478" s="2">
        <f>I478*2</f>
        <v>1500000</v>
      </c>
      <c r="M478" s="12">
        <f>H478/I478</f>
        <v>1.2220293333333334</v>
      </c>
      <c r="N478" t="str">
        <f>IF(M478&lt;=1, "0-100%", IF(M478&lt;=1.25, "100-125%", IF(M478&lt;=1.5, "125-150%", IF(M478&lt;=2, "150-200%", "&gt;200%"))))</f>
        <v>100-125%</v>
      </c>
      <c r="O478" s="6">
        <f>MIN(H478,I478)*INDEX('2018_commission_structure-Start'!$A$21:$I$24,MATCH($E478,'2018_commission_structure-Start'!$A$21:$A$24,0),MATCH(O$1,'2018_commission_structure-Start'!$A$21:$I$21,0))</f>
        <v>112500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31639.18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>SUM(O478:S478)</f>
        <v>144139.18</v>
      </c>
      <c r="U478" s="6">
        <f>T478+F478</f>
        <v>230153.18</v>
      </c>
      <c r="V478" s="6">
        <f>MIN(H478,I478)*INDEX('2018_commission_structure-Start'!$A$15:$J$18,MATCH($E478,'2018_commission_structure-Start'!$A$15:$A$18,0),MATCH(V$1,'2018_commission_structure-Start'!$A$15:$J$15,0))</f>
        <v>112500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36634.840000000004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IF(H478&gt;L478,(H478-L478)*INDEX('2018_commission_structure-Start'!$A$21:$I$24,MATCH($E478,'2018_commission_structure-Start'!$A$21:$A$24,0),MATCH(Z$1,'2018_commission_structure-Start'!$A$21:$I$21,0)),0)</f>
        <v>0</v>
      </c>
      <c r="AA478" s="6">
        <f>SUM(V478:Z478)</f>
        <v>149134.84</v>
      </c>
      <c r="AB478" s="6">
        <f>AA478+F478</f>
        <v>235148.84</v>
      </c>
    </row>
    <row r="479" spans="1:28" x14ac:dyDescent="0.2">
      <c r="A479" t="str">
        <f>C479&amp;" "&amp;D479</f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>VLOOKUP(E479,'2018_commission_structure-Start'!$A$22:$I$24,9,FALSE)</f>
        <v>750000</v>
      </c>
      <c r="J479" s="2">
        <f>I479*1.25</f>
        <v>937500</v>
      </c>
      <c r="K479" s="2">
        <f>I479*1.5</f>
        <v>1125000</v>
      </c>
      <c r="L479" s="2">
        <f>I479*2</f>
        <v>1500000</v>
      </c>
      <c r="M479" s="12">
        <f>H479/I479</f>
        <v>0.75123066666666671</v>
      </c>
      <c r="N479" t="str">
        <f>IF(M479&lt;=1, "0-100%", IF(M479&lt;=1.25, "100-125%", IF(M479&lt;=1.5, "125-150%", IF(M479&lt;=2, "150-200%", "&gt;200%"))))</f>
        <v>0-100%</v>
      </c>
      <c r="O479" s="6">
        <f>MIN(H479,I479)*INDEX('2018_commission_structure-Start'!$A$21:$I$24,MATCH($E479,'2018_commission_structure-Start'!$A$21:$A$24,0),MATCH(O$1,'2018_commission_structure-Start'!$A$21:$I$21,0))</f>
        <v>84513.45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0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>SUM(O479:S479)</f>
        <v>84513.45</v>
      </c>
      <c r="U479" s="6">
        <f>T479+F479</f>
        <v>201322.45</v>
      </c>
      <c r="V479" s="6">
        <f>MIN(H479,I479)*INDEX('2018_commission_structure-Start'!$A$15:$J$18,MATCH($E479,'2018_commission_structure-Start'!$A$15:$A$18,0),MATCH(V$1,'2018_commission_structure-Start'!$A$15:$J$15,0))</f>
        <v>84513.45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0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IF(H479&gt;L479,(H479-L479)*INDEX('2018_commission_structure-Start'!$A$21:$I$24,MATCH($E479,'2018_commission_structure-Start'!$A$21:$A$24,0),MATCH(Z$1,'2018_commission_structure-Start'!$A$21:$I$21,0)),0)</f>
        <v>0</v>
      </c>
      <c r="AA479" s="6">
        <f>SUM(V479:Z479)</f>
        <v>84513.45</v>
      </c>
      <c r="AB479" s="6">
        <f>AA479+F479</f>
        <v>201322.45</v>
      </c>
    </row>
    <row r="480" spans="1:28" x14ac:dyDescent="0.2">
      <c r="A480" t="str">
        <f>C480&amp;" "&amp;D480</f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>VLOOKUP(E480,'2018_commission_structure-Start'!$A$22:$I$24,9,FALSE)</f>
        <v>500000</v>
      </c>
      <c r="J480" s="2">
        <f>I480*1.25</f>
        <v>625000</v>
      </c>
      <c r="K480" s="2">
        <f>I480*1.5</f>
        <v>750000</v>
      </c>
      <c r="L480" s="2">
        <f>I480*2</f>
        <v>1000000</v>
      </c>
      <c r="M480" s="12">
        <f>H480/I480</f>
        <v>1.819612</v>
      </c>
      <c r="N480" t="str">
        <f>IF(M480&lt;=1, "0-100%", IF(M480&lt;=1.25, "100-125%", IF(M480&lt;=1.5, "125-150%", IF(M480&lt;=2, "150-200%", "&gt;200%"))))</f>
        <v>150-200%</v>
      </c>
      <c r="O480" s="6">
        <f>MIN(H480,I480)*INDEX('2018_commission_structure-Start'!$A$21:$I$24,MATCH($E480,'2018_commission_structure-Start'!$A$21:$A$24,0),MATCH(O$1,'2018_commission_structure-Start'!$A$21:$I$21,0))</f>
        <v>50000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18750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22500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35157.32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>SUM(O480:S480)</f>
        <v>126407.32</v>
      </c>
      <c r="U480" s="6">
        <f>T480+F480</f>
        <v>173510.32</v>
      </c>
      <c r="V480" s="6">
        <f>MIN(H480,I480)*INDEX('2018_commission_structure-Start'!$A$15:$J$18,MATCH($E480,'2018_commission_structure-Start'!$A$15:$A$18,0),MATCH(V$1,'2018_commission_structure-Start'!$A$15:$J$15,0))</f>
        <v>60000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21250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25000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35157.32</v>
      </c>
      <c r="Z480" s="2">
        <f>IF(H480&gt;L480,(H480-L480)*INDEX('2018_commission_structure-Start'!$A$21:$I$24,MATCH($E480,'2018_commission_structure-Start'!$A$21:$A$24,0),MATCH(Z$1,'2018_commission_structure-Start'!$A$21:$I$21,0)),0)</f>
        <v>0</v>
      </c>
      <c r="AA480" s="6">
        <f>SUM(V480:Z480)</f>
        <v>141407.32</v>
      </c>
      <c r="AB480" s="6">
        <f>AA480+F480</f>
        <v>188510.32</v>
      </c>
    </row>
    <row r="481" spans="1:28" x14ac:dyDescent="0.2">
      <c r="A481" t="str">
        <f>C481&amp;" "&amp;D481</f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>VLOOKUP(E481,'2018_commission_structure-Start'!$A$22:$I$24,9,FALSE)</f>
        <v>500000</v>
      </c>
      <c r="J481" s="2">
        <f>I481*1.25</f>
        <v>625000</v>
      </c>
      <c r="K481" s="2">
        <f>I481*1.5</f>
        <v>750000</v>
      </c>
      <c r="L481" s="2">
        <f>I481*2</f>
        <v>1000000</v>
      </c>
      <c r="M481" s="12">
        <f>H481/I481</f>
        <v>1.4607060000000001</v>
      </c>
      <c r="N481" t="str">
        <f>IF(M481&lt;=1, "0-100%", IF(M481&lt;=1.25, "100-125%", IF(M481&lt;=1.5, "125-150%", IF(M481&lt;=2, "150-200%", "&gt;200%"))))</f>
        <v>125-150%</v>
      </c>
      <c r="O481" s="6">
        <f>MIN(H481,I481)*INDEX('2018_commission_structure-Start'!$A$21:$I$24,MATCH($E481,'2018_commission_structure-Start'!$A$21:$A$24,0),MATCH(O$1,'2018_commission_structure-Start'!$A$21:$I$21,0))</f>
        <v>50000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18750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18963.54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0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>SUM(O481:S481)</f>
        <v>87713.540000000008</v>
      </c>
      <c r="U481" s="6">
        <f>T481+F481</f>
        <v>145692.54</v>
      </c>
      <c r="V481" s="6">
        <f>MIN(H481,I481)*INDEX('2018_commission_structure-Start'!$A$15:$J$18,MATCH($E481,'2018_commission_structure-Start'!$A$15:$A$18,0),MATCH(V$1,'2018_commission_structure-Start'!$A$15:$J$15,0))</f>
        <v>60000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21250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21070.600000000002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0</v>
      </c>
      <c r="Z481" s="2">
        <f>IF(H481&gt;L481,(H481-L481)*INDEX('2018_commission_structure-Start'!$A$21:$I$24,MATCH($E481,'2018_commission_structure-Start'!$A$21:$A$24,0),MATCH(Z$1,'2018_commission_structure-Start'!$A$21:$I$21,0)),0)</f>
        <v>0</v>
      </c>
      <c r="AA481" s="6">
        <f>SUM(V481:Z481)</f>
        <v>102320.6</v>
      </c>
      <c r="AB481" s="6">
        <f>AA481+F481</f>
        <v>160299.6</v>
      </c>
    </row>
    <row r="482" spans="1:28" x14ac:dyDescent="0.2">
      <c r="A482" t="str">
        <f>C482&amp;" "&amp;D482</f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>VLOOKUP(E482,'2018_commission_structure-Start'!$A$22:$I$24,9,FALSE)</f>
        <v>500000</v>
      </c>
      <c r="J482" s="2">
        <f>I482*1.25</f>
        <v>625000</v>
      </c>
      <c r="K482" s="2">
        <f>I482*1.5</f>
        <v>750000</v>
      </c>
      <c r="L482" s="2">
        <f>I482*2</f>
        <v>1000000</v>
      </c>
      <c r="M482" s="12">
        <f>H482/I482</f>
        <v>1.325904</v>
      </c>
      <c r="N482" t="str">
        <f>IF(M482&lt;=1, "0-100%", IF(M482&lt;=1.25, "100-125%", IF(M482&lt;=1.5, "125-150%", IF(M482&lt;=2, "150-200%", "&gt;200%"))))</f>
        <v>125-150%</v>
      </c>
      <c r="O482" s="6">
        <f>MIN(H482,I482)*INDEX('2018_commission_structure-Start'!$A$21:$I$24,MATCH($E482,'2018_commission_structure-Start'!$A$21:$A$24,0),MATCH(O$1,'2018_commission_structure-Start'!$A$21:$I$21,0))</f>
        <v>50000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18750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6831.36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>SUM(O482:S482)</f>
        <v>75581.36</v>
      </c>
      <c r="U482" s="6">
        <f>T482+F482</f>
        <v>115092.36</v>
      </c>
      <c r="V482" s="6">
        <f>MIN(H482,I482)*INDEX('2018_commission_structure-Start'!$A$15:$J$18,MATCH($E482,'2018_commission_structure-Start'!$A$15:$A$18,0),MATCH(V$1,'2018_commission_structure-Start'!$A$15:$J$15,0))</f>
        <v>60000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21250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7590.4000000000005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IF(H482&gt;L482,(H482-L482)*INDEX('2018_commission_structure-Start'!$A$21:$I$24,MATCH($E482,'2018_commission_structure-Start'!$A$21:$A$24,0),MATCH(Z$1,'2018_commission_structure-Start'!$A$21:$I$21,0)),0)</f>
        <v>0</v>
      </c>
      <c r="AA482" s="6">
        <f>SUM(V482:Z482)</f>
        <v>88840.4</v>
      </c>
      <c r="AB482" s="6">
        <f>AA482+F482</f>
        <v>128351.4</v>
      </c>
    </row>
    <row r="483" spans="1:28" x14ac:dyDescent="0.2">
      <c r="A483" t="str">
        <f>C483&amp;" "&amp;D483</f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>VLOOKUP(E483,'2018_commission_structure-Start'!$A$22:$I$24,9,FALSE)</f>
        <v>750000</v>
      </c>
      <c r="J483" s="2">
        <f>I483*1.25</f>
        <v>937500</v>
      </c>
      <c r="K483" s="2">
        <f>I483*1.5</f>
        <v>1125000</v>
      </c>
      <c r="L483" s="2">
        <f>I483*2</f>
        <v>1500000</v>
      </c>
      <c r="M483" s="12">
        <f>H483/I483</f>
        <v>0.84031866666666666</v>
      </c>
      <c r="N483" t="str">
        <f>IF(M483&lt;=1, "0-100%", IF(M483&lt;=1.25, "100-125%", IF(M483&lt;=1.5, "125-150%", IF(M483&lt;=2, "150-200%", "&gt;200%"))))</f>
        <v>0-100%</v>
      </c>
      <c r="O483" s="6">
        <f>MIN(H483,I483)*INDEX('2018_commission_structure-Start'!$A$21:$I$24,MATCH($E483,'2018_commission_structure-Start'!$A$21:$A$24,0),MATCH(O$1,'2018_commission_structure-Start'!$A$21:$I$21,0))</f>
        <v>94535.849999999991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>SUM(O483:S483)</f>
        <v>94535.849999999991</v>
      </c>
      <c r="U483" s="6">
        <f>T483+F483</f>
        <v>180973.84999999998</v>
      </c>
      <c r="V483" s="6">
        <f>MIN(H483,I483)*INDEX('2018_commission_structure-Start'!$A$15:$J$18,MATCH($E483,'2018_commission_structure-Start'!$A$15:$A$18,0),MATCH(V$1,'2018_commission_structure-Start'!$A$15:$J$15,0))</f>
        <v>94535.849999999991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IF(H483&gt;L483,(H483-L483)*INDEX('2018_commission_structure-Start'!$A$21:$I$24,MATCH($E483,'2018_commission_structure-Start'!$A$21:$A$24,0),MATCH(Z$1,'2018_commission_structure-Start'!$A$21:$I$21,0)),0)</f>
        <v>0</v>
      </c>
      <c r="AA483" s="6">
        <f>SUM(V483:Z483)</f>
        <v>94535.849999999991</v>
      </c>
      <c r="AB483" s="6">
        <f>AA483+F483</f>
        <v>180973.84999999998</v>
      </c>
    </row>
    <row r="484" spans="1:28" x14ac:dyDescent="0.2">
      <c r="A484" t="str">
        <f>C484&amp;" "&amp;D484</f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>VLOOKUP(E484,'2018_commission_structure-Start'!$A$22:$I$24,9,FALSE)</f>
        <v>750000</v>
      </c>
      <c r="J484" s="2">
        <f>I484*1.25</f>
        <v>937500</v>
      </c>
      <c r="K484" s="2">
        <f>I484*1.5</f>
        <v>1125000</v>
      </c>
      <c r="L484" s="2">
        <f>I484*2</f>
        <v>1500000</v>
      </c>
      <c r="M484" s="12">
        <f>H484/I484</f>
        <v>0.88989466666666661</v>
      </c>
      <c r="N484" t="str">
        <f>IF(M484&lt;=1, "0-100%", IF(M484&lt;=1.25, "100-125%", IF(M484&lt;=1.5, "125-150%", IF(M484&lt;=2, "150-200%", "&gt;200%"))))</f>
        <v>0-100%</v>
      </c>
      <c r="O484" s="6">
        <f>MIN(H484,I484)*INDEX('2018_commission_structure-Start'!$A$21:$I$24,MATCH($E484,'2018_commission_structure-Start'!$A$21:$A$24,0),MATCH(O$1,'2018_commission_structure-Start'!$A$21:$I$21,0))</f>
        <v>100113.15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0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>SUM(O484:S484)</f>
        <v>100113.15</v>
      </c>
      <c r="U484" s="6">
        <f>T484+F484</f>
        <v>176647.15</v>
      </c>
      <c r="V484" s="6">
        <f>MIN(H484,I484)*INDEX('2018_commission_structure-Start'!$A$15:$J$18,MATCH($E484,'2018_commission_structure-Start'!$A$15:$A$18,0),MATCH(V$1,'2018_commission_structure-Start'!$A$15:$J$15,0))</f>
        <v>100113.15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0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IF(H484&gt;L484,(H484-L484)*INDEX('2018_commission_structure-Start'!$A$21:$I$24,MATCH($E484,'2018_commission_structure-Start'!$A$21:$A$24,0),MATCH(Z$1,'2018_commission_structure-Start'!$A$21:$I$21,0)),0)</f>
        <v>0</v>
      </c>
      <c r="AA484" s="6">
        <f>SUM(V484:Z484)</f>
        <v>100113.15</v>
      </c>
      <c r="AB484" s="6">
        <f>AA484+F484</f>
        <v>176647.15</v>
      </c>
    </row>
    <row r="485" spans="1:28" x14ac:dyDescent="0.2">
      <c r="A485" t="str">
        <f>C485&amp;" "&amp;D485</f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>VLOOKUP(E485,'2018_commission_structure-Start'!$A$22:$I$24,9,FALSE)</f>
        <v>600000</v>
      </c>
      <c r="J485" s="2">
        <f>I485*1.25</f>
        <v>750000</v>
      </c>
      <c r="K485" s="2">
        <f>I485*1.5</f>
        <v>900000</v>
      </c>
      <c r="L485" s="2">
        <f>I485*2</f>
        <v>1200000</v>
      </c>
      <c r="M485" s="12">
        <f>H485/I485</f>
        <v>0.71406333333333338</v>
      </c>
      <c r="N485" t="str">
        <f>IF(M485&lt;=1, "0-100%", IF(M485&lt;=1.25, "100-125%", IF(M485&lt;=1.5, "125-150%", IF(M485&lt;=2, "150-200%", "&gt;200%"))))</f>
        <v>0-100%</v>
      </c>
      <c r="O485" s="6">
        <f>MIN(H485,I485)*INDEX('2018_commission_structure-Start'!$A$21:$I$24,MATCH($E485,'2018_commission_structure-Start'!$A$21:$A$24,0),MATCH(O$1,'2018_commission_structure-Start'!$A$21:$I$21,0))</f>
        <v>55696.94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0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>SUM(O485:S485)</f>
        <v>55696.94</v>
      </c>
      <c r="U485" s="6">
        <f>T485+F485</f>
        <v>111297.94</v>
      </c>
      <c r="V485" s="6">
        <f>MIN(H485,I485)*INDEX('2018_commission_structure-Start'!$A$15:$J$18,MATCH($E485,'2018_commission_structure-Start'!$A$15:$A$18,0),MATCH(V$1,'2018_commission_structure-Start'!$A$15:$J$15,0))</f>
        <v>64265.7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0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IF(H485&gt;L485,(H485-L485)*INDEX('2018_commission_structure-Start'!$A$21:$I$24,MATCH($E485,'2018_commission_structure-Start'!$A$21:$A$24,0),MATCH(Z$1,'2018_commission_structure-Start'!$A$21:$I$21,0)),0)</f>
        <v>0</v>
      </c>
      <c r="AA485" s="6">
        <f>SUM(V485:Z485)</f>
        <v>64265.7</v>
      </c>
      <c r="AB485" s="6">
        <f>AA485+F485</f>
        <v>119866.7</v>
      </c>
    </row>
    <row r="486" spans="1:28" x14ac:dyDescent="0.2">
      <c r="A486" t="str">
        <f>C486&amp;" "&amp;D486</f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>VLOOKUP(E486,'2018_commission_structure-Start'!$A$22:$I$24,9,FALSE)</f>
        <v>750000</v>
      </c>
      <c r="J486" s="2">
        <f>I486*1.25</f>
        <v>937500</v>
      </c>
      <c r="K486" s="2">
        <f>I486*1.5</f>
        <v>1125000</v>
      </c>
      <c r="L486" s="2">
        <f>I486*2</f>
        <v>1500000</v>
      </c>
      <c r="M486" s="12">
        <f>H486/I486</f>
        <v>0.82595600000000002</v>
      </c>
      <c r="N486" t="str">
        <f>IF(M486&lt;=1, "0-100%", IF(M486&lt;=1.25, "100-125%", IF(M486&lt;=1.5, "125-150%", IF(M486&lt;=2, "150-200%", "&gt;200%"))))</f>
        <v>0-100%</v>
      </c>
      <c r="O486" s="6">
        <f>MIN(H486,I486)*INDEX('2018_commission_structure-Start'!$A$21:$I$24,MATCH($E486,'2018_commission_structure-Start'!$A$21:$A$24,0),MATCH(O$1,'2018_commission_structure-Start'!$A$21:$I$21,0))</f>
        <v>92920.05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0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>SUM(O486:S486)</f>
        <v>92920.05</v>
      </c>
      <c r="U486" s="6">
        <f>T486+F486</f>
        <v>216943.05</v>
      </c>
      <c r="V486" s="6">
        <f>MIN(H486,I486)*INDEX('2018_commission_structure-Start'!$A$15:$J$18,MATCH($E486,'2018_commission_structure-Start'!$A$15:$A$18,0),MATCH(V$1,'2018_commission_structure-Start'!$A$15:$J$15,0))</f>
        <v>92920.05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0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IF(H486&gt;L486,(H486-L486)*INDEX('2018_commission_structure-Start'!$A$21:$I$24,MATCH($E486,'2018_commission_structure-Start'!$A$21:$A$24,0),MATCH(Z$1,'2018_commission_structure-Start'!$A$21:$I$21,0)),0)</f>
        <v>0</v>
      </c>
      <c r="AA486" s="6">
        <f>SUM(V486:Z486)</f>
        <v>92920.05</v>
      </c>
      <c r="AB486" s="6">
        <f>AA486+F486</f>
        <v>216943.05</v>
      </c>
    </row>
    <row r="487" spans="1:28" x14ac:dyDescent="0.2">
      <c r="A487" t="str">
        <f>C487&amp;" "&amp;D487</f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>VLOOKUP(E487,'2018_commission_structure-Start'!$A$22:$I$24,9,FALSE)</f>
        <v>750000</v>
      </c>
      <c r="J487" s="2">
        <f>I487*1.25</f>
        <v>937500</v>
      </c>
      <c r="K487" s="2">
        <f>I487*1.5</f>
        <v>1125000</v>
      </c>
      <c r="L487" s="2">
        <f>I487*2</f>
        <v>1500000</v>
      </c>
      <c r="M487" s="12">
        <f>H487/I487</f>
        <v>1.036888</v>
      </c>
      <c r="N487" t="str">
        <f>IF(M487&lt;=1, "0-100%", IF(M487&lt;=1.25, "100-125%", IF(M487&lt;=1.5, "125-150%", IF(M487&lt;=2, "150-200%", "&gt;200%"))))</f>
        <v>100-125%</v>
      </c>
      <c r="O487" s="6">
        <f>MIN(H487,I487)*INDEX('2018_commission_structure-Start'!$A$21:$I$24,MATCH($E487,'2018_commission_structure-Start'!$A$21:$A$24,0),MATCH(O$1,'2018_commission_structure-Start'!$A$21:$I$21,0))</f>
        <v>112500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5256.54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0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>SUM(O487:S487)</f>
        <v>117756.54</v>
      </c>
      <c r="U487" s="6">
        <f>T487+F487</f>
        <v>206438.53999999998</v>
      </c>
      <c r="V487" s="6">
        <f>MIN(H487,I487)*INDEX('2018_commission_structure-Start'!$A$15:$J$18,MATCH($E487,'2018_commission_structure-Start'!$A$15:$A$18,0),MATCH(V$1,'2018_commission_structure-Start'!$A$15:$J$15,0))</f>
        <v>112500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6086.52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0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IF(H487&gt;L487,(H487-L487)*INDEX('2018_commission_structure-Start'!$A$21:$I$24,MATCH($E487,'2018_commission_structure-Start'!$A$21:$A$24,0),MATCH(Z$1,'2018_commission_structure-Start'!$A$21:$I$21,0)),0)</f>
        <v>0</v>
      </c>
      <c r="AA487" s="6">
        <f>SUM(V487:Z487)</f>
        <v>118586.52</v>
      </c>
      <c r="AB487" s="6">
        <f>AA487+F487</f>
        <v>207268.52000000002</v>
      </c>
    </row>
    <row r="488" spans="1:28" x14ac:dyDescent="0.2">
      <c r="A488" t="str">
        <f>C488&amp;" "&amp;D488</f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>VLOOKUP(E488,'2018_commission_structure-Start'!$A$22:$I$24,9,FALSE)</f>
        <v>750000</v>
      </c>
      <c r="J488" s="2">
        <f>I488*1.25</f>
        <v>937500</v>
      </c>
      <c r="K488" s="2">
        <f>I488*1.5</f>
        <v>1125000</v>
      </c>
      <c r="L488" s="2">
        <f>I488*2</f>
        <v>1500000</v>
      </c>
      <c r="M488" s="12">
        <f>H488/I488</f>
        <v>0.71343066666666666</v>
      </c>
      <c r="N488" t="str">
        <f>IF(M488&lt;=1, "0-100%", IF(M488&lt;=1.25, "100-125%", IF(M488&lt;=1.5, "125-150%", IF(M488&lt;=2, "150-200%", "&gt;200%"))))</f>
        <v>0-100%</v>
      </c>
      <c r="O488" s="6">
        <f>MIN(H488,I488)*INDEX('2018_commission_structure-Start'!$A$21:$I$24,MATCH($E488,'2018_commission_structure-Start'!$A$21:$A$24,0),MATCH(O$1,'2018_commission_structure-Start'!$A$21:$I$21,0))</f>
        <v>80260.95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0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>SUM(O488:S488)</f>
        <v>80260.95</v>
      </c>
      <c r="U488" s="6">
        <f>T488+F488</f>
        <v>161798.95000000001</v>
      </c>
      <c r="V488" s="6">
        <f>MIN(H488,I488)*INDEX('2018_commission_structure-Start'!$A$15:$J$18,MATCH($E488,'2018_commission_structure-Start'!$A$15:$A$18,0),MATCH(V$1,'2018_commission_structure-Start'!$A$15:$J$15,0))</f>
        <v>80260.95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0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IF(H488&gt;L488,(H488-L488)*INDEX('2018_commission_structure-Start'!$A$21:$I$24,MATCH($E488,'2018_commission_structure-Start'!$A$21:$A$24,0),MATCH(Z$1,'2018_commission_structure-Start'!$A$21:$I$21,0)),0)</f>
        <v>0</v>
      </c>
      <c r="AA488" s="6">
        <f>SUM(V488:Z488)</f>
        <v>80260.95</v>
      </c>
      <c r="AB488" s="6">
        <f>AA488+F488</f>
        <v>161798.95000000001</v>
      </c>
    </row>
    <row r="489" spans="1:28" x14ac:dyDescent="0.2">
      <c r="A489" t="str">
        <f>C489&amp;" "&amp;D489</f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>VLOOKUP(E489,'2018_commission_structure-Start'!$A$22:$I$24,9,FALSE)</f>
        <v>500000</v>
      </c>
      <c r="J489" s="2">
        <f>I489*1.25</f>
        <v>625000</v>
      </c>
      <c r="K489" s="2">
        <f>I489*1.5</f>
        <v>750000</v>
      </c>
      <c r="L489" s="2">
        <f>I489*2</f>
        <v>1000000</v>
      </c>
      <c r="M489" s="12">
        <f>H489/I489</f>
        <v>1.435816</v>
      </c>
      <c r="N489" t="str">
        <f>IF(M489&lt;=1, "0-100%", IF(M489&lt;=1.25, "100-125%", IF(M489&lt;=1.5, "125-150%", IF(M489&lt;=2, "150-200%", "&gt;200%"))))</f>
        <v>125-150%</v>
      </c>
      <c r="O489" s="6">
        <f>MIN(H489,I489)*INDEX('2018_commission_structure-Start'!$A$21:$I$24,MATCH($E489,'2018_commission_structure-Start'!$A$21:$A$24,0),MATCH(O$1,'2018_commission_structure-Start'!$A$21:$I$21,0))</f>
        <v>50000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18750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16723.439999999999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>SUM(O489:S489)</f>
        <v>85473.44</v>
      </c>
      <c r="U489" s="6">
        <f>T489+F489</f>
        <v>127729.44</v>
      </c>
      <c r="V489" s="6">
        <f>MIN(H489,I489)*INDEX('2018_commission_structure-Start'!$A$15:$J$18,MATCH($E489,'2018_commission_structure-Start'!$A$15:$A$18,0),MATCH(V$1,'2018_commission_structure-Start'!$A$15:$J$15,0))</f>
        <v>60000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21250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18581.600000000002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IF(H489&gt;L489,(H489-L489)*INDEX('2018_commission_structure-Start'!$A$21:$I$24,MATCH($E489,'2018_commission_structure-Start'!$A$21:$A$24,0),MATCH(Z$1,'2018_commission_structure-Start'!$A$21:$I$21,0)),0)</f>
        <v>0</v>
      </c>
      <c r="AA489" s="6">
        <f>SUM(V489:Z489)</f>
        <v>99831.6</v>
      </c>
      <c r="AB489" s="6">
        <f>AA489+F489</f>
        <v>142087.6</v>
      </c>
    </row>
    <row r="490" spans="1:28" x14ac:dyDescent="0.2">
      <c r="A490" t="str">
        <f>C490&amp;" "&amp;D490</f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>VLOOKUP(E490,'2018_commission_structure-Start'!$A$22:$I$24,9,FALSE)</f>
        <v>750000</v>
      </c>
      <c r="J490" s="2">
        <f>I490*1.25</f>
        <v>937500</v>
      </c>
      <c r="K490" s="2">
        <f>I490*1.5</f>
        <v>1125000</v>
      </c>
      <c r="L490" s="2">
        <f>I490*2</f>
        <v>1500000</v>
      </c>
      <c r="M490" s="12">
        <f>H490/I490</f>
        <v>0.60627733333333333</v>
      </c>
      <c r="N490" t="str">
        <f>IF(M490&lt;=1, "0-100%", IF(M490&lt;=1.25, "100-125%", IF(M490&lt;=1.5, "125-150%", IF(M490&lt;=2, "150-200%", "&gt;200%"))))</f>
        <v>0-100%</v>
      </c>
      <c r="O490" s="6">
        <f>MIN(H490,I490)*INDEX('2018_commission_structure-Start'!$A$21:$I$24,MATCH($E490,'2018_commission_structure-Start'!$A$21:$A$24,0),MATCH(O$1,'2018_commission_structure-Start'!$A$21:$I$21,0))</f>
        <v>68206.2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0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>SUM(O490:S490)</f>
        <v>68206.2</v>
      </c>
      <c r="U490" s="6">
        <f>T490+F490</f>
        <v>159862.20000000001</v>
      </c>
      <c r="V490" s="6">
        <f>MIN(H490,I490)*INDEX('2018_commission_structure-Start'!$A$15:$J$18,MATCH($E490,'2018_commission_structure-Start'!$A$15:$A$18,0),MATCH(V$1,'2018_commission_structure-Start'!$A$15:$J$15,0))</f>
        <v>68206.2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0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IF(H490&gt;L490,(H490-L490)*INDEX('2018_commission_structure-Start'!$A$21:$I$24,MATCH($E490,'2018_commission_structure-Start'!$A$21:$A$24,0),MATCH(Z$1,'2018_commission_structure-Start'!$A$21:$I$21,0)),0)</f>
        <v>0</v>
      </c>
      <c r="AA490" s="6">
        <f>SUM(V490:Z490)</f>
        <v>68206.2</v>
      </c>
      <c r="AB490" s="6">
        <f>AA490+F490</f>
        <v>159862.20000000001</v>
      </c>
    </row>
    <row r="491" spans="1:28" x14ac:dyDescent="0.2">
      <c r="A491" t="str">
        <f>C491&amp;" "&amp;D491</f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>VLOOKUP(E491,'2018_commission_structure-Start'!$A$22:$I$24,9,FALSE)</f>
        <v>750000</v>
      </c>
      <c r="J491" s="2">
        <f>I491*1.25</f>
        <v>937500</v>
      </c>
      <c r="K491" s="2">
        <f>I491*1.5</f>
        <v>1125000</v>
      </c>
      <c r="L491" s="2">
        <f>I491*2</f>
        <v>1500000</v>
      </c>
      <c r="M491" s="12">
        <f>H491/I491</f>
        <v>0.73824400000000001</v>
      </c>
      <c r="N491" t="str">
        <f>IF(M491&lt;=1, "0-100%", IF(M491&lt;=1.25, "100-125%", IF(M491&lt;=1.5, "125-150%", IF(M491&lt;=2, "150-200%", "&gt;200%"))))</f>
        <v>0-100%</v>
      </c>
      <c r="O491" s="6">
        <f>MIN(H491,I491)*INDEX('2018_commission_structure-Start'!$A$21:$I$24,MATCH($E491,'2018_commission_structure-Start'!$A$21:$A$24,0),MATCH(O$1,'2018_commission_structure-Start'!$A$21:$I$21,0))</f>
        <v>83052.45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0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>SUM(O491:S491)</f>
        <v>83052.45</v>
      </c>
      <c r="U491" s="6">
        <f>T491+F491</f>
        <v>163350.45000000001</v>
      </c>
      <c r="V491" s="6">
        <f>MIN(H491,I491)*INDEX('2018_commission_structure-Start'!$A$15:$J$18,MATCH($E491,'2018_commission_structure-Start'!$A$15:$A$18,0),MATCH(V$1,'2018_commission_structure-Start'!$A$15:$J$15,0))</f>
        <v>83052.45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0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IF(H491&gt;L491,(H491-L491)*INDEX('2018_commission_structure-Start'!$A$21:$I$24,MATCH($E491,'2018_commission_structure-Start'!$A$21:$A$24,0),MATCH(Z$1,'2018_commission_structure-Start'!$A$21:$I$21,0)),0)</f>
        <v>0</v>
      </c>
      <c r="AA491" s="6">
        <f>SUM(V491:Z491)</f>
        <v>83052.45</v>
      </c>
      <c r="AB491" s="6">
        <f>AA491+F491</f>
        <v>163350.45000000001</v>
      </c>
    </row>
    <row r="492" spans="1:28" x14ac:dyDescent="0.2">
      <c r="A492" t="str">
        <f>C492&amp;" "&amp;D492</f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>VLOOKUP(E492,'2018_commission_structure-Start'!$A$22:$I$24,9,FALSE)</f>
        <v>750000</v>
      </c>
      <c r="J492" s="2">
        <f>I492*1.25</f>
        <v>937500</v>
      </c>
      <c r="K492" s="2">
        <f>I492*1.5</f>
        <v>1125000</v>
      </c>
      <c r="L492" s="2">
        <f>I492*2</f>
        <v>1500000</v>
      </c>
      <c r="M492" s="12">
        <f>H492/I492</f>
        <v>0.98657733333333331</v>
      </c>
      <c r="N492" t="str">
        <f>IF(M492&lt;=1, "0-100%", IF(M492&lt;=1.25, "100-125%", IF(M492&lt;=1.5, "125-150%", IF(M492&lt;=2, "150-200%", "&gt;200%"))))</f>
        <v>0-100%</v>
      </c>
      <c r="O492" s="6">
        <f>MIN(H492,I492)*INDEX('2018_commission_structure-Start'!$A$21:$I$24,MATCH($E492,'2018_commission_structure-Start'!$A$21:$A$24,0),MATCH(O$1,'2018_commission_structure-Start'!$A$21:$I$21,0))</f>
        <v>110989.95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0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>SUM(O492:S492)</f>
        <v>110989.95</v>
      </c>
      <c r="U492" s="6">
        <f>T492+F492</f>
        <v>229196.95</v>
      </c>
      <c r="V492" s="6">
        <f>MIN(H492,I492)*INDEX('2018_commission_structure-Start'!$A$15:$J$18,MATCH($E492,'2018_commission_structure-Start'!$A$15:$A$18,0),MATCH(V$1,'2018_commission_structure-Start'!$A$15:$J$15,0))</f>
        <v>110989.95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IF(H492&gt;L492,(H492-L492)*INDEX('2018_commission_structure-Start'!$A$21:$I$24,MATCH($E492,'2018_commission_structure-Start'!$A$21:$A$24,0),MATCH(Z$1,'2018_commission_structure-Start'!$A$21:$I$21,0)),0)</f>
        <v>0</v>
      </c>
      <c r="AA492" s="6">
        <f>SUM(V492:Z492)</f>
        <v>110989.95</v>
      </c>
      <c r="AB492" s="6">
        <f>AA492+F492</f>
        <v>229196.95</v>
      </c>
    </row>
    <row r="493" spans="1:28" x14ac:dyDescent="0.2">
      <c r="A493" t="str">
        <f>C493&amp;" "&amp;D493</f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>VLOOKUP(E493,'2018_commission_structure-Start'!$A$22:$I$24,9,FALSE)</f>
        <v>750000</v>
      </c>
      <c r="J493" s="2">
        <f>I493*1.25</f>
        <v>937500</v>
      </c>
      <c r="K493" s="2">
        <f>I493*1.5</f>
        <v>1125000</v>
      </c>
      <c r="L493" s="2">
        <f>I493*2</f>
        <v>1500000</v>
      </c>
      <c r="M493" s="12">
        <f>H493/I493</f>
        <v>1.08954</v>
      </c>
      <c r="N493" t="str">
        <f>IF(M493&lt;=1, "0-100%", IF(M493&lt;=1.25, "100-125%", IF(M493&lt;=1.5, "125-150%", IF(M493&lt;=2, "150-200%", "&gt;200%"))))</f>
        <v>100-125%</v>
      </c>
      <c r="O493" s="6">
        <f>MIN(H493,I493)*INDEX('2018_commission_structure-Start'!$A$21:$I$24,MATCH($E493,'2018_commission_structure-Start'!$A$21:$A$24,0),MATCH(O$1,'2018_commission_structure-Start'!$A$21:$I$21,0))</f>
        <v>112500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12759.45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0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>SUM(O493:S493)</f>
        <v>125259.45</v>
      </c>
      <c r="U493" s="6">
        <f>T493+F493</f>
        <v>214435.45</v>
      </c>
      <c r="V493" s="6">
        <f>MIN(H493,I493)*INDEX('2018_commission_structure-Start'!$A$15:$J$18,MATCH($E493,'2018_commission_structure-Start'!$A$15:$A$18,0),MATCH(V$1,'2018_commission_structure-Start'!$A$15:$J$15,0))</f>
        <v>112500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14774.1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0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IF(H493&gt;L493,(H493-L493)*INDEX('2018_commission_structure-Start'!$A$21:$I$24,MATCH($E493,'2018_commission_structure-Start'!$A$21:$A$24,0),MATCH(Z$1,'2018_commission_structure-Start'!$A$21:$I$21,0)),0)</f>
        <v>0</v>
      </c>
      <c r="AA493" s="6">
        <f>SUM(V493:Z493)</f>
        <v>127274.1</v>
      </c>
      <c r="AB493" s="6">
        <f>AA493+F493</f>
        <v>216450.1</v>
      </c>
    </row>
    <row r="494" spans="1:28" x14ac:dyDescent="0.2">
      <c r="A494" t="str">
        <f>C494&amp;" "&amp;D494</f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>VLOOKUP(E494,'2018_commission_structure-Start'!$A$22:$I$24,9,FALSE)</f>
        <v>500000</v>
      </c>
      <c r="J494" s="2">
        <f>I494*1.25</f>
        <v>625000</v>
      </c>
      <c r="K494" s="2">
        <f>I494*1.5</f>
        <v>750000</v>
      </c>
      <c r="L494" s="2">
        <f>I494*2</f>
        <v>1000000</v>
      </c>
      <c r="M494" s="12">
        <f>H494/I494</f>
        <v>1.401824</v>
      </c>
      <c r="N494" t="str">
        <f>IF(M494&lt;=1, "0-100%", IF(M494&lt;=1.25, "100-125%", IF(M494&lt;=1.5, "125-150%", IF(M494&lt;=2, "150-200%", "&gt;200%"))))</f>
        <v>125-150%</v>
      </c>
      <c r="O494" s="6">
        <f>MIN(H494,I494)*INDEX('2018_commission_structure-Start'!$A$21:$I$24,MATCH($E494,'2018_commission_structure-Start'!$A$21:$A$24,0),MATCH(O$1,'2018_commission_structure-Start'!$A$21:$I$21,0))</f>
        <v>50000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18750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13664.16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>SUM(O494:S494)</f>
        <v>82414.16</v>
      </c>
      <c r="U494" s="6">
        <f>T494+F494</f>
        <v>115201.16</v>
      </c>
      <c r="V494" s="6">
        <f>MIN(H494,I494)*INDEX('2018_commission_structure-Start'!$A$15:$J$18,MATCH($E494,'2018_commission_structure-Start'!$A$15:$A$18,0),MATCH(V$1,'2018_commission_structure-Start'!$A$15:$J$15,0))</f>
        <v>60000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21250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15182.400000000001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IF(H494&gt;L494,(H494-L494)*INDEX('2018_commission_structure-Start'!$A$21:$I$24,MATCH($E494,'2018_commission_structure-Start'!$A$21:$A$24,0),MATCH(Z$1,'2018_commission_structure-Start'!$A$21:$I$21,0)),0)</f>
        <v>0</v>
      </c>
      <c r="AA494" s="6">
        <f>SUM(V494:Z494)</f>
        <v>96432.4</v>
      </c>
      <c r="AB494" s="6">
        <f>AA494+F494</f>
        <v>129219.4</v>
      </c>
    </row>
    <row r="495" spans="1:28" x14ac:dyDescent="0.2">
      <c r="A495" t="str">
        <f>C495&amp;" "&amp;D495</f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>VLOOKUP(E495,'2018_commission_structure-Start'!$A$22:$I$24,9,FALSE)</f>
        <v>600000</v>
      </c>
      <c r="J495" s="2">
        <f>I495*1.25</f>
        <v>750000</v>
      </c>
      <c r="K495" s="2">
        <f>I495*1.5</f>
        <v>900000</v>
      </c>
      <c r="L495" s="2">
        <f>I495*2</f>
        <v>1200000</v>
      </c>
      <c r="M495" s="12">
        <f>H495/I495</f>
        <v>1.0758816666666666</v>
      </c>
      <c r="N495" t="str">
        <f>IF(M495&lt;=1, "0-100%", IF(M495&lt;=1.25, "100-125%", IF(M495&lt;=1.5, "125-150%", IF(M495&lt;=2, "150-200%", "&gt;200%"))))</f>
        <v>100-125%</v>
      </c>
      <c r="O495" s="6">
        <f>MIN(H495,I495)*INDEX('2018_commission_structure-Start'!$A$21:$I$24,MATCH($E495,'2018_commission_structure-Start'!$A$21:$A$24,0),MATCH(O$1,'2018_commission_structure-Start'!$A$21:$I$21,0))</f>
        <v>78000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7739.93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>SUM(O495:S495)</f>
        <v>85739.93</v>
      </c>
      <c r="U495" s="6">
        <f>T495+F495</f>
        <v>136575.93</v>
      </c>
      <c r="V495" s="6">
        <f>MIN(H495,I495)*INDEX('2018_commission_structure-Start'!$A$15:$J$18,MATCH($E495,'2018_commission_structure-Start'!$A$15:$A$18,0),MATCH(V$1,'2018_commission_structure-Start'!$A$15:$J$15,0))</f>
        <v>90000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8195.2199999999993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IF(H495&gt;L495,(H495-L495)*INDEX('2018_commission_structure-Start'!$A$21:$I$24,MATCH($E495,'2018_commission_structure-Start'!$A$21:$A$24,0),MATCH(Z$1,'2018_commission_structure-Start'!$A$21:$I$21,0)),0)</f>
        <v>0</v>
      </c>
      <c r="AA495" s="6">
        <f>SUM(V495:Z495)</f>
        <v>98195.22</v>
      </c>
      <c r="AB495" s="6">
        <f>AA495+F495</f>
        <v>149031.22</v>
      </c>
    </row>
    <row r="496" spans="1:28" x14ac:dyDescent="0.2">
      <c r="A496" t="str">
        <f>C496&amp;" "&amp;D496</f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>VLOOKUP(E496,'2018_commission_structure-Start'!$A$22:$I$24,9,FALSE)</f>
        <v>500000</v>
      </c>
      <c r="J496" s="2">
        <f>I496*1.25</f>
        <v>625000</v>
      </c>
      <c r="K496" s="2">
        <f>I496*1.5</f>
        <v>750000</v>
      </c>
      <c r="L496" s="2">
        <f>I496*2</f>
        <v>1000000</v>
      </c>
      <c r="M496" s="12">
        <f>H496/I496</f>
        <v>1.140236</v>
      </c>
      <c r="N496" t="str">
        <f>IF(M496&lt;=1, "0-100%", IF(M496&lt;=1.25, "100-125%", IF(M496&lt;=1.5, "125-150%", IF(M496&lt;=2, "150-200%", "&gt;200%"))))</f>
        <v>100-125%</v>
      </c>
      <c r="O496" s="6">
        <f>MIN(H496,I496)*INDEX('2018_commission_structure-Start'!$A$21:$I$24,MATCH($E496,'2018_commission_structure-Start'!$A$21:$A$24,0),MATCH(O$1,'2018_commission_structure-Start'!$A$21:$I$21,0))</f>
        <v>50000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10517.699999999999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0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>SUM(O496:S496)</f>
        <v>60517.7</v>
      </c>
      <c r="U496" s="6">
        <f>T496+F496</f>
        <v>124828.7</v>
      </c>
      <c r="V496" s="6">
        <f>MIN(H496,I496)*INDEX('2018_commission_structure-Start'!$A$15:$J$18,MATCH($E496,'2018_commission_structure-Start'!$A$15:$A$18,0),MATCH(V$1,'2018_commission_structure-Start'!$A$15:$J$15,0))</f>
        <v>60000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11920.060000000001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0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IF(H496&gt;L496,(H496-L496)*INDEX('2018_commission_structure-Start'!$A$21:$I$24,MATCH($E496,'2018_commission_structure-Start'!$A$21:$A$24,0),MATCH(Z$1,'2018_commission_structure-Start'!$A$21:$I$21,0)),0)</f>
        <v>0</v>
      </c>
      <c r="AA496" s="6">
        <f>SUM(V496:Z496)</f>
        <v>71920.06</v>
      </c>
      <c r="AB496" s="6">
        <f>AA496+F496</f>
        <v>136231.06</v>
      </c>
    </row>
    <row r="497" spans="1:28" x14ac:dyDescent="0.2">
      <c r="A497" t="str">
        <f>C497&amp;" "&amp;D497</f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>VLOOKUP(E497,'2018_commission_structure-Start'!$A$22:$I$24,9,FALSE)</f>
        <v>500000</v>
      </c>
      <c r="J497" s="2">
        <f>I497*1.25</f>
        <v>625000</v>
      </c>
      <c r="K497" s="2">
        <f>I497*1.5</f>
        <v>750000</v>
      </c>
      <c r="L497" s="2">
        <f>I497*2</f>
        <v>1000000</v>
      </c>
      <c r="M497" s="12">
        <f>H497/I497</f>
        <v>1.4546520000000001</v>
      </c>
      <c r="N497" t="str">
        <f>IF(M497&lt;=1, "0-100%", IF(M497&lt;=1.25, "100-125%", IF(M497&lt;=1.5, "125-150%", IF(M497&lt;=2, "150-200%", "&gt;200%"))))</f>
        <v>125-150%</v>
      </c>
      <c r="O497" s="6">
        <f>MIN(H497,I497)*INDEX('2018_commission_structure-Start'!$A$21:$I$24,MATCH($E497,'2018_commission_structure-Start'!$A$21:$A$24,0),MATCH(O$1,'2018_commission_structure-Start'!$A$21:$I$21,0))</f>
        <v>50000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18750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18418.68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0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>SUM(O497:S497)</f>
        <v>87168.68</v>
      </c>
      <c r="U497" s="6">
        <f>T497+F497</f>
        <v>138369.68</v>
      </c>
      <c r="V497" s="6">
        <f>MIN(H497,I497)*INDEX('2018_commission_structure-Start'!$A$15:$J$18,MATCH($E497,'2018_commission_structure-Start'!$A$15:$A$18,0),MATCH(V$1,'2018_commission_structure-Start'!$A$15:$J$15,0))</f>
        <v>60000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21250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20465.2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0</v>
      </c>
      <c r="Z497" s="2">
        <f>IF(H497&gt;L497,(H497-L497)*INDEX('2018_commission_structure-Start'!$A$21:$I$24,MATCH($E497,'2018_commission_structure-Start'!$A$21:$A$24,0),MATCH(Z$1,'2018_commission_structure-Start'!$A$21:$I$21,0)),0)</f>
        <v>0</v>
      </c>
      <c r="AA497" s="6">
        <f>SUM(V497:Z497)</f>
        <v>101715.2</v>
      </c>
      <c r="AB497" s="6">
        <f>AA497+F497</f>
        <v>152916.20000000001</v>
      </c>
    </row>
    <row r="498" spans="1:28" x14ac:dyDescent="0.2">
      <c r="A498" t="str">
        <f>C498&amp;" "&amp;D498</f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>VLOOKUP(E498,'2018_commission_structure-Start'!$A$22:$I$24,9,FALSE)</f>
        <v>750000</v>
      </c>
      <c r="J498" s="2">
        <f>I498*1.25</f>
        <v>937500</v>
      </c>
      <c r="K498" s="2">
        <f>I498*1.5</f>
        <v>1125000</v>
      </c>
      <c r="L498" s="2">
        <f>I498*2</f>
        <v>1500000</v>
      </c>
      <c r="M498" s="12">
        <f>H498/I498</f>
        <v>1.0238719999999999</v>
      </c>
      <c r="N498" t="str">
        <f>IF(M498&lt;=1, "0-100%", IF(M498&lt;=1.25, "100-125%", IF(M498&lt;=1.5, "125-150%", IF(M498&lt;=2, "150-200%", "&gt;200%"))))</f>
        <v>100-125%</v>
      </c>
      <c r="O498" s="6">
        <f>MIN(H498,I498)*INDEX('2018_commission_structure-Start'!$A$21:$I$24,MATCH($E498,'2018_commission_structure-Start'!$A$21:$A$24,0),MATCH(O$1,'2018_commission_structure-Start'!$A$21:$I$21,0))</f>
        <v>112500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3401.76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0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>SUM(O498:S498)</f>
        <v>115901.75999999999</v>
      </c>
      <c r="U498" s="6">
        <f>T498+F498</f>
        <v>230249.76</v>
      </c>
      <c r="V498" s="6">
        <f>MIN(H498,I498)*INDEX('2018_commission_structure-Start'!$A$15:$J$18,MATCH($E498,'2018_commission_structure-Start'!$A$15:$A$18,0),MATCH(V$1,'2018_commission_structure-Start'!$A$15:$J$15,0))</f>
        <v>112500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3938.88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0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IF(H498&gt;L498,(H498-L498)*INDEX('2018_commission_structure-Start'!$A$21:$I$24,MATCH($E498,'2018_commission_structure-Start'!$A$21:$A$24,0),MATCH(Z$1,'2018_commission_structure-Start'!$A$21:$I$21,0)),0)</f>
        <v>0</v>
      </c>
      <c r="AA498" s="6">
        <f>SUM(V498:Z498)</f>
        <v>116438.88</v>
      </c>
      <c r="AB498" s="6">
        <f>AA498+F498</f>
        <v>230786.88</v>
      </c>
    </row>
    <row r="499" spans="1:28" x14ac:dyDescent="0.2">
      <c r="A499" t="str">
        <f>C499&amp;" "&amp;D499</f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>VLOOKUP(E499,'2018_commission_structure-Start'!$A$22:$I$24,9,FALSE)</f>
        <v>500000</v>
      </c>
      <c r="J499" s="2">
        <f>I499*1.25</f>
        <v>625000</v>
      </c>
      <c r="K499" s="2">
        <f>I499*1.5</f>
        <v>750000</v>
      </c>
      <c r="L499" s="2">
        <f>I499*2</f>
        <v>1000000</v>
      </c>
      <c r="M499" s="12">
        <f>H499/I499</f>
        <v>1.2280040000000001</v>
      </c>
      <c r="N499" t="str">
        <f>IF(M499&lt;=1, "0-100%", IF(M499&lt;=1.25, "100-125%", IF(M499&lt;=1.5, "125-150%", IF(M499&lt;=2, "150-200%", "&gt;200%"))))</f>
        <v>100-125%</v>
      </c>
      <c r="O499" s="6">
        <f>MIN(H499,I499)*INDEX('2018_commission_structure-Start'!$A$21:$I$24,MATCH($E499,'2018_commission_structure-Start'!$A$21:$A$24,0),MATCH(O$1,'2018_commission_structure-Start'!$A$21:$I$21,0))</f>
        <v>50000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17100.3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0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>SUM(O499:S499)</f>
        <v>67100.3</v>
      </c>
      <c r="U499" s="6">
        <f>T499+F499</f>
        <v>117910.3</v>
      </c>
      <c r="V499" s="6">
        <f>MIN(H499,I499)*INDEX('2018_commission_structure-Start'!$A$15:$J$18,MATCH($E499,'2018_commission_structure-Start'!$A$15:$A$18,0),MATCH(V$1,'2018_commission_structure-Start'!$A$15:$J$15,0))</f>
        <v>60000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19380.34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0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IF(H499&gt;L499,(H499-L499)*INDEX('2018_commission_structure-Start'!$A$21:$I$24,MATCH($E499,'2018_commission_structure-Start'!$A$21:$A$24,0),MATCH(Z$1,'2018_commission_structure-Start'!$A$21:$I$21,0)),0)</f>
        <v>0</v>
      </c>
      <c r="AA499" s="6">
        <f>SUM(V499:Z499)</f>
        <v>79380.34</v>
      </c>
      <c r="AB499" s="6">
        <f>AA499+F499</f>
        <v>130190.34</v>
      </c>
    </row>
    <row r="500" spans="1:28" x14ac:dyDescent="0.2">
      <c r="A500" t="str">
        <f>C500&amp;" "&amp;D500</f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>VLOOKUP(E500,'2018_commission_structure-Start'!$A$22:$I$24,9,FALSE)</f>
        <v>750000</v>
      </c>
      <c r="J500" s="2">
        <f>I500*1.25</f>
        <v>937500</v>
      </c>
      <c r="K500" s="2">
        <f>I500*1.5</f>
        <v>1125000</v>
      </c>
      <c r="L500" s="2">
        <f>I500*2</f>
        <v>1500000</v>
      </c>
      <c r="M500" s="12">
        <f>H500/I500</f>
        <v>0.65206666666666668</v>
      </c>
      <c r="N500" t="str">
        <f>IF(M500&lt;=1, "0-100%", IF(M500&lt;=1.25, "100-125%", IF(M500&lt;=1.5, "125-150%", IF(M500&lt;=2, "150-200%", "&gt;200%"))))</f>
        <v>0-100%</v>
      </c>
      <c r="O500" s="6">
        <f>MIN(H500,I500)*INDEX('2018_commission_structure-Start'!$A$21:$I$24,MATCH($E500,'2018_commission_structure-Start'!$A$21:$A$24,0),MATCH(O$1,'2018_commission_structure-Start'!$A$21:$I$21,0))</f>
        <v>73357.5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0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>SUM(O500:S500)</f>
        <v>73357.5</v>
      </c>
      <c r="U500" s="6">
        <f>T500+F500</f>
        <v>187907.5</v>
      </c>
      <c r="V500" s="6">
        <f>MIN(H500,I500)*INDEX('2018_commission_structure-Start'!$A$15:$J$18,MATCH($E500,'2018_commission_structure-Start'!$A$15:$A$18,0),MATCH(V$1,'2018_commission_structure-Start'!$A$15:$J$15,0))</f>
        <v>73357.5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0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IF(H500&gt;L500,(H500-L500)*INDEX('2018_commission_structure-Start'!$A$21:$I$24,MATCH($E500,'2018_commission_structure-Start'!$A$21:$A$24,0),MATCH(Z$1,'2018_commission_structure-Start'!$A$21:$I$21,0)),0)</f>
        <v>0</v>
      </c>
      <c r="AA500" s="6">
        <f>SUM(V500:Z500)</f>
        <v>73357.5</v>
      </c>
      <c r="AB500" s="6">
        <f>AA500+F500</f>
        <v>187907.5</v>
      </c>
    </row>
    <row r="501" spans="1:28" x14ac:dyDescent="0.2">
      <c r="A501" t="str">
        <f>C501&amp;" "&amp;D501</f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>VLOOKUP(E501,'2018_commission_structure-Start'!$A$22:$I$24,9,FALSE)</f>
        <v>750000</v>
      </c>
      <c r="J501" s="2">
        <f>I501*1.25</f>
        <v>937500</v>
      </c>
      <c r="K501" s="2">
        <f>I501*1.5</f>
        <v>1125000</v>
      </c>
      <c r="L501" s="2">
        <f>I501*2</f>
        <v>1500000</v>
      </c>
      <c r="M501" s="12">
        <f>H501/I501</f>
        <v>1.0313893333333333</v>
      </c>
      <c r="N501" t="str">
        <f>IF(M501&lt;=1, "0-100%", IF(M501&lt;=1.25, "100-125%", IF(M501&lt;=1.5, "125-150%", IF(M501&lt;=2, "150-200%", "&gt;200%"))))</f>
        <v>100-125%</v>
      </c>
      <c r="O501" s="6">
        <f>MIN(H501,I501)*INDEX('2018_commission_structure-Start'!$A$21:$I$24,MATCH($E501,'2018_commission_structure-Start'!$A$21:$A$24,0),MATCH(O$1,'2018_commission_structure-Start'!$A$21:$I$21,0))</f>
        <v>112500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4472.9800000000005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0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>SUM(O501:S501)</f>
        <v>116972.98</v>
      </c>
      <c r="U501" s="6">
        <f>T501+F501</f>
        <v>209973.97999999998</v>
      </c>
      <c r="V501" s="6">
        <f>MIN(H501,I501)*INDEX('2018_commission_structure-Start'!$A$15:$J$18,MATCH($E501,'2018_commission_structure-Start'!$A$15:$A$18,0),MATCH(V$1,'2018_commission_structure-Start'!$A$15:$J$15,0))</f>
        <v>112500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5179.24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0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IF(H501&gt;L501,(H501-L501)*INDEX('2018_commission_structure-Start'!$A$21:$I$24,MATCH($E501,'2018_commission_structure-Start'!$A$21:$A$24,0),MATCH(Z$1,'2018_commission_structure-Start'!$A$21:$I$21,0)),0)</f>
        <v>0</v>
      </c>
      <c r="AA501" s="6">
        <f>SUM(V501:Z501)</f>
        <v>117679.24</v>
      </c>
      <c r="AB501" s="6">
        <f>AA501+F501</f>
        <v>210680.24</v>
      </c>
    </row>
    <row r="502" spans="1:28" x14ac:dyDescent="0.2">
      <c r="A502" t="str">
        <f>C502&amp;" "&amp;D502</f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>VLOOKUP(E502,'2018_commission_structure-Start'!$A$22:$I$24,9,FALSE)</f>
        <v>500000</v>
      </c>
      <c r="J502" s="2">
        <f>I502*1.25</f>
        <v>625000</v>
      </c>
      <c r="K502" s="2">
        <f>I502*1.5</f>
        <v>750000</v>
      </c>
      <c r="L502" s="2">
        <f>I502*2</f>
        <v>1000000</v>
      </c>
      <c r="M502" s="12">
        <f>H502/I502</f>
        <v>1.189894</v>
      </c>
      <c r="N502" t="str">
        <f>IF(M502&lt;=1, "0-100%", IF(M502&lt;=1.25, "100-125%", IF(M502&lt;=1.5, "125-150%", IF(M502&lt;=2, "150-200%", "&gt;200%"))))</f>
        <v>100-125%</v>
      </c>
      <c r="O502" s="6">
        <f>MIN(H502,I502)*INDEX('2018_commission_structure-Start'!$A$21:$I$24,MATCH($E502,'2018_commission_structure-Start'!$A$21:$A$24,0),MATCH(O$1,'2018_commission_structure-Start'!$A$21:$I$21,0))</f>
        <v>50000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14242.05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0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>SUM(O502:S502)</f>
        <v>64242.05</v>
      </c>
      <c r="U502" s="6">
        <f>T502+F502</f>
        <v>106915.05</v>
      </c>
      <c r="V502" s="6">
        <f>MIN(H502,I502)*INDEX('2018_commission_structure-Start'!$A$15:$J$18,MATCH($E502,'2018_commission_structure-Start'!$A$15:$A$18,0),MATCH(V$1,'2018_commission_structure-Start'!$A$15:$J$15,0))</f>
        <v>60000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16140.990000000002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0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IF(H502&gt;L502,(H502-L502)*INDEX('2018_commission_structure-Start'!$A$21:$I$24,MATCH($E502,'2018_commission_structure-Start'!$A$21:$A$24,0),MATCH(Z$1,'2018_commission_structure-Start'!$A$21:$I$21,0)),0)</f>
        <v>0</v>
      </c>
      <c r="AA502" s="6">
        <f>SUM(V502:Z502)</f>
        <v>76140.990000000005</v>
      </c>
      <c r="AB502" s="6">
        <f>AA502+F502</f>
        <v>118813.99</v>
      </c>
    </row>
    <row r="503" spans="1:28" x14ac:dyDescent="0.2">
      <c r="A503" t="str">
        <f>C503&amp;" "&amp;D503</f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>VLOOKUP(E503,'2018_commission_structure-Start'!$A$22:$I$24,9,FALSE)</f>
        <v>500000</v>
      </c>
      <c r="J503" s="2">
        <f>I503*1.25</f>
        <v>625000</v>
      </c>
      <c r="K503" s="2">
        <f>I503*1.5</f>
        <v>750000</v>
      </c>
      <c r="L503" s="2">
        <f>I503*2</f>
        <v>1000000</v>
      </c>
      <c r="M503" s="12">
        <f>H503/I503</f>
        <v>0.90200800000000003</v>
      </c>
      <c r="N503" t="str">
        <f>IF(M503&lt;=1, "0-100%", IF(M503&lt;=1.25, "100-125%", IF(M503&lt;=1.5, "125-150%", IF(M503&lt;=2, "150-200%", "&gt;200%"))))</f>
        <v>0-100%</v>
      </c>
      <c r="O503" s="6">
        <f>MIN(H503,I503)*INDEX('2018_commission_structure-Start'!$A$21:$I$24,MATCH($E503,'2018_commission_structure-Start'!$A$21:$A$24,0),MATCH(O$1,'2018_commission_structure-Start'!$A$21:$I$21,0))</f>
        <v>45100.4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0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0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>SUM(O503:S503)</f>
        <v>45100.4</v>
      </c>
      <c r="U503" s="6">
        <f>T503+F503</f>
        <v>105649.4</v>
      </c>
      <c r="V503" s="6">
        <f>MIN(H503,I503)*INDEX('2018_commission_structure-Start'!$A$15:$J$18,MATCH($E503,'2018_commission_structure-Start'!$A$15:$A$18,0),MATCH(V$1,'2018_commission_structure-Start'!$A$15:$J$15,0))</f>
        <v>54120.479999999996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0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IF(H503&gt;L503,(H503-L503)*INDEX('2018_commission_structure-Start'!$A$21:$I$24,MATCH($E503,'2018_commission_structure-Start'!$A$21:$A$24,0),MATCH(Z$1,'2018_commission_structure-Start'!$A$21:$I$21,0)),0)</f>
        <v>0</v>
      </c>
      <c r="AA503" s="6">
        <f>SUM(V503:Z503)</f>
        <v>54120.479999999996</v>
      </c>
      <c r="AB503" s="6">
        <f>AA503+F503</f>
        <v>114669.48</v>
      </c>
    </row>
    <row r="504" spans="1:28" x14ac:dyDescent="0.2">
      <c r="A504" t="str">
        <f>C504&amp;" "&amp;D504</f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>VLOOKUP(E504,'2018_commission_structure-Start'!$A$22:$I$24,9,FALSE)</f>
        <v>750000</v>
      </c>
      <c r="J504" s="2">
        <f>I504*1.25</f>
        <v>937500</v>
      </c>
      <c r="K504" s="2">
        <f>I504*1.5</f>
        <v>1125000</v>
      </c>
      <c r="L504" s="2">
        <f>I504*2</f>
        <v>1500000</v>
      </c>
      <c r="M504" s="12">
        <f>H504/I504</f>
        <v>0.68126533333333328</v>
      </c>
      <c r="N504" t="str">
        <f>IF(M504&lt;=1, "0-100%", IF(M504&lt;=1.25, "100-125%", IF(M504&lt;=1.5, "125-150%", IF(M504&lt;=2, "150-200%", "&gt;200%"))))</f>
        <v>0-100%</v>
      </c>
      <c r="O504" s="6">
        <f>MIN(H504,I504)*INDEX('2018_commission_structure-Start'!$A$21:$I$24,MATCH($E504,'2018_commission_structure-Start'!$A$21:$A$24,0),MATCH(O$1,'2018_commission_structure-Start'!$A$21:$I$21,0))</f>
        <v>76642.349999999991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0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>SUM(O504:S504)</f>
        <v>76642.349999999991</v>
      </c>
      <c r="U504" s="6">
        <f>T504+F504</f>
        <v>157870.34999999998</v>
      </c>
      <c r="V504" s="6">
        <f>MIN(H504,I504)*INDEX('2018_commission_structure-Start'!$A$15:$J$18,MATCH($E504,'2018_commission_structure-Start'!$A$15:$A$18,0),MATCH(V$1,'2018_commission_structure-Start'!$A$15:$J$15,0))</f>
        <v>76642.349999999991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0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IF(H504&gt;L504,(H504-L504)*INDEX('2018_commission_structure-Start'!$A$21:$I$24,MATCH($E504,'2018_commission_structure-Start'!$A$21:$A$24,0),MATCH(Z$1,'2018_commission_structure-Start'!$A$21:$I$21,0)),0)</f>
        <v>0</v>
      </c>
      <c r="AA504" s="6">
        <f>SUM(V504:Z504)</f>
        <v>76642.349999999991</v>
      </c>
      <c r="AB504" s="6">
        <f>AA504+F504</f>
        <v>157870.34999999998</v>
      </c>
    </row>
    <row r="505" spans="1:28" x14ac:dyDescent="0.2">
      <c r="A505" t="str">
        <f>C505&amp;" "&amp;D505</f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>VLOOKUP(E505,'2018_commission_structure-Start'!$A$22:$I$24,9,FALSE)</f>
        <v>750000</v>
      </c>
      <c r="J505" s="2">
        <f>I505*1.25</f>
        <v>937500</v>
      </c>
      <c r="K505" s="2">
        <f>I505*1.5</f>
        <v>1125000</v>
      </c>
      <c r="L505" s="2">
        <f>I505*2</f>
        <v>1500000</v>
      </c>
      <c r="M505" s="12">
        <f>H505/I505</f>
        <v>1.1652173333333333</v>
      </c>
      <c r="N505" t="str">
        <f>IF(M505&lt;=1, "0-100%", IF(M505&lt;=1.25, "100-125%", IF(M505&lt;=1.5, "125-150%", IF(M505&lt;=2, "150-200%", "&gt;200%"))))</f>
        <v>100-125%</v>
      </c>
      <c r="O505" s="6">
        <f>MIN(H505,I505)*INDEX('2018_commission_structure-Start'!$A$21:$I$24,MATCH($E505,'2018_commission_structure-Start'!$A$21:$A$24,0),MATCH(O$1,'2018_commission_structure-Start'!$A$21:$I$21,0))</f>
        <v>112500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23543.47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>SUM(O505:S505)</f>
        <v>136043.47</v>
      </c>
      <c r="U505" s="6">
        <f>T505+F505</f>
        <v>248750.47</v>
      </c>
      <c r="V505" s="6">
        <f>MIN(H505,I505)*INDEX('2018_commission_structure-Start'!$A$15:$J$18,MATCH($E505,'2018_commission_structure-Start'!$A$15:$A$18,0),MATCH(V$1,'2018_commission_structure-Start'!$A$15:$J$15,0))</f>
        <v>112500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27260.86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IF(H505&gt;L505,(H505-L505)*INDEX('2018_commission_structure-Start'!$A$21:$I$24,MATCH($E505,'2018_commission_structure-Start'!$A$21:$A$24,0),MATCH(Z$1,'2018_commission_structure-Start'!$A$21:$I$21,0)),0)</f>
        <v>0</v>
      </c>
      <c r="AA505" s="6">
        <f>SUM(V505:Z505)</f>
        <v>139760.85999999999</v>
      </c>
      <c r="AB505" s="6">
        <f>AA505+F505</f>
        <v>252467.86</v>
      </c>
    </row>
    <row r="506" spans="1:28" x14ac:dyDescent="0.2">
      <c r="A506" t="str">
        <f>C506&amp;" "&amp;D506</f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>VLOOKUP(E506,'2018_commission_structure-Start'!$A$22:$I$24,9,FALSE)</f>
        <v>600000</v>
      </c>
      <c r="J506" s="2">
        <f>I506*1.25</f>
        <v>750000</v>
      </c>
      <c r="K506" s="2">
        <f>I506*1.5</f>
        <v>900000</v>
      </c>
      <c r="L506" s="2">
        <f>I506*2</f>
        <v>1200000</v>
      </c>
      <c r="M506" s="12">
        <f>H506/I506</f>
        <v>1.0316366666666668</v>
      </c>
      <c r="N506" t="str">
        <f>IF(M506&lt;=1, "0-100%", IF(M506&lt;=1.25, "100-125%", IF(M506&lt;=1.5, "125-150%", IF(M506&lt;=2, "150-200%", "&gt;200%"))))</f>
        <v>100-125%</v>
      </c>
      <c r="O506" s="6">
        <f>MIN(H506,I506)*INDEX('2018_commission_structure-Start'!$A$21:$I$24,MATCH($E506,'2018_commission_structure-Start'!$A$21:$A$24,0),MATCH(O$1,'2018_commission_structure-Start'!$A$21:$I$21,0))</f>
        <v>78000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3226.94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>SUM(O506:S506)</f>
        <v>81226.94</v>
      </c>
      <c r="U506" s="6">
        <f>T506+F506</f>
        <v>135452.94</v>
      </c>
      <c r="V506" s="6">
        <f>MIN(H506,I506)*INDEX('2018_commission_structure-Start'!$A$15:$J$18,MATCH($E506,'2018_commission_structure-Start'!$A$15:$A$18,0),MATCH(V$1,'2018_commission_structure-Start'!$A$15:$J$15,0))</f>
        <v>90000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3416.7599999999998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IF(H506&gt;L506,(H506-L506)*INDEX('2018_commission_structure-Start'!$A$21:$I$24,MATCH($E506,'2018_commission_structure-Start'!$A$21:$A$24,0),MATCH(Z$1,'2018_commission_structure-Start'!$A$21:$I$21,0)),0)</f>
        <v>0</v>
      </c>
      <c r="AA506" s="6">
        <f>SUM(V506:Z506)</f>
        <v>93416.76</v>
      </c>
      <c r="AB506" s="6">
        <f>AA506+F506</f>
        <v>147642.76</v>
      </c>
    </row>
    <row r="507" spans="1:28" x14ac:dyDescent="0.2">
      <c r="A507" t="str">
        <f>C507&amp;" "&amp;D507</f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>VLOOKUP(E507,'2018_commission_structure-Start'!$A$22:$I$24,9,FALSE)</f>
        <v>750000</v>
      </c>
      <c r="J507" s="2">
        <f>I507*1.25</f>
        <v>937500</v>
      </c>
      <c r="K507" s="2">
        <f>I507*1.5</f>
        <v>1125000</v>
      </c>
      <c r="L507" s="2">
        <f>I507*2</f>
        <v>1500000</v>
      </c>
      <c r="M507" s="12">
        <f>H507/I507</f>
        <v>0.98357866666666671</v>
      </c>
      <c r="N507" t="str">
        <f>IF(M507&lt;=1, "0-100%", IF(M507&lt;=1.25, "100-125%", IF(M507&lt;=1.5, "125-150%", IF(M507&lt;=2, "150-200%", "&gt;200%"))))</f>
        <v>0-100%</v>
      </c>
      <c r="O507" s="6">
        <f>MIN(H507,I507)*INDEX('2018_commission_structure-Start'!$A$21:$I$24,MATCH($E507,'2018_commission_structure-Start'!$A$21:$A$24,0),MATCH(O$1,'2018_commission_structure-Start'!$A$21:$I$21,0))</f>
        <v>110652.59999999999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0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>SUM(O507:S507)</f>
        <v>110652.59999999999</v>
      </c>
      <c r="U507" s="6">
        <f>T507+F507</f>
        <v>224105.59999999998</v>
      </c>
      <c r="V507" s="6">
        <f>MIN(H507,I507)*INDEX('2018_commission_structure-Start'!$A$15:$J$18,MATCH($E507,'2018_commission_structure-Start'!$A$15:$A$18,0),MATCH(V$1,'2018_commission_structure-Start'!$A$15:$J$15,0))</f>
        <v>110652.59999999999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0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IF(H507&gt;L507,(H507-L507)*INDEX('2018_commission_structure-Start'!$A$21:$I$24,MATCH($E507,'2018_commission_structure-Start'!$A$21:$A$24,0),MATCH(Z$1,'2018_commission_structure-Start'!$A$21:$I$21,0)),0)</f>
        <v>0</v>
      </c>
      <c r="AA507" s="6">
        <f>SUM(V507:Z507)</f>
        <v>110652.59999999999</v>
      </c>
      <c r="AB507" s="6">
        <f>AA507+F507</f>
        <v>224105.59999999998</v>
      </c>
    </row>
    <row r="508" spans="1:28" x14ac:dyDescent="0.2">
      <c r="A508" t="str">
        <f>C508&amp;" "&amp;D508</f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>VLOOKUP(E508,'2018_commission_structure-Start'!$A$22:$I$24,9,FALSE)</f>
        <v>750000</v>
      </c>
      <c r="J508" s="2">
        <f>I508*1.25</f>
        <v>937500</v>
      </c>
      <c r="K508" s="2">
        <f>I508*1.5</f>
        <v>1125000</v>
      </c>
      <c r="L508" s="2">
        <f>I508*2</f>
        <v>1500000</v>
      </c>
      <c r="M508" s="12">
        <f>H508/I508</f>
        <v>1.2737706666666666</v>
      </c>
      <c r="N508" t="str">
        <f>IF(M508&lt;=1, "0-100%", IF(M508&lt;=1.25, "100-125%", IF(M508&lt;=1.5, "125-150%", IF(M508&lt;=2, "150-200%", "&gt;200%"))))</f>
        <v>125-150%</v>
      </c>
      <c r="O508" s="6">
        <f>MIN(H508,I508)*INDEX('2018_commission_structure-Start'!$A$21:$I$24,MATCH($E508,'2018_commission_structure-Start'!$A$21:$A$24,0),MATCH(O$1,'2018_commission_structure-Start'!$A$21:$I$21,0))</f>
        <v>112500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35625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4100.4400000000005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>SUM(O508:S508)</f>
        <v>152225.44</v>
      </c>
      <c r="U508" s="6">
        <f>T508+F508</f>
        <v>258218.44</v>
      </c>
      <c r="V508" s="6">
        <f>MIN(H508,I508)*INDEX('2018_commission_structure-Start'!$A$15:$J$18,MATCH($E508,'2018_commission_structure-Start'!$A$15:$A$18,0),MATCH(V$1,'2018_commission_structure-Start'!$A$15:$J$15,0))</f>
        <v>112500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41250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4457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IF(H508&gt;L508,(H508-L508)*INDEX('2018_commission_structure-Start'!$A$21:$I$24,MATCH($E508,'2018_commission_structure-Start'!$A$21:$A$24,0),MATCH(Z$1,'2018_commission_structure-Start'!$A$21:$I$21,0)),0)</f>
        <v>0</v>
      </c>
      <c r="AA508" s="6">
        <f>SUM(V508:Z508)</f>
        <v>158207</v>
      </c>
      <c r="AB508" s="6">
        <f>AA508+F508</f>
        <v>264200</v>
      </c>
    </row>
    <row r="509" spans="1:28" x14ac:dyDescent="0.2">
      <c r="A509" t="str">
        <f>C509&amp;" "&amp;D509</f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>VLOOKUP(E509,'2018_commission_structure-Start'!$A$22:$I$24,9,FALSE)</f>
        <v>750000</v>
      </c>
      <c r="J509" s="2">
        <f>I509*1.25</f>
        <v>937500</v>
      </c>
      <c r="K509" s="2">
        <f>I509*1.5</f>
        <v>1125000</v>
      </c>
      <c r="L509" s="2">
        <f>I509*2</f>
        <v>1500000</v>
      </c>
      <c r="M509" s="12">
        <f>H509/I509</f>
        <v>0.9607026666666667</v>
      </c>
      <c r="N509" t="str">
        <f>IF(M509&lt;=1, "0-100%", IF(M509&lt;=1.25, "100-125%", IF(M509&lt;=1.5, "125-150%", IF(M509&lt;=2, "150-200%", "&gt;200%"))))</f>
        <v>0-100%</v>
      </c>
      <c r="O509" s="6">
        <f>MIN(H509,I509)*INDEX('2018_commission_structure-Start'!$A$21:$I$24,MATCH($E509,'2018_commission_structure-Start'!$A$21:$A$24,0),MATCH(O$1,'2018_commission_structure-Start'!$A$21:$I$21,0))</f>
        <v>108079.05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0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>SUM(O509:S509)</f>
        <v>108079.05</v>
      </c>
      <c r="U509" s="6">
        <f>T509+F509</f>
        <v>203106.05</v>
      </c>
      <c r="V509" s="6">
        <f>MIN(H509,I509)*INDEX('2018_commission_structure-Start'!$A$15:$J$18,MATCH($E509,'2018_commission_structure-Start'!$A$15:$A$18,0),MATCH(V$1,'2018_commission_structure-Start'!$A$15:$J$15,0))</f>
        <v>108079.05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0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IF(H509&gt;L509,(H509-L509)*INDEX('2018_commission_structure-Start'!$A$21:$I$24,MATCH($E509,'2018_commission_structure-Start'!$A$21:$A$24,0),MATCH(Z$1,'2018_commission_structure-Start'!$A$21:$I$21,0)),0)</f>
        <v>0</v>
      </c>
      <c r="AA509" s="6">
        <f>SUM(V509:Z509)</f>
        <v>108079.05</v>
      </c>
      <c r="AB509" s="6">
        <f>AA509+F509</f>
        <v>203106.05</v>
      </c>
    </row>
    <row r="510" spans="1:28" x14ac:dyDescent="0.2">
      <c r="A510" t="str">
        <f>C510&amp;" "&amp;D510</f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>VLOOKUP(E510,'2018_commission_structure-Start'!$A$22:$I$24,9,FALSE)</f>
        <v>500000</v>
      </c>
      <c r="J510" s="2">
        <f>I510*1.25</f>
        <v>625000</v>
      </c>
      <c r="K510" s="2">
        <f>I510*1.5</f>
        <v>750000</v>
      </c>
      <c r="L510" s="2">
        <f>I510*2</f>
        <v>1000000</v>
      </c>
      <c r="M510" s="12">
        <f>H510/I510</f>
        <v>1.0391900000000001</v>
      </c>
      <c r="N510" t="str">
        <f>IF(M510&lt;=1, "0-100%", IF(M510&lt;=1.25, "100-125%", IF(M510&lt;=1.5, "125-150%", IF(M510&lt;=2, "150-200%", "&gt;200%"))))</f>
        <v>100-125%</v>
      </c>
      <c r="O510" s="6">
        <f>MIN(H510,I510)*INDEX('2018_commission_structure-Start'!$A$21:$I$24,MATCH($E510,'2018_commission_structure-Start'!$A$21:$A$24,0),MATCH(O$1,'2018_commission_structure-Start'!$A$21:$I$21,0))</f>
        <v>50000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2939.25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0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>SUM(O510:S510)</f>
        <v>52939.25</v>
      </c>
      <c r="U510" s="6">
        <f>T510+F510</f>
        <v>96799.25</v>
      </c>
      <c r="V510" s="6">
        <f>MIN(H510,I510)*INDEX('2018_commission_structure-Start'!$A$15:$J$18,MATCH($E510,'2018_commission_structure-Start'!$A$15:$A$18,0),MATCH(V$1,'2018_commission_structure-Start'!$A$15:$J$15,0))</f>
        <v>60000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3331.15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0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IF(H510&gt;L510,(H510-L510)*INDEX('2018_commission_structure-Start'!$A$21:$I$24,MATCH($E510,'2018_commission_structure-Start'!$A$21:$A$24,0),MATCH(Z$1,'2018_commission_structure-Start'!$A$21:$I$21,0)),0)</f>
        <v>0</v>
      </c>
      <c r="AA510" s="6">
        <f>SUM(V510:Z510)</f>
        <v>63331.15</v>
      </c>
      <c r="AB510" s="6">
        <f>AA510+F510</f>
        <v>107191.15</v>
      </c>
    </row>
    <row r="511" spans="1:28" x14ac:dyDescent="0.2">
      <c r="A511" t="str">
        <f>C511&amp;" "&amp;D511</f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>VLOOKUP(E511,'2018_commission_structure-Start'!$A$22:$I$24,9,FALSE)</f>
        <v>750000</v>
      </c>
      <c r="J511" s="2">
        <f>I511*1.25</f>
        <v>937500</v>
      </c>
      <c r="K511" s="2">
        <f>I511*1.5</f>
        <v>1125000</v>
      </c>
      <c r="L511" s="2">
        <f>I511*2</f>
        <v>1500000</v>
      </c>
      <c r="M511" s="12">
        <f>H511/I511</f>
        <v>1.0257893333333334</v>
      </c>
      <c r="N511" t="str">
        <f>IF(M511&lt;=1, "0-100%", IF(M511&lt;=1.25, "100-125%", IF(M511&lt;=1.5, "125-150%", IF(M511&lt;=2, "150-200%", "&gt;200%"))))</f>
        <v>100-125%</v>
      </c>
      <c r="O511" s="6">
        <f>MIN(H511,I511)*INDEX('2018_commission_structure-Start'!$A$21:$I$24,MATCH($E511,'2018_commission_structure-Start'!$A$21:$A$24,0),MATCH(O$1,'2018_commission_structure-Start'!$A$21:$I$21,0))</f>
        <v>112500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3674.98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>SUM(O511:S511)</f>
        <v>116174.98</v>
      </c>
      <c r="U511" s="6">
        <f>T511+F511</f>
        <v>210719.97999999998</v>
      </c>
      <c r="V511" s="6">
        <f>MIN(H511,I511)*INDEX('2018_commission_structure-Start'!$A$15:$J$18,MATCH($E511,'2018_commission_structure-Start'!$A$15:$A$18,0),MATCH(V$1,'2018_commission_structure-Start'!$A$15:$J$15,0))</f>
        <v>112500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4255.24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IF(H511&gt;L511,(H511-L511)*INDEX('2018_commission_structure-Start'!$A$21:$I$24,MATCH($E511,'2018_commission_structure-Start'!$A$21:$A$24,0),MATCH(Z$1,'2018_commission_structure-Start'!$A$21:$I$21,0)),0)</f>
        <v>0</v>
      </c>
      <c r="AA511" s="6">
        <f>SUM(V511:Z511)</f>
        <v>116755.24</v>
      </c>
      <c r="AB511" s="6">
        <f>AA511+F511</f>
        <v>211300.24</v>
      </c>
    </row>
    <row r="512" spans="1:28" x14ac:dyDescent="0.2">
      <c r="A512" t="str">
        <f>C512&amp;" "&amp;D512</f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>VLOOKUP(E512,'2018_commission_structure-Start'!$A$22:$I$24,9,FALSE)</f>
        <v>600000</v>
      </c>
      <c r="J512" s="2">
        <f>I512*1.25</f>
        <v>750000</v>
      </c>
      <c r="K512" s="2">
        <f>I512*1.5</f>
        <v>900000</v>
      </c>
      <c r="L512" s="2">
        <f>I512*2</f>
        <v>1200000</v>
      </c>
      <c r="M512" s="12">
        <f>H512/I512</f>
        <v>1.0703983333333333</v>
      </c>
      <c r="N512" t="str">
        <f>IF(M512&lt;=1, "0-100%", IF(M512&lt;=1.25, "100-125%", IF(M512&lt;=1.5, "125-150%", IF(M512&lt;=2, "150-200%", "&gt;200%"))))</f>
        <v>100-125%</v>
      </c>
      <c r="O512" s="6">
        <f>MIN(H512,I512)*INDEX('2018_commission_structure-Start'!$A$21:$I$24,MATCH($E512,'2018_commission_structure-Start'!$A$21:$A$24,0),MATCH(O$1,'2018_commission_structure-Start'!$A$21:$I$21,0))</f>
        <v>78000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7180.63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>SUM(O512:S512)</f>
        <v>85180.63</v>
      </c>
      <c r="U512" s="6">
        <f>T512+F512</f>
        <v>156686.63</v>
      </c>
      <c r="V512" s="6">
        <f>MIN(H512,I512)*INDEX('2018_commission_structure-Start'!$A$15:$J$18,MATCH($E512,'2018_commission_structure-Start'!$A$15:$A$18,0),MATCH(V$1,'2018_commission_structure-Start'!$A$15:$J$15,0))</f>
        <v>90000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7603.0199999999995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IF(H512&gt;L512,(H512-L512)*INDEX('2018_commission_structure-Start'!$A$21:$I$24,MATCH($E512,'2018_commission_structure-Start'!$A$21:$A$24,0),MATCH(Z$1,'2018_commission_structure-Start'!$A$21:$I$21,0)),0)</f>
        <v>0</v>
      </c>
      <c r="AA512" s="6">
        <f>SUM(V512:Z512)</f>
        <v>97603.02</v>
      </c>
      <c r="AB512" s="6">
        <f>AA512+F512</f>
        <v>169109.02000000002</v>
      </c>
    </row>
    <row r="513" spans="1:28" x14ac:dyDescent="0.2">
      <c r="A513" t="str">
        <f>C513&amp;" "&amp;D513</f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>VLOOKUP(E513,'2018_commission_structure-Start'!$A$22:$I$24,9,FALSE)</f>
        <v>600000</v>
      </c>
      <c r="J513" s="2">
        <f>I513*1.25</f>
        <v>750000</v>
      </c>
      <c r="K513" s="2">
        <f>I513*1.5</f>
        <v>900000</v>
      </c>
      <c r="L513" s="2">
        <f>I513*2</f>
        <v>1200000</v>
      </c>
      <c r="M513" s="12">
        <f>H513/I513</f>
        <v>1.3223133333333332</v>
      </c>
      <c r="N513" t="str">
        <f>IF(M513&lt;=1, "0-100%", IF(M513&lt;=1.25, "100-125%", IF(M513&lt;=1.5, "125-150%", IF(M513&lt;=2, "150-200%", "&gt;200%"))))</f>
        <v>125-150%</v>
      </c>
      <c r="O513" s="6">
        <f>MIN(H513,I513)*INDEX('2018_commission_structure-Start'!$A$21:$I$24,MATCH($E513,'2018_commission_structure-Start'!$A$21:$A$24,0),MATCH(O$1,'2018_commission_structure-Start'!$A$21:$I$21,0))</f>
        <v>78000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25500.000000000004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9111.48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>SUM(O513:S513)</f>
        <v>112611.48</v>
      </c>
      <c r="U513" s="6">
        <f>T513+F513</f>
        <v>186552.47999999998</v>
      </c>
      <c r="V513" s="6">
        <f>MIN(H513,I513)*INDEX('2018_commission_structure-Start'!$A$15:$J$18,MATCH($E513,'2018_commission_structure-Start'!$A$15:$A$18,0),MATCH(V$1,'2018_commission_structure-Start'!$A$15:$J$15,0))</f>
        <v>90000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27000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10847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IF(H513&gt;L513,(H513-L513)*INDEX('2018_commission_structure-Start'!$A$21:$I$24,MATCH($E513,'2018_commission_structure-Start'!$A$21:$A$24,0),MATCH(Z$1,'2018_commission_structure-Start'!$A$21:$I$21,0)),0)</f>
        <v>0</v>
      </c>
      <c r="AA513" s="6">
        <f>SUM(V513:Z513)</f>
        <v>127847</v>
      </c>
      <c r="AB513" s="6">
        <f>AA513+F513</f>
        <v>201788</v>
      </c>
    </row>
    <row r="514" spans="1:28" x14ac:dyDescent="0.2">
      <c r="A514" t="str">
        <f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>VLOOKUP(E514,'2018_commission_structure-Start'!$A$22:$I$24,9,FALSE)</f>
        <v>500000</v>
      </c>
      <c r="J514" s="2">
        <f>I514*1.25</f>
        <v>625000</v>
      </c>
      <c r="K514" s="2">
        <f>I514*1.5</f>
        <v>750000</v>
      </c>
      <c r="L514" s="2">
        <f>I514*2</f>
        <v>1000000</v>
      </c>
      <c r="M514" s="12">
        <f>H514/I514</f>
        <v>1.6442220000000001</v>
      </c>
      <c r="N514" t="str">
        <f>IF(M514&lt;=1, "0-100%", IF(M514&lt;=1.25, "100-125%", IF(M514&lt;=1.5, "125-150%", IF(M514&lt;=2, "150-200%", "&gt;200%"))))</f>
        <v>150-200%</v>
      </c>
      <c r="O514" s="6">
        <f>MIN(H514,I514)*INDEX('2018_commission_structure-Start'!$A$21:$I$24,MATCH($E514,'2018_commission_structure-Start'!$A$21:$A$24,0),MATCH(O$1,'2018_commission_structure-Start'!$A$21:$I$21,0))</f>
        <v>50000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18750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22500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15864.42</v>
      </c>
      <c r="S514" s="2">
        <f>IF(H514&gt;L514,(H514-L514)*INDEX('2018_commission_structure-Start'!$A$21:$I$24,MATCH($E514,'2018_commission_structure-Start'!$A$21:$A$24,0),MATCH(S$1,'2018_commission_structure-Start'!$A$21:$I$21,0)),0)</f>
        <v>0</v>
      </c>
      <c r="T514" s="6">
        <f>SUM(O514:S514)</f>
        <v>107114.42</v>
      </c>
      <c r="U514" s="6">
        <f>T514+F514</f>
        <v>148421.41999999998</v>
      </c>
      <c r="V514" s="6">
        <f>MIN(H514,I514)*INDEX('2018_commission_structure-Start'!$A$15:$J$18,MATCH($E514,'2018_commission_structure-Start'!$A$15:$A$18,0),MATCH(V$1,'2018_commission_structure-Start'!$A$15:$J$15,0))</f>
        <v>60000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21250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25000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15864.42</v>
      </c>
      <c r="Z514" s="2">
        <f>IF(H514&gt;L514,(H514-L514)*INDEX('2018_commission_structure-Start'!$A$21:$I$24,MATCH($E514,'2018_commission_structure-Start'!$A$21:$A$24,0),MATCH(Z$1,'2018_commission_structure-Start'!$A$21:$I$21,0)),0)</f>
        <v>0</v>
      </c>
      <c r="AA514" s="6">
        <f>SUM(V514:Z514)</f>
        <v>122114.42</v>
      </c>
      <c r="AB514" s="6">
        <f>AA514+F514</f>
        <v>163421.41999999998</v>
      </c>
    </row>
    <row r="515" spans="1:28" x14ac:dyDescent="0.2">
      <c r="A515" t="str">
        <f>C515&amp;" "&amp;D515</f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>VLOOKUP(E515,'2018_commission_structure-Start'!$A$22:$I$24,9,FALSE)</f>
        <v>500000</v>
      </c>
      <c r="J515" s="2">
        <f>I515*1.25</f>
        <v>625000</v>
      </c>
      <c r="K515" s="2">
        <f>I515*1.5</f>
        <v>750000</v>
      </c>
      <c r="L515" s="2">
        <f>I515*2</f>
        <v>1000000</v>
      </c>
      <c r="M515" s="12">
        <f>H515/I515</f>
        <v>1.70543</v>
      </c>
      <c r="N515" t="str">
        <f>IF(M515&lt;=1, "0-100%", IF(M515&lt;=1.25, "100-125%", IF(M515&lt;=1.5, "125-150%", IF(M515&lt;=2, "150-200%", "&gt;200%"))))</f>
        <v>150-200%</v>
      </c>
      <c r="O515" s="6">
        <f>MIN(H515,I515)*INDEX('2018_commission_structure-Start'!$A$21:$I$24,MATCH($E515,'2018_commission_structure-Start'!$A$21:$A$24,0),MATCH(O$1,'2018_commission_structure-Start'!$A$21:$I$21,0))</f>
        <v>50000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18750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22500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22597.3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>SUM(O515:S515)</f>
        <v>113847.3</v>
      </c>
      <c r="U515" s="6">
        <f>T515+F515</f>
        <v>178600.3</v>
      </c>
      <c r="V515" s="6">
        <f>MIN(H515,I515)*INDEX('2018_commission_structure-Start'!$A$15:$J$18,MATCH($E515,'2018_commission_structure-Start'!$A$15:$A$18,0),MATCH(V$1,'2018_commission_structure-Start'!$A$15:$J$15,0))</f>
        <v>60000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21250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25000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22597.3</v>
      </c>
      <c r="Z515" s="2">
        <f>IF(H515&gt;L515,(H515-L515)*INDEX('2018_commission_structure-Start'!$A$21:$I$24,MATCH($E515,'2018_commission_structure-Start'!$A$21:$A$24,0),MATCH(Z$1,'2018_commission_structure-Start'!$A$21:$I$21,0)),0)</f>
        <v>0</v>
      </c>
      <c r="AA515" s="6">
        <f>SUM(V515:Z515)</f>
        <v>128847.3</v>
      </c>
      <c r="AB515" s="6">
        <f>AA515+F515</f>
        <v>193600.3</v>
      </c>
    </row>
    <row r="516" spans="1:28" x14ac:dyDescent="0.2">
      <c r="A516" t="str">
        <f>C516&amp;" "&amp;D516</f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>VLOOKUP(E516,'2018_commission_structure-Start'!$A$22:$I$24,9,FALSE)</f>
        <v>600000</v>
      </c>
      <c r="J516" s="2">
        <f>I516*1.25</f>
        <v>750000</v>
      </c>
      <c r="K516" s="2">
        <f>I516*1.5</f>
        <v>900000</v>
      </c>
      <c r="L516" s="2">
        <f>I516*2</f>
        <v>1200000</v>
      </c>
      <c r="M516" s="12">
        <f>H516/I516</f>
        <v>1.6564416666666666</v>
      </c>
      <c r="N516" t="str">
        <f>IF(M516&lt;=1, "0-100%", IF(M516&lt;=1.25, "100-125%", IF(M516&lt;=1.5, "125-150%", IF(M516&lt;=2, "150-200%", "&gt;200%"))))</f>
        <v>150-200%</v>
      </c>
      <c r="O516" s="6">
        <f>MIN(H516,I516)*INDEX('2018_commission_structure-Start'!$A$21:$I$24,MATCH($E516,'2018_commission_structure-Start'!$A$21:$A$24,0),MATCH(O$1,'2018_commission_structure-Start'!$A$21:$I$21,0))</f>
        <v>78000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25500.000000000004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31500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24404.9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>SUM(O516:S516)</f>
        <v>159404.9</v>
      </c>
      <c r="U516" s="6">
        <f>T516+F516</f>
        <v>237657.9</v>
      </c>
      <c r="V516" s="6">
        <f>MIN(H516,I516)*INDEX('2018_commission_structure-Start'!$A$15:$J$18,MATCH($E516,'2018_commission_structure-Start'!$A$15:$A$18,0),MATCH(V$1,'2018_commission_structure-Start'!$A$15:$J$15,0))</f>
        <v>90000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27000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37500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28159.5</v>
      </c>
      <c r="Z516" s="2">
        <f>IF(H516&gt;L516,(H516-L516)*INDEX('2018_commission_structure-Start'!$A$21:$I$24,MATCH($E516,'2018_commission_structure-Start'!$A$21:$A$24,0),MATCH(Z$1,'2018_commission_structure-Start'!$A$21:$I$21,0)),0)</f>
        <v>0</v>
      </c>
      <c r="AA516" s="6">
        <f>SUM(V516:Z516)</f>
        <v>182659.5</v>
      </c>
      <c r="AB516" s="6">
        <f>AA516+F516</f>
        <v>260912.5</v>
      </c>
    </row>
    <row r="517" spans="1:28" x14ac:dyDescent="0.2">
      <c r="A517" t="str">
        <f>C517&amp;" "&amp;D517</f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>VLOOKUP(E517,'2018_commission_structure-Start'!$A$22:$I$24,9,FALSE)</f>
        <v>500000</v>
      </c>
      <c r="J517" s="2">
        <f>I517*1.25</f>
        <v>625000</v>
      </c>
      <c r="K517" s="2">
        <f>I517*1.5</f>
        <v>750000</v>
      </c>
      <c r="L517" s="2">
        <f>I517*2</f>
        <v>1000000</v>
      </c>
      <c r="M517" s="12">
        <f>H517/I517</f>
        <v>1.342724</v>
      </c>
      <c r="N517" t="str">
        <f>IF(M517&lt;=1, "0-100%", IF(M517&lt;=1.25, "100-125%", IF(M517&lt;=1.5, "125-150%", IF(M517&lt;=2, "150-200%", "&gt;200%"))))</f>
        <v>125-150%</v>
      </c>
      <c r="O517" s="6">
        <f>MIN(H517,I517)*INDEX('2018_commission_structure-Start'!$A$21:$I$24,MATCH($E517,'2018_commission_structure-Start'!$A$21:$A$24,0),MATCH(O$1,'2018_commission_structure-Start'!$A$21:$I$21,0))</f>
        <v>50000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18750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8345.16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>SUM(O517:S517)</f>
        <v>77095.16</v>
      </c>
      <c r="U517" s="6">
        <f>T517+F517</f>
        <v>121916.16</v>
      </c>
      <c r="V517" s="6">
        <f>MIN(H517,I517)*INDEX('2018_commission_structure-Start'!$A$15:$J$18,MATCH($E517,'2018_commission_structure-Start'!$A$15:$A$18,0),MATCH(V$1,'2018_commission_structure-Start'!$A$15:$J$15,0))</f>
        <v>60000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21250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9272.4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IF(H517&gt;L517,(H517-L517)*INDEX('2018_commission_structure-Start'!$A$21:$I$24,MATCH($E517,'2018_commission_structure-Start'!$A$21:$A$24,0),MATCH(Z$1,'2018_commission_structure-Start'!$A$21:$I$21,0)),0)</f>
        <v>0</v>
      </c>
      <c r="AA517" s="6">
        <f>SUM(V517:Z517)</f>
        <v>90522.4</v>
      </c>
      <c r="AB517" s="6">
        <f>AA517+F517</f>
        <v>135343.4</v>
      </c>
    </row>
    <row r="518" spans="1:28" x14ac:dyDescent="0.2">
      <c r="A518" t="str">
        <f>C518&amp;" "&amp;D518</f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>VLOOKUP(E518,'2018_commission_structure-Start'!$A$22:$I$24,9,FALSE)</f>
        <v>750000</v>
      </c>
      <c r="J518" s="2">
        <f>I518*1.25</f>
        <v>937500</v>
      </c>
      <c r="K518" s="2">
        <f>I518*1.5</f>
        <v>1125000</v>
      </c>
      <c r="L518" s="2">
        <f>I518*2</f>
        <v>1500000</v>
      </c>
      <c r="M518" s="12">
        <f>H518/I518</f>
        <v>1.1672106666666666</v>
      </c>
      <c r="N518" t="str">
        <f>IF(M518&lt;=1, "0-100%", IF(M518&lt;=1.25, "100-125%", IF(M518&lt;=1.5, "125-150%", IF(M518&lt;=2, "150-200%", "&gt;200%"))))</f>
        <v>100-125%</v>
      </c>
      <c r="O518" s="6">
        <f>MIN(H518,I518)*INDEX('2018_commission_structure-Start'!$A$21:$I$24,MATCH($E518,'2018_commission_structure-Start'!$A$21:$A$24,0),MATCH(O$1,'2018_commission_structure-Start'!$A$21:$I$21,0))</f>
        <v>112500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23827.52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>SUM(O518:S518)</f>
        <v>136327.51999999999</v>
      </c>
      <c r="U518" s="6">
        <f>T518+F518</f>
        <v>246175.52</v>
      </c>
      <c r="V518" s="6">
        <f>MIN(H518,I518)*INDEX('2018_commission_structure-Start'!$A$15:$J$18,MATCH($E518,'2018_commission_structure-Start'!$A$15:$A$18,0),MATCH(V$1,'2018_commission_structure-Start'!$A$15:$J$15,0))</f>
        <v>112500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27589.759999999998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IF(H518&gt;L518,(H518-L518)*INDEX('2018_commission_structure-Start'!$A$21:$I$24,MATCH($E518,'2018_commission_structure-Start'!$A$21:$A$24,0),MATCH(Z$1,'2018_commission_structure-Start'!$A$21:$I$21,0)),0)</f>
        <v>0</v>
      </c>
      <c r="AA518" s="6">
        <f>SUM(V518:Z518)</f>
        <v>140089.76</v>
      </c>
      <c r="AB518" s="6">
        <f>AA518+F518</f>
        <v>249937.76</v>
      </c>
    </row>
    <row r="519" spans="1:28" x14ac:dyDescent="0.2">
      <c r="A519" t="str">
        <f>C519&amp;" "&amp;D519</f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>VLOOKUP(E519,'2018_commission_structure-Start'!$A$22:$I$24,9,FALSE)</f>
        <v>600000</v>
      </c>
      <c r="J519" s="2">
        <f>I519*1.25</f>
        <v>750000</v>
      </c>
      <c r="K519" s="2">
        <f>I519*1.5</f>
        <v>900000</v>
      </c>
      <c r="L519" s="2">
        <f>I519*2</f>
        <v>1200000</v>
      </c>
      <c r="M519" s="12">
        <f>H519/I519</f>
        <v>0.83307833333333337</v>
      </c>
      <c r="N519" t="str">
        <f>IF(M519&lt;=1, "0-100%", IF(M519&lt;=1.25, "100-125%", IF(M519&lt;=1.5, "125-150%", IF(M519&lt;=2, "150-200%", "&gt;200%"))))</f>
        <v>0-100%</v>
      </c>
      <c r="O519" s="6">
        <f>MIN(H519,I519)*INDEX('2018_commission_structure-Start'!$A$21:$I$24,MATCH($E519,'2018_commission_structure-Start'!$A$21:$A$24,0),MATCH(O$1,'2018_commission_structure-Start'!$A$21:$I$21,0))</f>
        <v>64980.11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0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>SUM(O519:S519)</f>
        <v>64980.11</v>
      </c>
      <c r="U519" s="6">
        <f>T519+F519</f>
        <v>125478.11</v>
      </c>
      <c r="V519" s="6">
        <f>MIN(H519,I519)*INDEX('2018_commission_structure-Start'!$A$15:$J$18,MATCH($E519,'2018_commission_structure-Start'!$A$15:$A$18,0),MATCH(V$1,'2018_commission_structure-Start'!$A$15:$J$15,0))</f>
        <v>74977.05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IF(H519&gt;L519,(H519-L519)*INDEX('2018_commission_structure-Start'!$A$21:$I$24,MATCH($E519,'2018_commission_structure-Start'!$A$21:$A$24,0),MATCH(Z$1,'2018_commission_structure-Start'!$A$21:$I$21,0)),0)</f>
        <v>0</v>
      </c>
      <c r="AA519" s="6">
        <f>SUM(V519:Z519)</f>
        <v>74977.05</v>
      </c>
      <c r="AB519" s="6">
        <f>AA519+F519</f>
        <v>135475.04999999999</v>
      </c>
    </row>
    <row r="520" spans="1:28" x14ac:dyDescent="0.2">
      <c r="A520" t="str">
        <f>C520&amp;" "&amp;D520</f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>VLOOKUP(E520,'2018_commission_structure-Start'!$A$22:$I$24,9,FALSE)</f>
        <v>600000</v>
      </c>
      <c r="J520" s="2">
        <f>I520*1.25</f>
        <v>750000</v>
      </c>
      <c r="K520" s="2">
        <f>I520*1.5</f>
        <v>900000</v>
      </c>
      <c r="L520" s="2">
        <f>I520*2</f>
        <v>1200000</v>
      </c>
      <c r="M520" s="12">
        <f>H520/I520</f>
        <v>0.93512833333333334</v>
      </c>
      <c r="N520" t="str">
        <f>IF(M520&lt;=1, "0-100%", IF(M520&lt;=1.25, "100-125%", IF(M520&lt;=1.5, "125-150%", IF(M520&lt;=2, "150-200%", "&gt;200%"))))</f>
        <v>0-100%</v>
      </c>
      <c r="O520" s="6">
        <f>MIN(H520,I520)*INDEX('2018_commission_structure-Start'!$A$21:$I$24,MATCH($E520,'2018_commission_structure-Start'!$A$21:$A$24,0),MATCH(O$1,'2018_commission_structure-Start'!$A$21:$I$21,0))</f>
        <v>72940.010000000009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0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>SUM(O520:S520)</f>
        <v>72940.010000000009</v>
      </c>
      <c r="U520" s="6">
        <f>T520+F520</f>
        <v>146723.01</v>
      </c>
      <c r="V520" s="6">
        <f>MIN(H520,I520)*INDEX('2018_commission_structure-Start'!$A$15:$J$18,MATCH($E520,'2018_commission_structure-Start'!$A$15:$A$18,0),MATCH(V$1,'2018_commission_structure-Start'!$A$15:$J$15,0))</f>
        <v>84161.55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IF(H520&gt;L520,(H520-L520)*INDEX('2018_commission_structure-Start'!$A$21:$I$24,MATCH($E520,'2018_commission_structure-Start'!$A$21:$A$24,0),MATCH(Z$1,'2018_commission_structure-Start'!$A$21:$I$21,0)),0)</f>
        <v>0</v>
      </c>
      <c r="AA520" s="6">
        <f>SUM(V520:Z520)</f>
        <v>84161.55</v>
      </c>
      <c r="AB520" s="6">
        <f>AA520+F520</f>
        <v>157944.54999999999</v>
      </c>
    </row>
    <row r="521" spans="1:28" x14ac:dyDescent="0.2">
      <c r="A521" t="str">
        <f>C521&amp;" "&amp;D521</f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>VLOOKUP(E521,'2018_commission_structure-Start'!$A$22:$I$24,9,FALSE)</f>
        <v>750000</v>
      </c>
      <c r="J521" s="2">
        <f>I521*1.25</f>
        <v>937500</v>
      </c>
      <c r="K521" s="2">
        <f>I521*1.5</f>
        <v>1125000</v>
      </c>
      <c r="L521" s="2">
        <f>I521*2</f>
        <v>1500000</v>
      </c>
      <c r="M521" s="12">
        <f>H521/I521</f>
        <v>0.58200133333333337</v>
      </c>
      <c r="N521" t="str">
        <f>IF(M521&lt;=1, "0-100%", IF(M521&lt;=1.25, "100-125%", IF(M521&lt;=1.5, "125-150%", IF(M521&lt;=2, "150-200%", "&gt;200%"))))</f>
        <v>0-100%</v>
      </c>
      <c r="O521" s="6">
        <f>MIN(H521,I521)*INDEX('2018_commission_structure-Start'!$A$21:$I$24,MATCH($E521,'2018_commission_structure-Start'!$A$21:$A$24,0),MATCH(O$1,'2018_commission_structure-Start'!$A$21:$I$21,0))</f>
        <v>65475.149999999994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0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0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>SUM(O521:S521)</f>
        <v>65475.149999999994</v>
      </c>
      <c r="U521" s="6">
        <f>T521+F521</f>
        <v>155109.15</v>
      </c>
      <c r="V521" s="6">
        <f>MIN(H521,I521)*INDEX('2018_commission_structure-Start'!$A$15:$J$18,MATCH($E521,'2018_commission_structure-Start'!$A$15:$A$18,0),MATCH(V$1,'2018_commission_structure-Start'!$A$15:$J$15,0))</f>
        <v>65475.149999999994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0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IF(H521&gt;L521,(H521-L521)*INDEX('2018_commission_structure-Start'!$A$21:$I$24,MATCH($E521,'2018_commission_structure-Start'!$A$21:$A$24,0),MATCH(Z$1,'2018_commission_structure-Start'!$A$21:$I$21,0)),0)</f>
        <v>0</v>
      </c>
      <c r="AA521" s="6">
        <f>SUM(V521:Z521)</f>
        <v>65475.149999999994</v>
      </c>
      <c r="AB521" s="6">
        <f>AA521+F521</f>
        <v>155109.15</v>
      </c>
    </row>
    <row r="522" spans="1:28" x14ac:dyDescent="0.2">
      <c r="A522" t="str">
        <f>C522&amp;" "&amp;D522</f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>VLOOKUP(E522,'2018_commission_structure-Start'!$A$22:$I$24,9,FALSE)</f>
        <v>500000</v>
      </c>
      <c r="J522" s="2">
        <f>I522*1.25</f>
        <v>625000</v>
      </c>
      <c r="K522" s="2">
        <f>I522*1.5</f>
        <v>750000</v>
      </c>
      <c r="L522" s="2">
        <f>I522*2</f>
        <v>1000000</v>
      </c>
      <c r="M522" s="12">
        <f>H522/I522</f>
        <v>1.1777420000000001</v>
      </c>
      <c r="N522" t="str">
        <f>IF(M522&lt;=1, "0-100%", IF(M522&lt;=1.25, "100-125%", IF(M522&lt;=1.5, "125-150%", IF(M522&lt;=2, "150-200%", "&gt;200%"))))</f>
        <v>100-125%</v>
      </c>
      <c r="O522" s="6">
        <f>MIN(H522,I522)*INDEX('2018_commission_structure-Start'!$A$21:$I$24,MATCH($E522,'2018_commission_structure-Start'!$A$21:$A$24,0),MATCH(O$1,'2018_commission_structure-Start'!$A$21:$I$21,0))</f>
        <v>50000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13330.65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0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>SUM(O522:S522)</f>
        <v>63330.65</v>
      </c>
      <c r="U522" s="6">
        <f>T522+F522</f>
        <v>108254.65</v>
      </c>
      <c r="V522" s="6">
        <f>MIN(H522,I522)*INDEX('2018_commission_structure-Start'!$A$15:$J$18,MATCH($E522,'2018_commission_structure-Start'!$A$15:$A$18,0),MATCH(V$1,'2018_commission_structure-Start'!$A$15:$J$15,0))</f>
        <v>60000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15108.070000000002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0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IF(H522&gt;L522,(H522-L522)*INDEX('2018_commission_structure-Start'!$A$21:$I$24,MATCH($E522,'2018_commission_structure-Start'!$A$21:$A$24,0),MATCH(Z$1,'2018_commission_structure-Start'!$A$21:$I$21,0)),0)</f>
        <v>0</v>
      </c>
      <c r="AA522" s="6">
        <f>SUM(V522:Z522)</f>
        <v>75108.070000000007</v>
      </c>
      <c r="AB522" s="6">
        <f>AA522+F522</f>
        <v>120032.07</v>
      </c>
    </row>
    <row r="523" spans="1:28" x14ac:dyDescent="0.2">
      <c r="A523" t="str">
        <f>C523&amp;" "&amp;D523</f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>VLOOKUP(E523,'2018_commission_structure-Start'!$A$22:$I$24,9,FALSE)</f>
        <v>750000</v>
      </c>
      <c r="J523" s="2">
        <f>I523*1.25</f>
        <v>937500</v>
      </c>
      <c r="K523" s="2">
        <f>I523*1.5</f>
        <v>1125000</v>
      </c>
      <c r="L523" s="2">
        <f>I523*2</f>
        <v>1500000</v>
      </c>
      <c r="M523" s="12">
        <f>H523/I523</f>
        <v>1.261212</v>
      </c>
      <c r="N523" t="str">
        <f>IF(M523&lt;=1, "0-100%", IF(M523&lt;=1.25, "100-125%", IF(M523&lt;=1.5, "125-150%", IF(M523&lt;=2, "150-200%", "&gt;200%"))))</f>
        <v>125-150%</v>
      </c>
      <c r="O523" s="6">
        <f>MIN(H523,I523)*INDEX('2018_commission_structure-Start'!$A$21:$I$24,MATCH($E523,'2018_commission_structure-Start'!$A$21:$A$24,0),MATCH(O$1,'2018_commission_structure-Start'!$A$21:$I$21,0))</f>
        <v>112500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35625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1934.0700000000002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>SUM(O523:S523)</f>
        <v>150059.07</v>
      </c>
      <c r="U523" s="6">
        <f>T523+F523</f>
        <v>245953.07</v>
      </c>
      <c r="V523" s="6">
        <f>MIN(H523,I523)*INDEX('2018_commission_structure-Start'!$A$15:$J$18,MATCH($E523,'2018_commission_structure-Start'!$A$15:$A$18,0),MATCH(V$1,'2018_commission_structure-Start'!$A$15:$J$15,0))</f>
        <v>112500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41250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2102.25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IF(H523&gt;L523,(H523-L523)*INDEX('2018_commission_structure-Start'!$A$21:$I$24,MATCH($E523,'2018_commission_structure-Start'!$A$21:$A$24,0),MATCH(Z$1,'2018_commission_structure-Start'!$A$21:$I$21,0)),0)</f>
        <v>0</v>
      </c>
      <c r="AA523" s="6">
        <f>SUM(V523:Z523)</f>
        <v>155852.25</v>
      </c>
      <c r="AB523" s="6">
        <f>AA523+F523</f>
        <v>251746.25</v>
      </c>
    </row>
    <row r="524" spans="1:28" x14ac:dyDescent="0.2">
      <c r="A524" t="str">
        <f>C524&amp;" "&amp;D524</f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>VLOOKUP(E524,'2018_commission_structure-Start'!$A$22:$I$24,9,FALSE)</f>
        <v>500000</v>
      </c>
      <c r="J524" s="2">
        <f>I524*1.25</f>
        <v>625000</v>
      </c>
      <c r="K524" s="2">
        <f>I524*1.5</f>
        <v>750000</v>
      </c>
      <c r="L524" s="2">
        <f>I524*2</f>
        <v>1000000</v>
      </c>
      <c r="M524" s="12">
        <f>H524/I524</f>
        <v>1.87948</v>
      </c>
      <c r="N524" t="str">
        <f>IF(M524&lt;=1, "0-100%", IF(M524&lt;=1.25, "100-125%", IF(M524&lt;=1.5, "125-150%", IF(M524&lt;=2, "150-200%", "&gt;200%"))))</f>
        <v>150-200%</v>
      </c>
      <c r="O524" s="6">
        <f>MIN(H524,I524)*INDEX('2018_commission_structure-Start'!$A$21:$I$24,MATCH($E524,'2018_commission_structure-Start'!$A$21:$A$24,0),MATCH(O$1,'2018_commission_structure-Start'!$A$21:$I$21,0))</f>
        <v>50000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18750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22500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41742.800000000003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>SUM(O524:S524)</f>
        <v>132992.79999999999</v>
      </c>
      <c r="U524" s="6">
        <f>T524+F524</f>
        <v>194722.8</v>
      </c>
      <c r="V524" s="6">
        <f>MIN(H524,I524)*INDEX('2018_commission_structure-Start'!$A$15:$J$18,MATCH($E524,'2018_commission_structure-Start'!$A$15:$A$18,0),MATCH(V$1,'2018_commission_structure-Start'!$A$15:$J$15,0))</f>
        <v>60000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21250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25000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41742.800000000003</v>
      </c>
      <c r="Z524" s="2">
        <f>IF(H524&gt;L524,(H524-L524)*INDEX('2018_commission_structure-Start'!$A$21:$I$24,MATCH($E524,'2018_commission_structure-Start'!$A$21:$A$24,0),MATCH(Z$1,'2018_commission_structure-Start'!$A$21:$I$21,0)),0)</f>
        <v>0</v>
      </c>
      <c r="AA524" s="6">
        <f>SUM(V524:Z524)</f>
        <v>147992.79999999999</v>
      </c>
      <c r="AB524" s="6">
        <f>AA524+F524</f>
        <v>209722.8</v>
      </c>
    </row>
    <row r="525" spans="1:28" x14ac:dyDescent="0.2">
      <c r="A525" t="str">
        <f>C525&amp;" "&amp;D525</f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>VLOOKUP(E525,'2018_commission_structure-Start'!$A$22:$I$24,9,FALSE)</f>
        <v>500000</v>
      </c>
      <c r="J525" s="2">
        <f>I525*1.25</f>
        <v>625000</v>
      </c>
      <c r="K525" s="2">
        <f>I525*1.5</f>
        <v>750000</v>
      </c>
      <c r="L525" s="2">
        <f>I525*2</f>
        <v>1000000</v>
      </c>
      <c r="M525" s="12">
        <f>H525/I525</f>
        <v>1.3212600000000001</v>
      </c>
      <c r="N525" t="str">
        <f>IF(M525&lt;=1, "0-100%", IF(M525&lt;=1.25, "100-125%", IF(M525&lt;=1.5, "125-150%", IF(M525&lt;=2, "150-200%", "&gt;200%"))))</f>
        <v>125-150%</v>
      </c>
      <c r="O525" s="6">
        <f>MIN(H525,I525)*INDEX('2018_commission_structure-Start'!$A$21:$I$24,MATCH($E525,'2018_commission_structure-Start'!$A$21:$A$24,0),MATCH(O$1,'2018_commission_structure-Start'!$A$21:$I$21,0))</f>
        <v>50000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18750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6413.4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>SUM(O525:S525)</f>
        <v>75163.399999999994</v>
      </c>
      <c r="U525" s="6">
        <f>T525+F525</f>
        <v>121029.4</v>
      </c>
      <c r="V525" s="6">
        <f>MIN(H525,I525)*INDEX('2018_commission_structure-Start'!$A$15:$J$18,MATCH($E525,'2018_commission_structure-Start'!$A$15:$A$18,0),MATCH(V$1,'2018_commission_structure-Start'!$A$15:$J$15,0))</f>
        <v>60000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21250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7126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IF(H525&gt;L525,(H525-L525)*INDEX('2018_commission_structure-Start'!$A$21:$I$24,MATCH($E525,'2018_commission_structure-Start'!$A$21:$A$24,0),MATCH(Z$1,'2018_commission_structure-Start'!$A$21:$I$21,0)),0)</f>
        <v>0</v>
      </c>
      <c r="AA525" s="6">
        <f>SUM(V525:Z525)</f>
        <v>88376</v>
      </c>
      <c r="AB525" s="6">
        <f>AA525+F525</f>
        <v>134242</v>
      </c>
    </row>
    <row r="526" spans="1:28" x14ac:dyDescent="0.2">
      <c r="A526" t="str">
        <f>C526&amp;" "&amp;D526</f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>VLOOKUP(E526,'2018_commission_structure-Start'!$A$22:$I$24,9,FALSE)</f>
        <v>750000</v>
      </c>
      <c r="J526" s="2">
        <f>I526*1.25</f>
        <v>937500</v>
      </c>
      <c r="K526" s="2">
        <f>I526*1.5</f>
        <v>1125000</v>
      </c>
      <c r="L526" s="2">
        <f>I526*2</f>
        <v>1500000</v>
      </c>
      <c r="M526" s="12">
        <f>H526/I526</f>
        <v>0.55586933333333333</v>
      </c>
      <c r="N526" t="str">
        <f>IF(M526&lt;=1, "0-100%", IF(M526&lt;=1.25, "100-125%", IF(M526&lt;=1.5, "125-150%", IF(M526&lt;=2, "150-200%", "&gt;200%"))))</f>
        <v>0-100%</v>
      </c>
      <c r="O526" s="6">
        <f>MIN(H526,I526)*INDEX('2018_commission_structure-Start'!$A$21:$I$24,MATCH($E526,'2018_commission_structure-Start'!$A$21:$A$24,0),MATCH(O$1,'2018_commission_structure-Start'!$A$21:$I$21,0))</f>
        <v>62535.299999999996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0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>SUM(O526:S526)</f>
        <v>62535.299999999996</v>
      </c>
      <c r="U526" s="6">
        <f>T526+F526</f>
        <v>184903.3</v>
      </c>
      <c r="V526" s="6">
        <f>MIN(H526,I526)*INDEX('2018_commission_structure-Start'!$A$15:$J$18,MATCH($E526,'2018_commission_structure-Start'!$A$15:$A$18,0),MATCH(V$1,'2018_commission_structure-Start'!$A$15:$J$15,0))</f>
        <v>62535.299999999996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IF(H526&gt;L526,(H526-L526)*INDEX('2018_commission_structure-Start'!$A$21:$I$24,MATCH($E526,'2018_commission_structure-Start'!$A$21:$A$24,0),MATCH(Z$1,'2018_commission_structure-Start'!$A$21:$I$21,0)),0)</f>
        <v>0</v>
      </c>
      <c r="AA526" s="6">
        <f>SUM(V526:Z526)</f>
        <v>62535.299999999996</v>
      </c>
      <c r="AB526" s="6">
        <f>AA526+F526</f>
        <v>184903.3</v>
      </c>
    </row>
    <row r="527" spans="1:28" x14ac:dyDescent="0.2">
      <c r="A527" t="str">
        <f>C527&amp;" "&amp;D527</f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VLOOKUP(E527,'2018_commission_structure-Start'!$A$22:$I$24,9,FALSE)</f>
        <v>500000</v>
      </c>
      <c r="J527" s="2">
        <f>I527*1.25</f>
        <v>625000</v>
      </c>
      <c r="K527" s="2">
        <f>I527*1.5</f>
        <v>750000</v>
      </c>
      <c r="L527" s="2">
        <f>I527*2</f>
        <v>1000000</v>
      </c>
      <c r="M527" s="12">
        <f>H527/I527</f>
        <v>1.577664</v>
      </c>
      <c r="N527" t="str">
        <f>IF(M527&lt;=1, "0-100%", IF(M527&lt;=1.25, "100-125%", IF(M527&lt;=1.5, "125-150%", IF(M527&lt;=2, "150-200%", "&gt;200%"))))</f>
        <v>150-200%</v>
      </c>
      <c r="O527" s="6">
        <f>MIN(H527,I527)*INDEX('2018_commission_structure-Start'!$A$21:$I$24,MATCH($E527,'2018_commission_structure-Start'!$A$21:$A$24,0),MATCH(O$1,'2018_commission_structure-Start'!$A$21:$I$21,0))</f>
        <v>50000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18750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22500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8543.0400000000009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>SUM(O527:S527)</f>
        <v>99793.040000000008</v>
      </c>
      <c r="U527" s="6">
        <f>T527+F527</f>
        <v>163806.04</v>
      </c>
      <c r="V527" s="6">
        <f>MIN(H527,I527)*INDEX('2018_commission_structure-Start'!$A$15:$J$18,MATCH($E527,'2018_commission_structure-Start'!$A$15:$A$18,0),MATCH(V$1,'2018_commission_structure-Start'!$A$15:$J$15,0))</f>
        <v>60000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21250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25000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8543.0400000000009</v>
      </c>
      <c r="Z527" s="2">
        <f>IF(H527&gt;L527,(H527-L527)*INDEX('2018_commission_structure-Start'!$A$21:$I$24,MATCH($E527,'2018_commission_structure-Start'!$A$21:$A$24,0),MATCH(Z$1,'2018_commission_structure-Start'!$A$21:$I$21,0)),0)</f>
        <v>0</v>
      </c>
      <c r="AA527" s="6">
        <f>SUM(V527:Z527)</f>
        <v>114793.04000000001</v>
      </c>
      <c r="AB527" s="6">
        <f>AA527+F527</f>
        <v>178806.04</v>
      </c>
    </row>
    <row r="528" spans="1:28" x14ac:dyDescent="0.2">
      <c r="A528" t="str">
        <f>C528&amp;" "&amp;D528</f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>VLOOKUP(E528,'2018_commission_structure-Start'!$A$22:$I$24,9,FALSE)</f>
        <v>500000</v>
      </c>
      <c r="J528" s="2">
        <f>I528*1.25</f>
        <v>625000</v>
      </c>
      <c r="K528" s="2">
        <f>I528*1.5</f>
        <v>750000</v>
      </c>
      <c r="L528" s="2">
        <f>I528*2</f>
        <v>1000000</v>
      </c>
      <c r="M528" s="12">
        <f>H528/I528</f>
        <v>1.57789</v>
      </c>
      <c r="N528" t="str">
        <f>IF(M528&lt;=1, "0-100%", IF(M528&lt;=1.25, "100-125%", IF(M528&lt;=1.5, "125-150%", IF(M528&lt;=2, "150-200%", "&gt;200%"))))</f>
        <v>150-200%</v>
      </c>
      <c r="O528" s="6">
        <f>MIN(H528,I528)*INDEX('2018_commission_structure-Start'!$A$21:$I$24,MATCH($E528,'2018_commission_structure-Start'!$A$21:$A$24,0),MATCH(O$1,'2018_commission_structure-Start'!$A$21:$I$21,0))</f>
        <v>50000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18750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22500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8567.9</v>
      </c>
      <c r="S528" s="2">
        <f>IF(H528&gt;L528,(H528-L528)*INDEX('2018_commission_structure-Start'!$A$21:$I$24,MATCH($E528,'2018_commission_structure-Start'!$A$21:$A$24,0),MATCH(S$1,'2018_commission_structure-Start'!$A$21:$I$21,0)),0)</f>
        <v>0</v>
      </c>
      <c r="T528" s="6">
        <f>SUM(O528:S528)</f>
        <v>99817.9</v>
      </c>
      <c r="U528" s="6">
        <f>T528+F528</f>
        <v>137686.9</v>
      </c>
      <c r="V528" s="6">
        <f>MIN(H528,I528)*INDEX('2018_commission_structure-Start'!$A$15:$J$18,MATCH($E528,'2018_commission_structure-Start'!$A$15:$A$18,0),MATCH(V$1,'2018_commission_structure-Start'!$A$15:$J$15,0))</f>
        <v>60000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21250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25000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8567.9</v>
      </c>
      <c r="Z528" s="2">
        <f>IF(H528&gt;L528,(H528-L528)*INDEX('2018_commission_structure-Start'!$A$21:$I$24,MATCH($E528,'2018_commission_structure-Start'!$A$21:$A$24,0),MATCH(Z$1,'2018_commission_structure-Start'!$A$21:$I$21,0)),0)</f>
        <v>0</v>
      </c>
      <c r="AA528" s="6">
        <f>SUM(V528:Z528)</f>
        <v>114817.9</v>
      </c>
      <c r="AB528" s="6">
        <f>AA528+F528</f>
        <v>152686.9</v>
      </c>
    </row>
    <row r="529" spans="1:28" x14ac:dyDescent="0.2">
      <c r="A529" t="str">
        <f>C529&amp;" "&amp;D529</f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>VLOOKUP(E529,'2018_commission_structure-Start'!$A$22:$I$24,9,FALSE)</f>
        <v>750000</v>
      </c>
      <c r="J529" s="2">
        <f>I529*1.25</f>
        <v>937500</v>
      </c>
      <c r="K529" s="2">
        <f>I529*1.5</f>
        <v>1125000</v>
      </c>
      <c r="L529" s="2">
        <f>I529*2</f>
        <v>1500000</v>
      </c>
      <c r="M529" s="12">
        <f>H529/I529</f>
        <v>0.96593866666666661</v>
      </c>
      <c r="N529" t="str">
        <f>IF(M529&lt;=1, "0-100%", IF(M529&lt;=1.25, "100-125%", IF(M529&lt;=1.5, "125-150%", IF(M529&lt;=2, "150-200%", "&gt;200%"))))</f>
        <v>0-100%</v>
      </c>
      <c r="O529" s="6">
        <f>MIN(H529,I529)*INDEX('2018_commission_structure-Start'!$A$21:$I$24,MATCH($E529,'2018_commission_structure-Start'!$A$21:$A$24,0),MATCH(O$1,'2018_commission_structure-Start'!$A$21:$I$21,0))</f>
        <v>108668.09999999999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0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>SUM(O529:S529)</f>
        <v>108668.09999999999</v>
      </c>
      <c r="U529" s="6">
        <f>T529+F529</f>
        <v>226580.09999999998</v>
      </c>
      <c r="V529" s="6">
        <f>MIN(H529,I529)*INDEX('2018_commission_structure-Start'!$A$15:$J$18,MATCH($E529,'2018_commission_structure-Start'!$A$15:$A$18,0),MATCH(V$1,'2018_commission_structure-Start'!$A$15:$J$15,0))</f>
        <v>108668.09999999999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0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IF(H529&gt;L529,(H529-L529)*INDEX('2018_commission_structure-Start'!$A$21:$I$24,MATCH($E529,'2018_commission_structure-Start'!$A$21:$A$24,0),MATCH(Z$1,'2018_commission_structure-Start'!$A$21:$I$21,0)),0)</f>
        <v>0</v>
      </c>
      <c r="AA529" s="6">
        <f>SUM(V529:Z529)</f>
        <v>108668.09999999999</v>
      </c>
      <c r="AB529" s="6">
        <f>AA529+F529</f>
        <v>226580.09999999998</v>
      </c>
    </row>
    <row r="530" spans="1:28" x14ac:dyDescent="0.2">
      <c r="A530" t="str">
        <f>C530&amp;" "&amp;D530</f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>VLOOKUP(E530,'2018_commission_structure-Start'!$A$22:$I$24,9,FALSE)</f>
        <v>500000</v>
      </c>
      <c r="J530" s="2">
        <f>I530*1.25</f>
        <v>625000</v>
      </c>
      <c r="K530" s="2">
        <f>I530*1.5</f>
        <v>750000</v>
      </c>
      <c r="L530" s="2">
        <f>I530*2</f>
        <v>1000000</v>
      </c>
      <c r="M530" s="12">
        <f>H530/I530</f>
        <v>0.87896600000000003</v>
      </c>
      <c r="N530" t="str">
        <f>IF(M530&lt;=1, "0-100%", IF(M530&lt;=1.25, "100-125%", IF(M530&lt;=1.5, "125-150%", IF(M530&lt;=2, "150-200%", "&gt;200%"))))</f>
        <v>0-100%</v>
      </c>
      <c r="O530" s="6">
        <f>MIN(H530,I530)*INDEX('2018_commission_structure-Start'!$A$21:$I$24,MATCH($E530,'2018_commission_structure-Start'!$A$21:$A$24,0),MATCH(O$1,'2018_commission_structure-Start'!$A$21:$I$21,0))</f>
        <v>43948.3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0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IF(H530&gt;L530,(H530-L530)*INDEX('2018_commission_structure-Start'!$A$21:$I$24,MATCH($E530,'2018_commission_structure-Start'!$A$21:$A$24,0),MATCH(S$1,'2018_commission_structure-Start'!$A$21:$I$21,0)),0)</f>
        <v>0</v>
      </c>
      <c r="T530" s="6">
        <f>SUM(O530:S530)</f>
        <v>43948.3</v>
      </c>
      <c r="U530" s="6">
        <f>T530+F530</f>
        <v>87818.3</v>
      </c>
      <c r="V530" s="6">
        <f>MIN(H530,I530)*INDEX('2018_commission_structure-Start'!$A$15:$J$18,MATCH($E530,'2018_commission_structure-Start'!$A$15:$A$18,0),MATCH(V$1,'2018_commission_structure-Start'!$A$15:$J$15,0))</f>
        <v>52737.96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0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IF(H530&gt;L530,(H530-L530)*INDEX('2018_commission_structure-Start'!$A$21:$I$24,MATCH($E530,'2018_commission_structure-Start'!$A$21:$A$24,0),MATCH(Z$1,'2018_commission_structure-Start'!$A$21:$I$21,0)),0)</f>
        <v>0</v>
      </c>
      <c r="AA530" s="6">
        <f>SUM(V530:Z530)</f>
        <v>52737.96</v>
      </c>
      <c r="AB530" s="6">
        <f>AA530+F530</f>
        <v>96607.959999999992</v>
      </c>
    </row>
    <row r="531" spans="1:28" x14ac:dyDescent="0.2">
      <c r="A531" t="str">
        <f>C531&amp;" "&amp;D531</f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>VLOOKUP(E531,'2018_commission_structure-Start'!$A$22:$I$24,9,FALSE)</f>
        <v>600000</v>
      </c>
      <c r="J531" s="2">
        <f>I531*1.25</f>
        <v>750000</v>
      </c>
      <c r="K531" s="2">
        <f>I531*1.5</f>
        <v>900000</v>
      </c>
      <c r="L531" s="2">
        <f>I531*2</f>
        <v>1200000</v>
      </c>
      <c r="M531" s="12">
        <f>H531/I531</f>
        <v>1.2265866666666667</v>
      </c>
      <c r="N531" t="str">
        <f>IF(M531&lt;=1, "0-100%", IF(M531&lt;=1.25, "100-125%", IF(M531&lt;=1.5, "125-150%", IF(M531&lt;=2, "150-200%", "&gt;200%"))))</f>
        <v>100-125%</v>
      </c>
      <c r="O531" s="6">
        <f>MIN(H531,I531)*INDEX('2018_commission_structure-Start'!$A$21:$I$24,MATCH($E531,'2018_commission_structure-Start'!$A$21:$A$24,0),MATCH(O$1,'2018_commission_structure-Start'!$A$21:$I$21,0))</f>
        <v>78000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23111.84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0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>SUM(O531:S531)</f>
        <v>101111.84</v>
      </c>
      <c r="U531" s="6">
        <f>T531+F531</f>
        <v>158312.84</v>
      </c>
      <c r="V531" s="6">
        <f>MIN(H531,I531)*INDEX('2018_commission_structure-Start'!$A$15:$J$18,MATCH($E531,'2018_commission_structure-Start'!$A$15:$A$18,0),MATCH(V$1,'2018_commission_structure-Start'!$A$15:$J$15,0))</f>
        <v>90000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24471.360000000001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0</v>
      </c>
      <c r="Z531" s="2">
        <f>IF(H531&gt;L531,(H531-L531)*INDEX('2018_commission_structure-Start'!$A$21:$I$24,MATCH($E531,'2018_commission_structure-Start'!$A$21:$A$24,0),MATCH(Z$1,'2018_commission_structure-Start'!$A$21:$I$21,0)),0)</f>
        <v>0</v>
      </c>
      <c r="AA531" s="6">
        <f>SUM(V531:Z531)</f>
        <v>114471.36</v>
      </c>
      <c r="AB531" s="6">
        <f>AA531+F531</f>
        <v>171672.36</v>
      </c>
    </row>
    <row r="532" spans="1:28" x14ac:dyDescent="0.2">
      <c r="A532" t="str">
        <f>C532&amp;" "&amp;D532</f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>VLOOKUP(E532,'2018_commission_structure-Start'!$A$22:$I$24,9,FALSE)</f>
        <v>600000</v>
      </c>
      <c r="J532" s="2">
        <f>I532*1.25</f>
        <v>750000</v>
      </c>
      <c r="K532" s="2">
        <f>I532*1.5</f>
        <v>900000</v>
      </c>
      <c r="L532" s="2">
        <f>I532*2</f>
        <v>1200000</v>
      </c>
      <c r="M532" s="12">
        <f>H532/I532</f>
        <v>1.40707</v>
      </c>
      <c r="N532" t="str">
        <f>IF(M532&lt;=1, "0-100%", IF(M532&lt;=1.25, "100-125%", IF(M532&lt;=1.5, "125-150%", IF(M532&lt;=2, "150-200%", "&gt;200%"))))</f>
        <v>125-150%</v>
      </c>
      <c r="O532" s="6">
        <f>MIN(H532,I532)*INDEX('2018_commission_structure-Start'!$A$21:$I$24,MATCH($E532,'2018_commission_structure-Start'!$A$21:$A$24,0),MATCH(O$1,'2018_commission_structure-Start'!$A$21:$I$21,0))</f>
        <v>78000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25500.000000000004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19790.82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0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>SUM(O532:S532)</f>
        <v>123290.82</v>
      </c>
      <c r="U532" s="6">
        <f>T532+F532</f>
        <v>185665.82</v>
      </c>
      <c r="V532" s="6">
        <f>MIN(H532,I532)*INDEX('2018_commission_structure-Start'!$A$15:$J$18,MATCH($E532,'2018_commission_structure-Start'!$A$15:$A$18,0),MATCH(V$1,'2018_commission_structure-Start'!$A$15:$J$15,0))</f>
        <v>90000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27000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23560.5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0</v>
      </c>
      <c r="Z532" s="2">
        <f>IF(H532&gt;L532,(H532-L532)*INDEX('2018_commission_structure-Start'!$A$21:$I$24,MATCH($E532,'2018_commission_structure-Start'!$A$21:$A$24,0),MATCH(Z$1,'2018_commission_structure-Start'!$A$21:$I$21,0)),0)</f>
        <v>0</v>
      </c>
      <c r="AA532" s="6">
        <f>SUM(V532:Z532)</f>
        <v>140560.5</v>
      </c>
      <c r="AB532" s="6">
        <f>AA532+F532</f>
        <v>202935.5</v>
      </c>
    </row>
    <row r="533" spans="1:28" x14ac:dyDescent="0.2">
      <c r="A533" t="str">
        <f>C533&amp;" "&amp;D533</f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>VLOOKUP(E533,'2018_commission_structure-Start'!$A$22:$I$24,9,FALSE)</f>
        <v>500000</v>
      </c>
      <c r="J533" s="2">
        <f>I533*1.25</f>
        <v>625000</v>
      </c>
      <c r="K533" s="2">
        <f>I533*1.5</f>
        <v>750000</v>
      </c>
      <c r="L533" s="2">
        <f>I533*2</f>
        <v>1000000</v>
      </c>
      <c r="M533" s="12">
        <f>H533/I533</f>
        <v>0.84728400000000004</v>
      </c>
      <c r="N533" t="str">
        <f>IF(M533&lt;=1, "0-100%", IF(M533&lt;=1.25, "100-125%", IF(M533&lt;=1.5, "125-150%", IF(M533&lt;=2, "150-200%", "&gt;200%"))))</f>
        <v>0-100%</v>
      </c>
      <c r="O533" s="6">
        <f>MIN(H533,I533)*INDEX('2018_commission_structure-Start'!$A$21:$I$24,MATCH($E533,'2018_commission_structure-Start'!$A$21:$A$24,0),MATCH(O$1,'2018_commission_structure-Start'!$A$21:$I$21,0))</f>
        <v>42364.200000000004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0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>SUM(O533:S533)</f>
        <v>42364.200000000004</v>
      </c>
      <c r="U533" s="6">
        <f>T533+F533</f>
        <v>75399.200000000012</v>
      </c>
      <c r="V533" s="6">
        <f>MIN(H533,I533)*INDEX('2018_commission_structure-Start'!$A$15:$J$18,MATCH($E533,'2018_commission_structure-Start'!$A$15:$A$18,0),MATCH(V$1,'2018_commission_structure-Start'!$A$15:$J$15,0))</f>
        <v>50837.04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0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IF(H533&gt;L533,(H533-L533)*INDEX('2018_commission_structure-Start'!$A$21:$I$24,MATCH($E533,'2018_commission_structure-Start'!$A$21:$A$24,0),MATCH(Z$1,'2018_commission_structure-Start'!$A$21:$I$21,0)),0)</f>
        <v>0</v>
      </c>
      <c r="AA533" s="6">
        <f>SUM(V533:Z533)</f>
        <v>50837.04</v>
      </c>
      <c r="AB533" s="6">
        <f>AA533+F533</f>
        <v>83872.040000000008</v>
      </c>
    </row>
    <row r="534" spans="1:28" x14ac:dyDescent="0.2">
      <c r="A534" t="str">
        <f>C534&amp;" "&amp;D534</f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>VLOOKUP(E534,'2018_commission_structure-Start'!$A$22:$I$24,9,FALSE)</f>
        <v>750000</v>
      </c>
      <c r="J534" s="2">
        <f>I534*1.25</f>
        <v>937500</v>
      </c>
      <c r="K534" s="2">
        <f>I534*1.5</f>
        <v>1125000</v>
      </c>
      <c r="L534" s="2">
        <f>I534*2</f>
        <v>1500000</v>
      </c>
      <c r="M534" s="12">
        <f>H534/I534</f>
        <v>0.89199600000000001</v>
      </c>
      <c r="N534" t="str">
        <f>IF(M534&lt;=1, "0-100%", IF(M534&lt;=1.25, "100-125%", IF(M534&lt;=1.5, "125-150%", IF(M534&lt;=2, "150-200%", "&gt;200%"))))</f>
        <v>0-100%</v>
      </c>
      <c r="O534" s="6">
        <f>MIN(H534,I534)*INDEX('2018_commission_structure-Start'!$A$21:$I$24,MATCH($E534,'2018_commission_structure-Start'!$A$21:$A$24,0),MATCH(O$1,'2018_commission_structure-Start'!$A$21:$I$21,0))</f>
        <v>100349.55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0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>SUM(O534:S534)</f>
        <v>100349.55</v>
      </c>
      <c r="U534" s="6">
        <f>T534+F534</f>
        <v>214200.55</v>
      </c>
      <c r="V534" s="6">
        <f>MIN(H534,I534)*INDEX('2018_commission_structure-Start'!$A$15:$J$18,MATCH($E534,'2018_commission_structure-Start'!$A$15:$A$18,0),MATCH(V$1,'2018_commission_structure-Start'!$A$15:$J$15,0))</f>
        <v>100349.55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0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IF(H534&gt;L534,(H534-L534)*INDEX('2018_commission_structure-Start'!$A$21:$I$24,MATCH($E534,'2018_commission_structure-Start'!$A$21:$A$24,0),MATCH(Z$1,'2018_commission_structure-Start'!$A$21:$I$21,0)),0)</f>
        <v>0</v>
      </c>
      <c r="AA534" s="6">
        <f>SUM(V534:Z534)</f>
        <v>100349.55</v>
      </c>
      <c r="AB534" s="6">
        <f>AA534+F534</f>
        <v>214200.55</v>
      </c>
    </row>
    <row r="535" spans="1:28" x14ac:dyDescent="0.2">
      <c r="A535" t="str">
        <f>C535&amp;" "&amp;D535</f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>VLOOKUP(E535,'2018_commission_structure-Start'!$A$22:$I$24,9,FALSE)</f>
        <v>500000</v>
      </c>
      <c r="J535" s="2">
        <f>I535*1.25</f>
        <v>625000</v>
      </c>
      <c r="K535" s="2">
        <f>I535*1.5</f>
        <v>750000</v>
      </c>
      <c r="L535" s="2">
        <f>I535*2</f>
        <v>1000000</v>
      </c>
      <c r="M535" s="12">
        <f>H535/I535</f>
        <v>1.227112</v>
      </c>
      <c r="N535" t="str">
        <f>IF(M535&lt;=1, "0-100%", IF(M535&lt;=1.25, "100-125%", IF(M535&lt;=1.5, "125-150%", IF(M535&lt;=2, "150-200%", "&gt;200%"))))</f>
        <v>100-125%</v>
      </c>
      <c r="O535" s="6">
        <f>MIN(H535,I535)*INDEX('2018_commission_structure-Start'!$A$21:$I$24,MATCH($E535,'2018_commission_structure-Start'!$A$21:$A$24,0),MATCH(O$1,'2018_commission_structure-Start'!$A$21:$I$21,0))</f>
        <v>50000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17033.399999999998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0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>SUM(O535:S535)</f>
        <v>67033.399999999994</v>
      </c>
      <c r="U535" s="6">
        <f>T535+F535</f>
        <v>120096.4</v>
      </c>
      <c r="V535" s="6">
        <f>MIN(H535,I535)*INDEX('2018_commission_structure-Start'!$A$15:$J$18,MATCH($E535,'2018_commission_structure-Start'!$A$15:$A$18,0),MATCH(V$1,'2018_commission_structure-Start'!$A$15:$J$15,0))</f>
        <v>60000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19304.52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0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IF(H535&gt;L535,(H535-L535)*INDEX('2018_commission_structure-Start'!$A$21:$I$24,MATCH($E535,'2018_commission_structure-Start'!$A$21:$A$24,0),MATCH(Z$1,'2018_commission_structure-Start'!$A$21:$I$21,0)),0)</f>
        <v>0</v>
      </c>
      <c r="AA535" s="6">
        <f>SUM(V535:Z535)</f>
        <v>79304.52</v>
      </c>
      <c r="AB535" s="6">
        <f>AA535+F535</f>
        <v>132367.52000000002</v>
      </c>
    </row>
    <row r="536" spans="1:28" x14ac:dyDescent="0.2">
      <c r="A536" t="str">
        <f>C536&amp;" "&amp;D536</f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>VLOOKUP(E536,'2018_commission_structure-Start'!$A$22:$I$24,9,FALSE)</f>
        <v>600000</v>
      </c>
      <c r="J536" s="2">
        <f>I536*1.25</f>
        <v>750000</v>
      </c>
      <c r="K536" s="2">
        <f>I536*1.5</f>
        <v>900000</v>
      </c>
      <c r="L536" s="2">
        <f>I536*2</f>
        <v>1200000</v>
      </c>
      <c r="M536" s="12">
        <f>H536/I536</f>
        <v>1.0772783333333333</v>
      </c>
      <c r="N536" t="str">
        <f>IF(M536&lt;=1, "0-100%", IF(M536&lt;=1.25, "100-125%", IF(M536&lt;=1.5, "125-150%", IF(M536&lt;=2, "150-200%", "&gt;200%"))))</f>
        <v>100-125%</v>
      </c>
      <c r="O536" s="6">
        <f>MIN(H536,I536)*INDEX('2018_commission_structure-Start'!$A$21:$I$24,MATCH($E536,'2018_commission_structure-Start'!$A$21:$A$24,0),MATCH(O$1,'2018_commission_structure-Start'!$A$21:$I$21,0))</f>
        <v>78000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7882.39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>SUM(O536:S536)</f>
        <v>85882.39</v>
      </c>
      <c r="U536" s="6">
        <f>T536+F536</f>
        <v>165351.39000000001</v>
      </c>
      <c r="V536" s="6">
        <f>MIN(H536,I536)*INDEX('2018_commission_structure-Start'!$A$15:$J$18,MATCH($E536,'2018_commission_structure-Start'!$A$15:$A$18,0),MATCH(V$1,'2018_commission_structure-Start'!$A$15:$J$15,0))</f>
        <v>90000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8346.06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IF(H536&gt;L536,(H536-L536)*INDEX('2018_commission_structure-Start'!$A$21:$I$24,MATCH($E536,'2018_commission_structure-Start'!$A$21:$A$24,0),MATCH(Z$1,'2018_commission_structure-Start'!$A$21:$I$21,0)),0)</f>
        <v>0</v>
      </c>
      <c r="AA536" s="6">
        <f>SUM(V536:Z536)</f>
        <v>98346.06</v>
      </c>
      <c r="AB536" s="6">
        <f>AA536+F536</f>
        <v>177815.06</v>
      </c>
    </row>
    <row r="537" spans="1:28" x14ac:dyDescent="0.2">
      <c r="A537" t="str">
        <f>C537&amp;" "&amp;D537</f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>VLOOKUP(E537,'2018_commission_structure-Start'!$A$22:$I$24,9,FALSE)</f>
        <v>750000</v>
      </c>
      <c r="J537" s="2">
        <f>I537*1.25</f>
        <v>937500</v>
      </c>
      <c r="K537" s="2">
        <f>I537*1.5</f>
        <v>1125000</v>
      </c>
      <c r="L537" s="2">
        <f>I537*2</f>
        <v>1500000</v>
      </c>
      <c r="M537" s="12">
        <f>H537/I537</f>
        <v>0.92104533333333338</v>
      </c>
      <c r="N537" t="str">
        <f>IF(M537&lt;=1, "0-100%", IF(M537&lt;=1.25, "100-125%", IF(M537&lt;=1.5, "125-150%", IF(M537&lt;=2, "150-200%", "&gt;200%"))))</f>
        <v>0-100%</v>
      </c>
      <c r="O537" s="6">
        <f>MIN(H537,I537)*INDEX('2018_commission_structure-Start'!$A$21:$I$24,MATCH($E537,'2018_commission_structure-Start'!$A$21:$A$24,0),MATCH(O$1,'2018_commission_structure-Start'!$A$21:$I$21,0))</f>
        <v>103617.59999999999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0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>SUM(O537:S537)</f>
        <v>103617.59999999999</v>
      </c>
      <c r="U537" s="6">
        <f>T537+F537</f>
        <v>194232.59999999998</v>
      </c>
      <c r="V537" s="6">
        <f>MIN(H537,I537)*INDEX('2018_commission_structure-Start'!$A$15:$J$18,MATCH($E537,'2018_commission_structure-Start'!$A$15:$A$18,0),MATCH(V$1,'2018_commission_structure-Start'!$A$15:$J$15,0))</f>
        <v>103617.59999999999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IF(H537&gt;L537,(H537-L537)*INDEX('2018_commission_structure-Start'!$A$21:$I$24,MATCH($E537,'2018_commission_structure-Start'!$A$21:$A$24,0),MATCH(Z$1,'2018_commission_structure-Start'!$A$21:$I$21,0)),0)</f>
        <v>0</v>
      </c>
      <c r="AA537" s="6">
        <f>SUM(V537:Z537)</f>
        <v>103617.59999999999</v>
      </c>
      <c r="AB537" s="6">
        <f>AA537+F537</f>
        <v>194232.59999999998</v>
      </c>
    </row>
    <row r="538" spans="1:28" x14ac:dyDescent="0.2">
      <c r="A538" t="str">
        <f>C538&amp;" "&amp;D538</f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>VLOOKUP(E538,'2018_commission_structure-Start'!$A$22:$I$24,9,FALSE)</f>
        <v>500000</v>
      </c>
      <c r="J538" s="2">
        <f>I538*1.25</f>
        <v>625000</v>
      </c>
      <c r="K538" s="2">
        <f>I538*1.5</f>
        <v>750000</v>
      </c>
      <c r="L538" s="2">
        <f>I538*2</f>
        <v>1000000</v>
      </c>
      <c r="M538" s="12">
        <f>H538/I538</f>
        <v>1.2079040000000001</v>
      </c>
      <c r="N538" t="str">
        <f>IF(M538&lt;=1, "0-100%", IF(M538&lt;=1.25, "100-125%", IF(M538&lt;=1.5, "125-150%", IF(M538&lt;=2, "150-200%", "&gt;200%"))))</f>
        <v>100-125%</v>
      </c>
      <c r="O538" s="6">
        <f>MIN(H538,I538)*INDEX('2018_commission_structure-Start'!$A$21:$I$24,MATCH($E538,'2018_commission_structure-Start'!$A$21:$A$24,0),MATCH(O$1,'2018_commission_structure-Start'!$A$21:$I$21,0))</f>
        <v>50000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15592.8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>SUM(O538:S538)</f>
        <v>65592.800000000003</v>
      </c>
      <c r="U538" s="6">
        <f>T538+F538</f>
        <v>128607.8</v>
      </c>
      <c r="V538" s="6">
        <f>MIN(H538,I538)*INDEX('2018_commission_structure-Start'!$A$15:$J$18,MATCH($E538,'2018_commission_structure-Start'!$A$15:$A$18,0),MATCH(V$1,'2018_commission_structure-Start'!$A$15:$J$15,0))</f>
        <v>60000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17671.84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IF(H538&gt;L538,(H538-L538)*INDEX('2018_commission_structure-Start'!$A$21:$I$24,MATCH($E538,'2018_commission_structure-Start'!$A$21:$A$24,0),MATCH(Z$1,'2018_commission_structure-Start'!$A$21:$I$21,0)),0)</f>
        <v>0</v>
      </c>
      <c r="AA538" s="6">
        <f>SUM(V538:Z538)</f>
        <v>77671.839999999997</v>
      </c>
      <c r="AB538" s="6">
        <f>AA538+F538</f>
        <v>140686.84</v>
      </c>
    </row>
    <row r="539" spans="1:28" x14ac:dyDescent="0.2">
      <c r="A539" t="str">
        <f>C539&amp;" "&amp;D539</f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>VLOOKUP(E539,'2018_commission_structure-Start'!$A$22:$I$24,9,FALSE)</f>
        <v>500000</v>
      </c>
      <c r="J539" s="2">
        <f>I539*1.25</f>
        <v>625000</v>
      </c>
      <c r="K539" s="2">
        <f>I539*1.5</f>
        <v>750000</v>
      </c>
      <c r="L539" s="2">
        <f>I539*2</f>
        <v>1000000</v>
      </c>
      <c r="M539" s="12">
        <f>H539/I539</f>
        <v>0.56653799999999999</v>
      </c>
      <c r="N539" t="str">
        <f>IF(M539&lt;=1, "0-100%", IF(M539&lt;=1.25, "100-125%", IF(M539&lt;=1.5, "125-150%", IF(M539&lt;=2, "150-200%", "&gt;200%"))))</f>
        <v>0-100%</v>
      </c>
      <c r="O539" s="6">
        <f>MIN(H539,I539)*INDEX('2018_commission_structure-Start'!$A$21:$I$24,MATCH($E539,'2018_commission_structure-Start'!$A$21:$A$24,0),MATCH(O$1,'2018_commission_structure-Start'!$A$21:$I$21,0))</f>
        <v>28326.9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0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>SUM(O539:S539)</f>
        <v>28326.9</v>
      </c>
      <c r="U539" s="6">
        <f>T539+F539</f>
        <v>70389.899999999994</v>
      </c>
      <c r="V539" s="6">
        <f>MIN(H539,I539)*INDEX('2018_commission_structure-Start'!$A$15:$J$18,MATCH($E539,'2018_commission_structure-Start'!$A$15:$A$18,0),MATCH(V$1,'2018_commission_structure-Start'!$A$15:$J$15,0))</f>
        <v>33992.28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IF(H539&gt;L539,(H539-L539)*INDEX('2018_commission_structure-Start'!$A$21:$I$24,MATCH($E539,'2018_commission_structure-Start'!$A$21:$A$24,0),MATCH(Z$1,'2018_commission_structure-Start'!$A$21:$I$21,0)),0)</f>
        <v>0</v>
      </c>
      <c r="AA539" s="6">
        <f>SUM(V539:Z539)</f>
        <v>33992.28</v>
      </c>
      <c r="AB539" s="6">
        <f>AA539+F539</f>
        <v>76055.28</v>
      </c>
    </row>
    <row r="540" spans="1:28" x14ac:dyDescent="0.2">
      <c r="A540" t="str">
        <f>C540&amp;" "&amp;D540</f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>VLOOKUP(E540,'2018_commission_structure-Start'!$A$22:$I$24,9,FALSE)</f>
        <v>600000</v>
      </c>
      <c r="J540" s="2">
        <f>I540*1.25</f>
        <v>750000</v>
      </c>
      <c r="K540" s="2">
        <f>I540*1.5</f>
        <v>900000</v>
      </c>
      <c r="L540" s="2">
        <f>I540*2</f>
        <v>1200000</v>
      </c>
      <c r="M540" s="12">
        <f>H540/I540</f>
        <v>1.1484433333333333</v>
      </c>
      <c r="N540" t="str">
        <f>IF(M540&lt;=1, "0-100%", IF(M540&lt;=1.25, "100-125%", IF(M540&lt;=1.5, "125-150%", IF(M540&lt;=2, "150-200%", "&gt;200%"))))</f>
        <v>100-125%</v>
      </c>
      <c r="O540" s="6">
        <f>MIN(H540,I540)*INDEX('2018_commission_structure-Start'!$A$21:$I$24,MATCH($E540,'2018_commission_structure-Start'!$A$21:$A$24,0),MATCH(O$1,'2018_commission_structure-Start'!$A$21:$I$21,0))</f>
        <v>78000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15141.220000000001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0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>SUM(O540:S540)</f>
        <v>93141.22</v>
      </c>
      <c r="U540" s="6">
        <f>T540+F540</f>
        <v>156124.22</v>
      </c>
      <c r="V540" s="6">
        <f>MIN(H540,I540)*INDEX('2018_commission_structure-Start'!$A$15:$J$18,MATCH($E540,'2018_commission_structure-Start'!$A$15:$A$18,0),MATCH(V$1,'2018_commission_structure-Start'!$A$15:$J$15,0))</f>
        <v>90000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16031.88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0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IF(H540&gt;L540,(H540-L540)*INDEX('2018_commission_structure-Start'!$A$21:$I$24,MATCH($E540,'2018_commission_structure-Start'!$A$21:$A$24,0),MATCH(Z$1,'2018_commission_structure-Start'!$A$21:$I$21,0)),0)</f>
        <v>0</v>
      </c>
      <c r="AA540" s="6">
        <f>SUM(V540:Z540)</f>
        <v>106031.88</v>
      </c>
      <c r="AB540" s="6">
        <f>AA540+F540</f>
        <v>169014.88</v>
      </c>
    </row>
    <row r="541" spans="1:28" x14ac:dyDescent="0.2">
      <c r="A541" t="str">
        <f>C541&amp;" "&amp;D541</f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>VLOOKUP(E541,'2018_commission_structure-Start'!$A$22:$I$24,9,FALSE)</f>
        <v>500000</v>
      </c>
      <c r="J541" s="2">
        <f>I541*1.25</f>
        <v>625000</v>
      </c>
      <c r="K541" s="2">
        <f>I541*1.5</f>
        <v>750000</v>
      </c>
      <c r="L541" s="2">
        <f>I541*2</f>
        <v>1000000</v>
      </c>
      <c r="M541" s="12">
        <f>H541/I541</f>
        <v>1.25552</v>
      </c>
      <c r="N541" t="str">
        <f>IF(M541&lt;=1, "0-100%", IF(M541&lt;=1.25, "100-125%", IF(M541&lt;=1.5, "125-150%", IF(M541&lt;=2, "150-200%", "&gt;200%"))))</f>
        <v>125-150%</v>
      </c>
      <c r="O541" s="6">
        <f>MIN(H541,I541)*INDEX('2018_commission_structure-Start'!$A$21:$I$24,MATCH($E541,'2018_commission_structure-Start'!$A$21:$A$24,0),MATCH(O$1,'2018_commission_structure-Start'!$A$21:$I$21,0))</f>
        <v>50000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18750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496.79999999999995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>SUM(O541:S541)</f>
        <v>69246.8</v>
      </c>
      <c r="U541" s="6">
        <f>T541+F541</f>
        <v>128203.8</v>
      </c>
      <c r="V541" s="6">
        <f>MIN(H541,I541)*INDEX('2018_commission_structure-Start'!$A$15:$J$18,MATCH($E541,'2018_commission_structure-Start'!$A$15:$A$18,0),MATCH(V$1,'2018_commission_structure-Start'!$A$15:$J$15,0))</f>
        <v>60000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21250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552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IF(H541&gt;L541,(H541-L541)*INDEX('2018_commission_structure-Start'!$A$21:$I$24,MATCH($E541,'2018_commission_structure-Start'!$A$21:$A$24,0),MATCH(Z$1,'2018_commission_structure-Start'!$A$21:$I$21,0)),0)</f>
        <v>0</v>
      </c>
      <c r="AA541" s="6">
        <f>SUM(V541:Z541)</f>
        <v>81802</v>
      </c>
      <c r="AB541" s="6">
        <f>AA541+F541</f>
        <v>140759</v>
      </c>
    </row>
    <row r="542" spans="1:28" x14ac:dyDescent="0.2">
      <c r="A542" t="str">
        <f>C542&amp;" "&amp;D542</f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>VLOOKUP(E542,'2018_commission_structure-Start'!$A$22:$I$24,9,FALSE)</f>
        <v>500000</v>
      </c>
      <c r="J542" s="2">
        <f>I542*1.25</f>
        <v>625000</v>
      </c>
      <c r="K542" s="2">
        <f>I542*1.5</f>
        <v>750000</v>
      </c>
      <c r="L542" s="2">
        <f>I542*2</f>
        <v>1000000</v>
      </c>
      <c r="M542" s="12">
        <f>H542/I542</f>
        <v>1.479474</v>
      </c>
      <c r="N542" t="str">
        <f>IF(M542&lt;=1, "0-100%", IF(M542&lt;=1.25, "100-125%", IF(M542&lt;=1.5, "125-150%", IF(M542&lt;=2, "150-200%", "&gt;200%"))))</f>
        <v>125-150%</v>
      </c>
      <c r="O542" s="6">
        <f>MIN(H542,I542)*INDEX('2018_commission_structure-Start'!$A$21:$I$24,MATCH($E542,'2018_commission_structure-Start'!$A$21:$A$24,0),MATCH(O$1,'2018_commission_structure-Start'!$A$21:$I$21,0))</f>
        <v>50000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18750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20652.66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>SUM(O542:S542)</f>
        <v>89402.66</v>
      </c>
      <c r="U542" s="6">
        <f>T542+F542</f>
        <v>128209.66</v>
      </c>
      <c r="V542" s="6">
        <f>MIN(H542,I542)*INDEX('2018_commission_structure-Start'!$A$15:$J$18,MATCH($E542,'2018_commission_structure-Start'!$A$15:$A$18,0),MATCH(V$1,'2018_commission_structure-Start'!$A$15:$J$15,0))</f>
        <v>60000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21250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22947.4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IF(H542&gt;L542,(H542-L542)*INDEX('2018_commission_structure-Start'!$A$21:$I$24,MATCH($E542,'2018_commission_structure-Start'!$A$21:$A$24,0),MATCH(Z$1,'2018_commission_structure-Start'!$A$21:$I$21,0)),0)</f>
        <v>0</v>
      </c>
      <c r="AA542" s="6">
        <f>SUM(V542:Z542)</f>
        <v>104197.4</v>
      </c>
      <c r="AB542" s="6">
        <f>AA542+F542</f>
        <v>143004.4</v>
      </c>
    </row>
    <row r="543" spans="1:28" x14ac:dyDescent="0.2">
      <c r="A543" t="str">
        <f>C543&amp;" "&amp;D543</f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>VLOOKUP(E543,'2018_commission_structure-Start'!$A$22:$I$24,9,FALSE)</f>
        <v>600000</v>
      </c>
      <c r="J543" s="2">
        <f>I543*1.25</f>
        <v>750000</v>
      </c>
      <c r="K543" s="2">
        <f>I543*1.5</f>
        <v>900000</v>
      </c>
      <c r="L543" s="2">
        <f>I543*2</f>
        <v>1200000</v>
      </c>
      <c r="M543" s="12">
        <f>H543/I543</f>
        <v>0.96763166666666667</v>
      </c>
      <c r="N543" t="str">
        <f>IF(M543&lt;=1, "0-100%", IF(M543&lt;=1.25, "100-125%", IF(M543&lt;=1.5, "125-150%", IF(M543&lt;=2, "150-200%", "&gt;200%"))))</f>
        <v>0-100%</v>
      </c>
      <c r="O543" s="6">
        <f>MIN(H543,I543)*INDEX('2018_commission_structure-Start'!$A$21:$I$24,MATCH($E543,'2018_commission_structure-Start'!$A$21:$A$24,0),MATCH(O$1,'2018_commission_structure-Start'!$A$21:$I$21,0))</f>
        <v>75475.27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0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0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>SUM(O543:S543)</f>
        <v>75475.27</v>
      </c>
      <c r="U543" s="6">
        <f>T543+F543</f>
        <v>149585.27000000002</v>
      </c>
      <c r="V543" s="6">
        <f>MIN(H543,I543)*INDEX('2018_commission_structure-Start'!$A$15:$J$18,MATCH($E543,'2018_commission_structure-Start'!$A$15:$A$18,0),MATCH(V$1,'2018_commission_structure-Start'!$A$15:$J$15,0))</f>
        <v>87086.849999999991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0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IF(H543&gt;L543,(H543-L543)*INDEX('2018_commission_structure-Start'!$A$21:$I$24,MATCH($E543,'2018_commission_structure-Start'!$A$21:$A$24,0),MATCH(Z$1,'2018_commission_structure-Start'!$A$21:$I$21,0)),0)</f>
        <v>0</v>
      </c>
      <c r="AA543" s="6">
        <f>SUM(V543:Z543)</f>
        <v>87086.849999999991</v>
      </c>
      <c r="AB543" s="6">
        <f>AA543+F543</f>
        <v>161196.84999999998</v>
      </c>
    </row>
    <row r="544" spans="1:28" x14ac:dyDescent="0.2">
      <c r="A544" t="str">
        <f>C544&amp;" "&amp;D544</f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>VLOOKUP(E544,'2018_commission_structure-Start'!$A$22:$I$24,9,FALSE)</f>
        <v>600000</v>
      </c>
      <c r="J544" s="2">
        <f>I544*1.25</f>
        <v>750000</v>
      </c>
      <c r="K544" s="2">
        <f>I544*1.5</f>
        <v>900000</v>
      </c>
      <c r="L544" s="2">
        <f>I544*2</f>
        <v>1200000</v>
      </c>
      <c r="M544" s="12">
        <f>H544/I544</f>
        <v>0.42714333333333332</v>
      </c>
      <c r="N544" t="str">
        <f>IF(M544&lt;=1, "0-100%", IF(M544&lt;=1.25, "100-125%", IF(M544&lt;=1.5, "125-150%", IF(M544&lt;=2, "150-200%", "&gt;200%"))))</f>
        <v>0-100%</v>
      </c>
      <c r="O544" s="6">
        <f>MIN(H544,I544)*INDEX('2018_commission_structure-Start'!$A$21:$I$24,MATCH($E544,'2018_commission_structure-Start'!$A$21:$A$24,0),MATCH(O$1,'2018_commission_structure-Start'!$A$21:$I$21,0))</f>
        <v>33317.18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0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>SUM(O544:S544)</f>
        <v>33317.18</v>
      </c>
      <c r="U544" s="6">
        <f>T544+F544</f>
        <v>98049.18</v>
      </c>
      <c r="V544" s="6">
        <f>MIN(H544,I544)*INDEX('2018_commission_structure-Start'!$A$15:$J$18,MATCH($E544,'2018_commission_structure-Start'!$A$15:$A$18,0),MATCH(V$1,'2018_commission_structure-Start'!$A$15:$J$15,0))</f>
        <v>38442.9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0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IF(H544&gt;L544,(H544-L544)*INDEX('2018_commission_structure-Start'!$A$21:$I$24,MATCH($E544,'2018_commission_structure-Start'!$A$21:$A$24,0),MATCH(Z$1,'2018_commission_structure-Start'!$A$21:$I$21,0)),0)</f>
        <v>0</v>
      </c>
      <c r="AA544" s="6">
        <f>SUM(V544:Z544)</f>
        <v>38442.9</v>
      </c>
      <c r="AB544" s="6">
        <f>AA544+F544</f>
        <v>103174.9</v>
      </c>
    </row>
    <row r="545" spans="1:28" x14ac:dyDescent="0.2">
      <c r="A545" t="str">
        <f>C545&amp;" "&amp;D545</f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>VLOOKUP(E545,'2018_commission_structure-Start'!$A$22:$I$24,9,FALSE)</f>
        <v>500000</v>
      </c>
      <c r="J545" s="2">
        <f>I545*1.25</f>
        <v>625000</v>
      </c>
      <c r="K545" s="2">
        <f>I545*1.5</f>
        <v>750000</v>
      </c>
      <c r="L545" s="2">
        <f>I545*2</f>
        <v>1000000</v>
      </c>
      <c r="M545" s="12">
        <f>H545/I545</f>
        <v>1.45953</v>
      </c>
      <c r="N545" t="str">
        <f>IF(M545&lt;=1, "0-100%", IF(M545&lt;=1.25, "100-125%", IF(M545&lt;=1.5, "125-150%", IF(M545&lt;=2, "150-200%", "&gt;200%"))))</f>
        <v>125-150%</v>
      </c>
      <c r="O545" s="6">
        <f>MIN(H545,I545)*INDEX('2018_commission_structure-Start'!$A$21:$I$24,MATCH($E545,'2018_commission_structure-Start'!$A$21:$A$24,0),MATCH(O$1,'2018_commission_structure-Start'!$A$21:$I$21,0))</f>
        <v>50000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18750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18857.7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>SUM(O545:S545)</f>
        <v>87607.7</v>
      </c>
      <c r="U545" s="6">
        <f>T545+F545</f>
        <v>121183.7</v>
      </c>
      <c r="V545" s="6">
        <f>MIN(H545,I545)*INDEX('2018_commission_structure-Start'!$A$15:$J$18,MATCH($E545,'2018_commission_structure-Start'!$A$15:$A$18,0),MATCH(V$1,'2018_commission_structure-Start'!$A$15:$J$15,0))</f>
        <v>60000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21250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20953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IF(H545&gt;L545,(H545-L545)*INDEX('2018_commission_structure-Start'!$A$21:$I$24,MATCH($E545,'2018_commission_structure-Start'!$A$21:$A$24,0),MATCH(Z$1,'2018_commission_structure-Start'!$A$21:$I$21,0)),0)</f>
        <v>0</v>
      </c>
      <c r="AA545" s="6">
        <f>SUM(V545:Z545)</f>
        <v>102203</v>
      </c>
      <c r="AB545" s="6">
        <f>AA545+F545</f>
        <v>135779</v>
      </c>
    </row>
    <row r="546" spans="1:28" x14ac:dyDescent="0.2">
      <c r="A546" t="str">
        <f>C546&amp;" "&amp;D546</f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>VLOOKUP(E546,'2018_commission_structure-Start'!$A$22:$I$24,9,FALSE)</f>
        <v>600000</v>
      </c>
      <c r="J546" s="2">
        <f>I546*1.25</f>
        <v>750000</v>
      </c>
      <c r="K546" s="2">
        <f>I546*1.5</f>
        <v>900000</v>
      </c>
      <c r="L546" s="2">
        <f>I546*2</f>
        <v>1200000</v>
      </c>
      <c r="M546" s="12">
        <f>H546/I546</f>
        <v>1.0350266666666668</v>
      </c>
      <c r="N546" t="str">
        <f>IF(M546&lt;=1, "0-100%", IF(M546&lt;=1.25, "100-125%", IF(M546&lt;=1.5, "125-150%", IF(M546&lt;=2, "150-200%", "&gt;200%"))))</f>
        <v>100-125%</v>
      </c>
      <c r="O546" s="6">
        <f>MIN(H546,I546)*INDEX('2018_commission_structure-Start'!$A$21:$I$24,MATCH($E546,'2018_commission_structure-Start'!$A$21:$A$24,0),MATCH(O$1,'2018_commission_structure-Start'!$A$21:$I$21,0))</f>
        <v>78000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3572.7200000000003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0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>SUM(O546:S546)</f>
        <v>81572.72</v>
      </c>
      <c r="U546" s="6">
        <f>T546+F546</f>
        <v>144370.72</v>
      </c>
      <c r="V546" s="6">
        <f>MIN(H546,I546)*INDEX('2018_commission_structure-Start'!$A$15:$J$18,MATCH($E546,'2018_commission_structure-Start'!$A$15:$A$18,0),MATCH(V$1,'2018_commission_structure-Start'!$A$15:$J$15,0))</f>
        <v>90000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3782.8799999999997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0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IF(H546&gt;L546,(H546-L546)*INDEX('2018_commission_structure-Start'!$A$21:$I$24,MATCH($E546,'2018_commission_structure-Start'!$A$21:$A$24,0),MATCH(Z$1,'2018_commission_structure-Start'!$A$21:$I$21,0)),0)</f>
        <v>0</v>
      </c>
      <c r="AA546" s="6">
        <f>SUM(V546:Z546)</f>
        <v>93782.88</v>
      </c>
      <c r="AB546" s="6">
        <f>AA546+F546</f>
        <v>156580.88</v>
      </c>
    </row>
    <row r="547" spans="1:28" x14ac:dyDescent="0.2">
      <c r="A547" t="str">
        <f>C547&amp;" "&amp;D547</f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>VLOOKUP(E547,'2018_commission_structure-Start'!$A$22:$I$24,9,FALSE)</f>
        <v>600000</v>
      </c>
      <c r="J547" s="2">
        <f>I547*1.25</f>
        <v>750000</v>
      </c>
      <c r="K547" s="2">
        <f>I547*1.5</f>
        <v>900000</v>
      </c>
      <c r="L547" s="2">
        <f>I547*2</f>
        <v>1200000</v>
      </c>
      <c r="M547" s="12">
        <f>H547/I547</f>
        <v>0.82525999999999999</v>
      </c>
      <c r="N547" t="str">
        <f>IF(M547&lt;=1, "0-100%", IF(M547&lt;=1.25, "100-125%", IF(M547&lt;=1.5, "125-150%", IF(M547&lt;=2, "150-200%", "&gt;200%"))))</f>
        <v>0-100%</v>
      </c>
      <c r="O547" s="6">
        <f>MIN(H547,I547)*INDEX('2018_commission_structure-Start'!$A$21:$I$24,MATCH($E547,'2018_commission_structure-Start'!$A$21:$A$24,0),MATCH(O$1,'2018_commission_structure-Start'!$A$21:$I$21,0))</f>
        <v>64370.28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0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0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>SUM(O547:S547)</f>
        <v>64370.28</v>
      </c>
      <c r="U547" s="6">
        <f>T547+F547</f>
        <v>115370.28</v>
      </c>
      <c r="V547" s="6">
        <f>MIN(H547,I547)*INDEX('2018_commission_structure-Start'!$A$15:$J$18,MATCH($E547,'2018_commission_structure-Start'!$A$15:$A$18,0),MATCH(V$1,'2018_commission_structure-Start'!$A$15:$J$15,0))</f>
        <v>74273.399999999994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0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IF(H547&gt;L547,(H547-L547)*INDEX('2018_commission_structure-Start'!$A$21:$I$24,MATCH($E547,'2018_commission_structure-Start'!$A$21:$A$24,0),MATCH(Z$1,'2018_commission_structure-Start'!$A$21:$I$21,0)),0)</f>
        <v>0</v>
      </c>
      <c r="AA547" s="6">
        <f>SUM(V547:Z547)</f>
        <v>74273.399999999994</v>
      </c>
      <c r="AB547" s="6">
        <f>AA547+F547</f>
        <v>125273.4</v>
      </c>
    </row>
    <row r="548" spans="1:28" x14ac:dyDescent="0.2">
      <c r="A548" t="str">
        <f>C548&amp;" "&amp;D548</f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>VLOOKUP(E548,'2018_commission_structure-Start'!$A$22:$I$24,9,FALSE)</f>
        <v>600000</v>
      </c>
      <c r="J548" s="2">
        <f>I548*1.25</f>
        <v>750000</v>
      </c>
      <c r="K548" s="2">
        <f>I548*1.5</f>
        <v>900000</v>
      </c>
      <c r="L548" s="2">
        <f>I548*2</f>
        <v>1200000</v>
      </c>
      <c r="M548" s="12">
        <f>H548/I548</f>
        <v>1.3468850000000001</v>
      </c>
      <c r="N548" t="str">
        <f>IF(M548&lt;=1, "0-100%", IF(M548&lt;=1.25, "100-125%", IF(M548&lt;=1.5, "125-150%", IF(M548&lt;=2, "150-200%", "&gt;200%"))))</f>
        <v>125-150%</v>
      </c>
      <c r="O548" s="6">
        <f>MIN(H548,I548)*INDEX('2018_commission_structure-Start'!$A$21:$I$24,MATCH($E548,'2018_commission_structure-Start'!$A$21:$A$24,0),MATCH(O$1,'2018_commission_structure-Start'!$A$21:$I$21,0))</f>
        <v>78000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25500.000000000004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12207.51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0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>SUM(O548:S548)</f>
        <v>115707.51</v>
      </c>
      <c r="U548" s="6">
        <f>T548+F548</f>
        <v>190212.51</v>
      </c>
      <c r="V548" s="6">
        <f>MIN(H548,I548)*INDEX('2018_commission_structure-Start'!$A$15:$J$18,MATCH($E548,'2018_commission_structure-Start'!$A$15:$A$18,0),MATCH(V$1,'2018_commission_structure-Start'!$A$15:$J$15,0))</f>
        <v>90000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27000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14532.75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0</v>
      </c>
      <c r="Z548" s="2">
        <f>IF(H548&gt;L548,(H548-L548)*INDEX('2018_commission_structure-Start'!$A$21:$I$24,MATCH($E548,'2018_commission_structure-Start'!$A$21:$A$24,0),MATCH(Z$1,'2018_commission_structure-Start'!$A$21:$I$21,0)),0)</f>
        <v>0</v>
      </c>
      <c r="AA548" s="6">
        <f>SUM(V548:Z548)</f>
        <v>131532.75</v>
      </c>
      <c r="AB548" s="6">
        <f>AA548+F548</f>
        <v>206037.75</v>
      </c>
    </row>
    <row r="549" spans="1:28" x14ac:dyDescent="0.2">
      <c r="A549" t="str">
        <f>C549&amp;" "&amp;D549</f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>VLOOKUP(E549,'2018_commission_structure-Start'!$A$22:$I$24,9,FALSE)</f>
        <v>500000</v>
      </c>
      <c r="J549" s="2">
        <f>I549*1.25</f>
        <v>625000</v>
      </c>
      <c r="K549" s="2">
        <f>I549*1.5</f>
        <v>750000</v>
      </c>
      <c r="L549" s="2">
        <f>I549*2</f>
        <v>1000000</v>
      </c>
      <c r="M549" s="12">
        <f>H549/I549</f>
        <v>1.4983900000000001</v>
      </c>
      <c r="N549" t="str">
        <f>IF(M549&lt;=1, "0-100%", IF(M549&lt;=1.25, "100-125%", IF(M549&lt;=1.5, "125-150%", IF(M549&lt;=2, "150-200%", "&gt;200%"))))</f>
        <v>125-150%</v>
      </c>
      <c r="O549" s="6">
        <f>MIN(H549,I549)*INDEX('2018_commission_structure-Start'!$A$21:$I$24,MATCH($E549,'2018_commission_structure-Start'!$A$21:$A$24,0),MATCH(O$1,'2018_commission_structure-Start'!$A$21:$I$21,0))</f>
        <v>50000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18750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22355.1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0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>SUM(O549:S549)</f>
        <v>91105.1</v>
      </c>
      <c r="U549" s="6">
        <f>T549+F549</f>
        <v>147502.1</v>
      </c>
      <c r="V549" s="6">
        <f>MIN(H549,I549)*INDEX('2018_commission_structure-Start'!$A$15:$J$18,MATCH($E549,'2018_commission_structure-Start'!$A$15:$A$18,0),MATCH(V$1,'2018_commission_structure-Start'!$A$15:$J$15,0))</f>
        <v>60000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21250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24839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0</v>
      </c>
      <c r="Z549" s="2">
        <f>IF(H549&gt;L549,(H549-L549)*INDEX('2018_commission_structure-Start'!$A$21:$I$24,MATCH($E549,'2018_commission_structure-Start'!$A$21:$A$24,0),MATCH(Z$1,'2018_commission_structure-Start'!$A$21:$I$21,0)),0)</f>
        <v>0</v>
      </c>
      <c r="AA549" s="6">
        <f>SUM(V549:Z549)</f>
        <v>106089</v>
      </c>
      <c r="AB549" s="6">
        <f>AA549+F549</f>
        <v>162486</v>
      </c>
    </row>
    <row r="550" spans="1:28" x14ac:dyDescent="0.2">
      <c r="A550" t="str">
        <f>C550&amp;" "&amp;D550</f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>VLOOKUP(E550,'2018_commission_structure-Start'!$A$22:$I$24,9,FALSE)</f>
        <v>500000</v>
      </c>
      <c r="J550" s="2">
        <f>I550*1.25</f>
        <v>625000</v>
      </c>
      <c r="K550" s="2">
        <f>I550*1.5</f>
        <v>750000</v>
      </c>
      <c r="L550" s="2">
        <f>I550*2</f>
        <v>1000000</v>
      </c>
      <c r="M550" s="12">
        <f>H550/I550</f>
        <v>1.192034</v>
      </c>
      <c r="N550" t="str">
        <f>IF(M550&lt;=1, "0-100%", IF(M550&lt;=1.25, "100-125%", IF(M550&lt;=1.5, "125-150%", IF(M550&lt;=2, "150-200%", "&gt;200%"))))</f>
        <v>100-125%</v>
      </c>
      <c r="O550" s="6">
        <f>MIN(H550,I550)*INDEX('2018_commission_structure-Start'!$A$21:$I$24,MATCH($E550,'2018_commission_structure-Start'!$A$21:$A$24,0),MATCH(O$1,'2018_commission_structure-Start'!$A$21:$I$21,0))</f>
        <v>50000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14402.55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>SUM(O550:S550)</f>
        <v>64402.55</v>
      </c>
      <c r="U550" s="6">
        <f>T550+F550</f>
        <v>114939.55</v>
      </c>
      <c r="V550" s="6">
        <f>MIN(H550,I550)*INDEX('2018_commission_structure-Start'!$A$15:$J$18,MATCH($E550,'2018_commission_structure-Start'!$A$15:$A$18,0),MATCH(V$1,'2018_commission_structure-Start'!$A$15:$J$15,0))</f>
        <v>60000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16322.890000000001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IF(H550&gt;L550,(H550-L550)*INDEX('2018_commission_structure-Start'!$A$21:$I$24,MATCH($E550,'2018_commission_structure-Start'!$A$21:$A$24,0),MATCH(Z$1,'2018_commission_structure-Start'!$A$21:$I$21,0)),0)</f>
        <v>0</v>
      </c>
      <c r="AA550" s="6">
        <f>SUM(V550:Z550)</f>
        <v>76322.89</v>
      </c>
      <c r="AB550" s="6">
        <f>AA550+F550</f>
        <v>126859.89</v>
      </c>
    </row>
    <row r="551" spans="1:28" x14ac:dyDescent="0.2">
      <c r="A551" t="str">
        <f>C551&amp;" "&amp;D551</f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>VLOOKUP(E551,'2018_commission_structure-Start'!$A$22:$I$24,9,FALSE)</f>
        <v>750000</v>
      </c>
      <c r="J551" s="2">
        <f>I551*1.25</f>
        <v>937500</v>
      </c>
      <c r="K551" s="2">
        <f>I551*1.5</f>
        <v>1125000</v>
      </c>
      <c r="L551" s="2">
        <f>I551*2</f>
        <v>1500000</v>
      </c>
      <c r="M551" s="12">
        <f>H551/I551</f>
        <v>1.6322760000000001</v>
      </c>
      <c r="N551" t="str">
        <f>IF(M551&lt;=1, "0-100%", IF(M551&lt;=1.25, "100-125%", IF(M551&lt;=1.5, "125-150%", IF(M551&lt;=2, "150-200%", "&gt;200%"))))</f>
        <v>150-200%</v>
      </c>
      <c r="O551" s="6">
        <f>MIN(H551,I551)*INDEX('2018_commission_structure-Start'!$A$21:$I$24,MATCH($E551,'2018_commission_structure-Start'!$A$21:$A$24,0),MATCH(O$1,'2018_commission_structure-Start'!$A$21:$I$21,0))</f>
        <v>112500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35625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43125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29762.1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>SUM(O551:S551)</f>
        <v>221012.1</v>
      </c>
      <c r="U551" s="6">
        <f>T551+F551</f>
        <v>337581.1</v>
      </c>
      <c r="V551" s="6">
        <f>MIN(H551,I551)*INDEX('2018_commission_structure-Start'!$A$15:$J$18,MATCH($E551,'2018_commission_structure-Start'!$A$15:$A$18,0),MATCH(V$1,'2018_commission_structure-Start'!$A$15:$J$15,0))</f>
        <v>112500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41250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46875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32738.31</v>
      </c>
      <c r="Z551" s="2">
        <f>IF(H551&gt;L551,(H551-L551)*INDEX('2018_commission_structure-Start'!$A$21:$I$24,MATCH($E551,'2018_commission_structure-Start'!$A$21:$A$24,0),MATCH(Z$1,'2018_commission_structure-Start'!$A$21:$I$21,0)),0)</f>
        <v>0</v>
      </c>
      <c r="AA551" s="6">
        <f>SUM(V551:Z551)</f>
        <v>233363.31</v>
      </c>
      <c r="AB551" s="6">
        <f>AA551+F551</f>
        <v>349932.31</v>
      </c>
    </row>
    <row r="552" spans="1:28" x14ac:dyDescent="0.2">
      <c r="A552" t="str">
        <f>C552&amp;" "&amp;D552</f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>VLOOKUP(E552,'2018_commission_structure-Start'!$A$22:$I$24,9,FALSE)</f>
        <v>600000</v>
      </c>
      <c r="J552" s="2">
        <f>I552*1.25</f>
        <v>750000</v>
      </c>
      <c r="K552" s="2">
        <f>I552*1.5</f>
        <v>900000</v>
      </c>
      <c r="L552" s="2">
        <f>I552*2</f>
        <v>1200000</v>
      </c>
      <c r="M552" s="12">
        <f>H552/I552</f>
        <v>1.2299216666666666</v>
      </c>
      <c r="N552" t="str">
        <f>IF(M552&lt;=1, "0-100%", IF(M552&lt;=1.25, "100-125%", IF(M552&lt;=1.5, "125-150%", IF(M552&lt;=2, "150-200%", "&gt;200%"))))</f>
        <v>100-125%</v>
      </c>
      <c r="O552" s="6">
        <f>MIN(H552,I552)*INDEX('2018_commission_structure-Start'!$A$21:$I$24,MATCH($E552,'2018_commission_structure-Start'!$A$21:$A$24,0),MATCH(O$1,'2018_commission_structure-Start'!$A$21:$I$21,0))</f>
        <v>78000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23452.010000000002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>SUM(O552:S552)</f>
        <v>101452.01000000001</v>
      </c>
      <c r="U552" s="6">
        <f>T552+F552</f>
        <v>172572.01</v>
      </c>
      <c r="V552" s="6">
        <f>MIN(H552,I552)*INDEX('2018_commission_structure-Start'!$A$15:$J$18,MATCH($E552,'2018_commission_structure-Start'!$A$15:$A$18,0),MATCH(V$1,'2018_commission_structure-Start'!$A$15:$J$15,0))</f>
        <v>90000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24831.54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IF(H552&gt;L552,(H552-L552)*INDEX('2018_commission_structure-Start'!$A$21:$I$24,MATCH($E552,'2018_commission_structure-Start'!$A$21:$A$24,0),MATCH(Z$1,'2018_commission_structure-Start'!$A$21:$I$21,0)),0)</f>
        <v>0</v>
      </c>
      <c r="AA552" s="6">
        <f>SUM(V552:Z552)</f>
        <v>114831.54000000001</v>
      </c>
      <c r="AB552" s="6">
        <f>AA552+F552</f>
        <v>185951.54</v>
      </c>
    </row>
    <row r="553" spans="1:28" x14ac:dyDescent="0.2">
      <c r="A553" t="str">
        <f>C553&amp;" "&amp;D553</f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>VLOOKUP(E553,'2018_commission_structure-Start'!$A$22:$I$24,9,FALSE)</f>
        <v>600000</v>
      </c>
      <c r="J553" s="2">
        <f>I553*1.25</f>
        <v>750000</v>
      </c>
      <c r="K553" s="2">
        <f>I553*1.5</f>
        <v>900000</v>
      </c>
      <c r="L553" s="2">
        <f>I553*2</f>
        <v>1200000</v>
      </c>
      <c r="M553" s="12">
        <f>H553/I553</f>
        <v>0.57919833333333337</v>
      </c>
      <c r="N553" t="str">
        <f>IF(M553&lt;=1, "0-100%", IF(M553&lt;=1.25, "100-125%", IF(M553&lt;=1.5, "125-150%", IF(M553&lt;=2, "150-200%", "&gt;200%"))))</f>
        <v>0-100%</v>
      </c>
      <c r="O553" s="6">
        <f>MIN(H553,I553)*INDEX('2018_commission_structure-Start'!$A$21:$I$24,MATCH($E553,'2018_commission_structure-Start'!$A$21:$A$24,0),MATCH(O$1,'2018_commission_structure-Start'!$A$21:$I$21,0))</f>
        <v>45177.47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0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>SUM(O553:S553)</f>
        <v>45177.47</v>
      </c>
      <c r="U553" s="6">
        <f>T553+F553</f>
        <v>109433.47</v>
      </c>
      <c r="V553" s="6">
        <f>MIN(H553,I553)*INDEX('2018_commission_structure-Start'!$A$15:$J$18,MATCH($E553,'2018_commission_structure-Start'!$A$15:$A$18,0),MATCH(V$1,'2018_commission_structure-Start'!$A$15:$J$15,0))</f>
        <v>52127.85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0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IF(H553&gt;L553,(H553-L553)*INDEX('2018_commission_structure-Start'!$A$21:$I$24,MATCH($E553,'2018_commission_structure-Start'!$A$21:$A$24,0),MATCH(Z$1,'2018_commission_structure-Start'!$A$21:$I$21,0)),0)</f>
        <v>0</v>
      </c>
      <c r="AA553" s="6">
        <f>SUM(V553:Z553)</f>
        <v>52127.85</v>
      </c>
      <c r="AB553" s="6">
        <f>AA553+F553</f>
        <v>116383.85</v>
      </c>
    </row>
    <row r="554" spans="1:28" x14ac:dyDescent="0.2">
      <c r="A554" t="str">
        <f>C554&amp;" "&amp;D554</f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>VLOOKUP(E554,'2018_commission_structure-Start'!$A$22:$I$24,9,FALSE)</f>
        <v>600000</v>
      </c>
      <c r="J554" s="2">
        <f>I554*1.25</f>
        <v>750000</v>
      </c>
      <c r="K554" s="2">
        <f>I554*1.5</f>
        <v>900000</v>
      </c>
      <c r="L554" s="2">
        <f>I554*2</f>
        <v>1200000</v>
      </c>
      <c r="M554" s="12">
        <f>H554/I554</f>
        <v>1.1002216666666667</v>
      </c>
      <c r="N554" t="str">
        <f>IF(M554&lt;=1, "0-100%", IF(M554&lt;=1.25, "100-125%", IF(M554&lt;=1.5, "125-150%", IF(M554&lt;=2, "150-200%", "&gt;200%"))))</f>
        <v>100-125%</v>
      </c>
      <c r="O554" s="6">
        <f>MIN(H554,I554)*INDEX('2018_commission_structure-Start'!$A$21:$I$24,MATCH($E554,'2018_commission_structure-Start'!$A$21:$A$24,0),MATCH(O$1,'2018_commission_structure-Start'!$A$21:$I$21,0))</f>
        <v>78000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10222.61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0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>SUM(O554:S554)</f>
        <v>88222.61</v>
      </c>
      <c r="U554" s="6">
        <f>T554+F554</f>
        <v>153442.60999999999</v>
      </c>
      <c r="V554" s="6">
        <f>MIN(H554,I554)*INDEX('2018_commission_structure-Start'!$A$15:$J$18,MATCH($E554,'2018_commission_structure-Start'!$A$15:$A$18,0),MATCH(V$1,'2018_commission_structure-Start'!$A$15:$J$15,0))</f>
        <v>90000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10823.939999999999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0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IF(H554&gt;L554,(H554-L554)*INDEX('2018_commission_structure-Start'!$A$21:$I$24,MATCH($E554,'2018_commission_structure-Start'!$A$21:$A$24,0),MATCH(Z$1,'2018_commission_structure-Start'!$A$21:$I$21,0)),0)</f>
        <v>0</v>
      </c>
      <c r="AA554" s="6">
        <f>SUM(V554:Z554)</f>
        <v>100823.94</v>
      </c>
      <c r="AB554" s="6">
        <f>AA554+F554</f>
        <v>166043.94</v>
      </c>
    </row>
    <row r="555" spans="1:28" x14ac:dyDescent="0.2">
      <c r="A555" t="str">
        <f>C555&amp;" "&amp;D555</f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>VLOOKUP(E555,'2018_commission_structure-Start'!$A$22:$I$24,9,FALSE)</f>
        <v>600000</v>
      </c>
      <c r="J555" s="2">
        <f>I555*1.25</f>
        <v>750000</v>
      </c>
      <c r="K555" s="2">
        <f>I555*1.5</f>
        <v>900000</v>
      </c>
      <c r="L555" s="2">
        <f>I555*2</f>
        <v>1200000</v>
      </c>
      <c r="M555" s="12">
        <f>H555/I555</f>
        <v>1.1036233333333334</v>
      </c>
      <c r="N555" t="str">
        <f>IF(M555&lt;=1, "0-100%", IF(M555&lt;=1.25, "100-125%", IF(M555&lt;=1.5, "125-150%", IF(M555&lt;=2, "150-200%", "&gt;200%"))))</f>
        <v>100-125%</v>
      </c>
      <c r="O555" s="6">
        <f>MIN(H555,I555)*INDEX('2018_commission_structure-Start'!$A$21:$I$24,MATCH($E555,'2018_commission_structure-Start'!$A$21:$A$24,0),MATCH(O$1,'2018_commission_structure-Start'!$A$21:$I$21,0))</f>
        <v>78000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10569.58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0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>SUM(O555:S555)</f>
        <v>88569.58</v>
      </c>
      <c r="U555" s="6">
        <f>T555+F555</f>
        <v>139792.58000000002</v>
      </c>
      <c r="V555" s="6">
        <f>MIN(H555,I555)*INDEX('2018_commission_structure-Start'!$A$15:$J$18,MATCH($E555,'2018_commission_structure-Start'!$A$15:$A$18,0),MATCH(V$1,'2018_commission_structure-Start'!$A$15:$J$15,0))</f>
        <v>90000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11191.32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0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IF(H555&gt;L555,(H555-L555)*INDEX('2018_commission_structure-Start'!$A$21:$I$24,MATCH($E555,'2018_commission_structure-Start'!$A$21:$A$24,0),MATCH(Z$1,'2018_commission_structure-Start'!$A$21:$I$21,0)),0)</f>
        <v>0</v>
      </c>
      <c r="AA555" s="6">
        <f>SUM(V555:Z555)</f>
        <v>101191.32</v>
      </c>
      <c r="AB555" s="6">
        <f>AA555+F555</f>
        <v>152414.32</v>
      </c>
    </row>
    <row r="556" spans="1:28" x14ac:dyDescent="0.2">
      <c r="A556" t="str">
        <f>C556&amp;" "&amp;D556</f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>VLOOKUP(E556,'2018_commission_structure-Start'!$A$22:$I$24,9,FALSE)</f>
        <v>750000</v>
      </c>
      <c r="J556" s="2">
        <f>I556*1.25</f>
        <v>937500</v>
      </c>
      <c r="K556" s="2">
        <f>I556*1.5</f>
        <v>1125000</v>
      </c>
      <c r="L556" s="2">
        <f>I556*2</f>
        <v>1500000</v>
      </c>
      <c r="M556" s="12">
        <f>H556/I556</f>
        <v>0.97885866666666665</v>
      </c>
      <c r="N556" t="str">
        <f>IF(M556&lt;=1, "0-100%", IF(M556&lt;=1.25, "100-125%", IF(M556&lt;=1.5, "125-150%", IF(M556&lt;=2, "150-200%", "&gt;200%"))))</f>
        <v>0-100%</v>
      </c>
      <c r="O556" s="6">
        <f>MIN(H556,I556)*INDEX('2018_commission_structure-Start'!$A$21:$I$24,MATCH($E556,'2018_commission_structure-Start'!$A$21:$A$24,0),MATCH(O$1,'2018_commission_structure-Start'!$A$21:$I$21,0))</f>
        <v>110121.59999999999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0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>SUM(O556:S556)</f>
        <v>110121.59999999999</v>
      </c>
      <c r="U556" s="6">
        <f>T556+F556</f>
        <v>186003.59999999998</v>
      </c>
      <c r="V556" s="6">
        <f>MIN(H556,I556)*INDEX('2018_commission_structure-Start'!$A$15:$J$18,MATCH($E556,'2018_commission_structure-Start'!$A$15:$A$18,0),MATCH(V$1,'2018_commission_structure-Start'!$A$15:$J$15,0))</f>
        <v>110121.59999999999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0</v>
      </c>
      <c r="Z556" s="2">
        <f>IF(H556&gt;L556,(H556-L556)*INDEX('2018_commission_structure-Start'!$A$21:$I$24,MATCH($E556,'2018_commission_structure-Start'!$A$21:$A$24,0),MATCH(Z$1,'2018_commission_structure-Start'!$A$21:$I$21,0)),0)</f>
        <v>0</v>
      </c>
      <c r="AA556" s="6">
        <f>SUM(V556:Z556)</f>
        <v>110121.59999999999</v>
      </c>
      <c r="AB556" s="6">
        <f>AA556+F556</f>
        <v>186003.59999999998</v>
      </c>
    </row>
    <row r="557" spans="1:28" x14ac:dyDescent="0.2">
      <c r="A557" t="str">
        <f>C557&amp;" "&amp;D557</f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>VLOOKUP(E557,'2018_commission_structure-Start'!$A$22:$I$24,9,FALSE)</f>
        <v>500000</v>
      </c>
      <c r="J557" s="2">
        <f>I557*1.25</f>
        <v>625000</v>
      </c>
      <c r="K557" s="2">
        <f>I557*1.5</f>
        <v>750000</v>
      </c>
      <c r="L557" s="2">
        <f>I557*2</f>
        <v>1000000</v>
      </c>
      <c r="M557" s="12">
        <f>H557/I557</f>
        <v>1.275806</v>
      </c>
      <c r="N557" t="str">
        <f>IF(M557&lt;=1, "0-100%", IF(M557&lt;=1.25, "100-125%", IF(M557&lt;=1.5, "125-150%", IF(M557&lt;=2, "150-200%", "&gt;200%"))))</f>
        <v>125-150%</v>
      </c>
      <c r="O557" s="6">
        <f>MIN(H557,I557)*INDEX('2018_commission_structure-Start'!$A$21:$I$24,MATCH($E557,'2018_commission_structure-Start'!$A$21:$A$24,0),MATCH(O$1,'2018_commission_structure-Start'!$A$21:$I$21,0))</f>
        <v>50000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18750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2322.54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0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>SUM(O557:S557)</f>
        <v>71072.539999999994</v>
      </c>
      <c r="U557" s="6">
        <f>T557+F557</f>
        <v>132091.53999999998</v>
      </c>
      <c r="V557" s="6">
        <f>MIN(H557,I557)*INDEX('2018_commission_structure-Start'!$A$15:$J$18,MATCH($E557,'2018_commission_structure-Start'!$A$15:$A$18,0),MATCH(V$1,'2018_commission_structure-Start'!$A$15:$J$15,0))</f>
        <v>60000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21250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2580.6000000000004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0</v>
      </c>
      <c r="Z557" s="2">
        <f>IF(H557&gt;L557,(H557-L557)*INDEX('2018_commission_structure-Start'!$A$21:$I$24,MATCH($E557,'2018_commission_structure-Start'!$A$21:$A$24,0),MATCH(Z$1,'2018_commission_structure-Start'!$A$21:$I$21,0)),0)</f>
        <v>0</v>
      </c>
      <c r="AA557" s="6">
        <f>SUM(V557:Z557)</f>
        <v>83830.600000000006</v>
      </c>
      <c r="AB557" s="6">
        <f>AA557+F557</f>
        <v>144849.60000000001</v>
      </c>
    </row>
    <row r="558" spans="1:28" x14ac:dyDescent="0.2">
      <c r="A558" t="str">
        <f>C558&amp;" "&amp;D558</f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>VLOOKUP(E558,'2018_commission_structure-Start'!$A$22:$I$24,9,FALSE)</f>
        <v>500000</v>
      </c>
      <c r="J558" s="2">
        <f>I558*1.25</f>
        <v>625000</v>
      </c>
      <c r="K558" s="2">
        <f>I558*1.5</f>
        <v>750000</v>
      </c>
      <c r="L558" s="2">
        <f>I558*2</f>
        <v>1000000</v>
      </c>
      <c r="M558" s="12">
        <f>H558/I558</f>
        <v>0.99307199999999995</v>
      </c>
      <c r="N558" t="str">
        <f>IF(M558&lt;=1, "0-100%", IF(M558&lt;=1.25, "100-125%", IF(M558&lt;=1.5, "125-150%", IF(M558&lt;=2, "150-200%", "&gt;200%"))))</f>
        <v>0-100%</v>
      </c>
      <c r="O558" s="6">
        <f>MIN(H558,I558)*INDEX('2018_commission_structure-Start'!$A$21:$I$24,MATCH($E558,'2018_commission_structure-Start'!$A$21:$A$24,0),MATCH(O$1,'2018_commission_structure-Start'!$A$21:$I$21,0))</f>
        <v>49653.600000000006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0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>SUM(O558:S558)</f>
        <v>49653.600000000006</v>
      </c>
      <c r="U558" s="6">
        <f>T558+F558</f>
        <v>110286.6</v>
      </c>
      <c r="V558" s="6">
        <f>MIN(H558,I558)*INDEX('2018_commission_structure-Start'!$A$15:$J$18,MATCH($E558,'2018_commission_structure-Start'!$A$15:$A$18,0),MATCH(V$1,'2018_commission_structure-Start'!$A$15:$J$15,0))</f>
        <v>59584.32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0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IF(H558&gt;L558,(H558-L558)*INDEX('2018_commission_structure-Start'!$A$21:$I$24,MATCH($E558,'2018_commission_structure-Start'!$A$21:$A$24,0),MATCH(Z$1,'2018_commission_structure-Start'!$A$21:$I$21,0)),0)</f>
        <v>0</v>
      </c>
      <c r="AA558" s="6">
        <f>SUM(V558:Z558)</f>
        <v>59584.32</v>
      </c>
      <c r="AB558" s="6">
        <f>AA558+F558</f>
        <v>120217.32</v>
      </c>
    </row>
    <row r="559" spans="1:28" x14ac:dyDescent="0.2">
      <c r="A559" t="str">
        <f>C559&amp;" "&amp;D559</f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>VLOOKUP(E559,'2018_commission_structure-Start'!$A$22:$I$24,9,FALSE)</f>
        <v>600000</v>
      </c>
      <c r="J559" s="2">
        <f>I559*1.25</f>
        <v>750000</v>
      </c>
      <c r="K559" s="2">
        <f>I559*1.5</f>
        <v>900000</v>
      </c>
      <c r="L559" s="2">
        <f>I559*2</f>
        <v>1200000</v>
      </c>
      <c r="M559" s="12">
        <f>H559/I559</f>
        <v>0.91916666666666669</v>
      </c>
      <c r="N559" t="str">
        <f>IF(M559&lt;=1, "0-100%", IF(M559&lt;=1.25, "100-125%", IF(M559&lt;=1.5, "125-150%", IF(M559&lt;=2, "150-200%", "&gt;200%"))))</f>
        <v>0-100%</v>
      </c>
      <c r="O559" s="6">
        <f>MIN(H559,I559)*INDEX('2018_commission_structure-Start'!$A$21:$I$24,MATCH($E559,'2018_commission_structure-Start'!$A$21:$A$24,0),MATCH(O$1,'2018_commission_structure-Start'!$A$21:$I$21,0))</f>
        <v>71695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0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>SUM(O559:S559)</f>
        <v>71695</v>
      </c>
      <c r="U559" s="6">
        <f>T559+F559</f>
        <v>137231</v>
      </c>
      <c r="V559" s="6">
        <f>MIN(H559,I559)*INDEX('2018_commission_structure-Start'!$A$15:$J$18,MATCH($E559,'2018_commission_structure-Start'!$A$15:$A$18,0),MATCH(V$1,'2018_commission_structure-Start'!$A$15:$J$15,0))</f>
        <v>82725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0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IF(H559&gt;L559,(H559-L559)*INDEX('2018_commission_structure-Start'!$A$21:$I$24,MATCH($E559,'2018_commission_structure-Start'!$A$21:$A$24,0),MATCH(Z$1,'2018_commission_structure-Start'!$A$21:$I$21,0)),0)</f>
        <v>0</v>
      </c>
      <c r="AA559" s="6">
        <f>SUM(V559:Z559)</f>
        <v>82725</v>
      </c>
      <c r="AB559" s="6">
        <f>AA559+F559</f>
        <v>148261</v>
      </c>
    </row>
    <row r="560" spans="1:28" x14ac:dyDescent="0.2">
      <c r="A560" t="str">
        <f>C560&amp;" "&amp;D560</f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>VLOOKUP(E560,'2018_commission_structure-Start'!$A$22:$I$24,9,FALSE)</f>
        <v>750000</v>
      </c>
      <c r="J560" s="2">
        <f>I560*1.25</f>
        <v>937500</v>
      </c>
      <c r="K560" s="2">
        <f>I560*1.5</f>
        <v>1125000</v>
      </c>
      <c r="L560" s="2">
        <f>I560*2</f>
        <v>1500000</v>
      </c>
      <c r="M560" s="12">
        <f>H560/I560</f>
        <v>1.085888</v>
      </c>
      <c r="N560" t="str">
        <f>IF(M560&lt;=1, "0-100%", IF(M560&lt;=1.25, "100-125%", IF(M560&lt;=1.5, "125-150%", IF(M560&lt;=2, "150-200%", "&gt;200%"))))</f>
        <v>100-125%</v>
      </c>
      <c r="O560" s="6">
        <f>MIN(H560,I560)*INDEX('2018_commission_structure-Start'!$A$21:$I$24,MATCH($E560,'2018_commission_structure-Start'!$A$21:$A$24,0),MATCH(O$1,'2018_commission_structure-Start'!$A$21:$I$21,0))</f>
        <v>112500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12239.04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0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>SUM(O560:S560)</f>
        <v>124739.04000000001</v>
      </c>
      <c r="U560" s="6">
        <f>T560+F560</f>
        <v>212158.04</v>
      </c>
      <c r="V560" s="6">
        <f>MIN(H560,I560)*INDEX('2018_commission_structure-Start'!$A$15:$J$18,MATCH($E560,'2018_commission_structure-Start'!$A$15:$A$18,0),MATCH(V$1,'2018_commission_structure-Start'!$A$15:$J$15,0))</f>
        <v>112500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14171.52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0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IF(H560&gt;L560,(H560-L560)*INDEX('2018_commission_structure-Start'!$A$21:$I$24,MATCH($E560,'2018_commission_structure-Start'!$A$21:$A$24,0),MATCH(Z$1,'2018_commission_structure-Start'!$A$21:$I$21,0)),0)</f>
        <v>0</v>
      </c>
      <c r="AA560" s="6">
        <f>SUM(V560:Z560)</f>
        <v>126671.52</v>
      </c>
      <c r="AB560" s="6">
        <f>AA560+F560</f>
        <v>214090.52000000002</v>
      </c>
    </row>
    <row r="561" spans="1:28" x14ac:dyDescent="0.2">
      <c r="A561" t="str">
        <f>C561&amp;" "&amp;D561</f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>VLOOKUP(E561,'2018_commission_structure-Start'!$A$22:$I$24,9,FALSE)</f>
        <v>600000</v>
      </c>
      <c r="J561" s="2">
        <f>I561*1.25</f>
        <v>750000</v>
      </c>
      <c r="K561" s="2">
        <f>I561*1.5</f>
        <v>900000</v>
      </c>
      <c r="L561" s="2">
        <f>I561*2</f>
        <v>1200000</v>
      </c>
      <c r="M561" s="12">
        <f>H561/I561</f>
        <v>1.6359616666666668</v>
      </c>
      <c r="N561" t="str">
        <f>IF(M561&lt;=1, "0-100%", IF(M561&lt;=1.25, "100-125%", IF(M561&lt;=1.5, "125-150%", IF(M561&lt;=2, "150-200%", "&gt;200%"))))</f>
        <v>150-200%</v>
      </c>
      <c r="O561" s="6">
        <f>MIN(H561,I561)*INDEX('2018_commission_structure-Start'!$A$21:$I$24,MATCH($E561,'2018_commission_structure-Start'!$A$21:$A$24,0),MATCH(O$1,'2018_commission_structure-Start'!$A$21:$I$21,0))</f>
        <v>78000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25500.000000000004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31500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21210.02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>SUM(O561:S561)</f>
        <v>156210.01999999999</v>
      </c>
      <c r="U561" s="6">
        <f>T561+F561</f>
        <v>218353.02</v>
      </c>
      <c r="V561" s="6">
        <f>MIN(H561,I561)*INDEX('2018_commission_structure-Start'!$A$15:$J$18,MATCH($E561,'2018_commission_structure-Start'!$A$15:$A$18,0),MATCH(V$1,'2018_commission_structure-Start'!$A$15:$J$15,0))</f>
        <v>90000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27000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37500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24473.1</v>
      </c>
      <c r="Z561" s="2">
        <f>IF(H561&gt;L561,(H561-L561)*INDEX('2018_commission_structure-Start'!$A$21:$I$24,MATCH($E561,'2018_commission_structure-Start'!$A$21:$A$24,0),MATCH(Z$1,'2018_commission_structure-Start'!$A$21:$I$21,0)),0)</f>
        <v>0</v>
      </c>
      <c r="AA561" s="6">
        <f>SUM(V561:Z561)</f>
        <v>178973.1</v>
      </c>
      <c r="AB561" s="6">
        <f>AA561+F561</f>
        <v>241116.1</v>
      </c>
    </row>
    <row r="562" spans="1:28" x14ac:dyDescent="0.2">
      <c r="A562" t="str">
        <f>C562&amp;" "&amp;D562</f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>VLOOKUP(E562,'2018_commission_structure-Start'!$A$22:$I$24,9,FALSE)</f>
        <v>500000</v>
      </c>
      <c r="J562" s="2">
        <f>I562*1.25</f>
        <v>625000</v>
      </c>
      <c r="K562" s="2">
        <f>I562*1.5</f>
        <v>750000</v>
      </c>
      <c r="L562" s="2">
        <f>I562*2</f>
        <v>1000000</v>
      </c>
      <c r="M562" s="12">
        <f>H562/I562</f>
        <v>1.976156</v>
      </c>
      <c r="N562" t="str">
        <f>IF(M562&lt;=1, "0-100%", IF(M562&lt;=1.25, "100-125%", IF(M562&lt;=1.5, "125-150%", IF(M562&lt;=2, "150-200%", "&gt;200%"))))</f>
        <v>150-200%</v>
      </c>
      <c r="O562" s="6">
        <f>MIN(H562,I562)*INDEX('2018_commission_structure-Start'!$A$21:$I$24,MATCH($E562,'2018_commission_structure-Start'!$A$21:$A$24,0),MATCH(O$1,'2018_commission_structure-Start'!$A$21:$I$21,0))</f>
        <v>50000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18750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22500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52377.16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>SUM(O562:S562)</f>
        <v>143627.16</v>
      </c>
      <c r="U562" s="6">
        <f>T562+F562</f>
        <v>175483.16</v>
      </c>
      <c r="V562" s="6">
        <f>MIN(H562,I562)*INDEX('2018_commission_structure-Start'!$A$15:$J$18,MATCH($E562,'2018_commission_structure-Start'!$A$15:$A$18,0),MATCH(V$1,'2018_commission_structure-Start'!$A$15:$J$15,0))</f>
        <v>60000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21250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25000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52377.16</v>
      </c>
      <c r="Z562" s="2">
        <f>IF(H562&gt;L562,(H562-L562)*INDEX('2018_commission_structure-Start'!$A$21:$I$24,MATCH($E562,'2018_commission_structure-Start'!$A$21:$A$24,0),MATCH(Z$1,'2018_commission_structure-Start'!$A$21:$I$21,0)),0)</f>
        <v>0</v>
      </c>
      <c r="AA562" s="6">
        <f>SUM(V562:Z562)</f>
        <v>158627.16</v>
      </c>
      <c r="AB562" s="6">
        <f>AA562+F562</f>
        <v>190483.16</v>
      </c>
    </row>
    <row r="563" spans="1:28" x14ac:dyDescent="0.2">
      <c r="A563" t="str">
        <f>C563&amp;" "&amp;D563</f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>VLOOKUP(E563,'2018_commission_structure-Start'!$A$22:$I$24,9,FALSE)</f>
        <v>500000</v>
      </c>
      <c r="J563" s="2">
        <f>I563*1.25</f>
        <v>625000</v>
      </c>
      <c r="K563" s="2">
        <f>I563*1.5</f>
        <v>750000</v>
      </c>
      <c r="L563" s="2">
        <f>I563*2</f>
        <v>1000000</v>
      </c>
      <c r="M563" s="12">
        <f>H563/I563</f>
        <v>1.2821119999999999</v>
      </c>
      <c r="N563" t="str">
        <f>IF(M563&lt;=1, "0-100%", IF(M563&lt;=1.25, "100-125%", IF(M563&lt;=1.5, "125-150%", IF(M563&lt;=2, "150-200%", "&gt;200%"))))</f>
        <v>125-150%</v>
      </c>
      <c r="O563" s="6">
        <f>MIN(H563,I563)*INDEX('2018_commission_structure-Start'!$A$21:$I$24,MATCH($E563,'2018_commission_structure-Start'!$A$21:$A$24,0),MATCH(O$1,'2018_commission_structure-Start'!$A$21:$I$21,0))</f>
        <v>50000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18750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2890.08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0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>SUM(O563:S563)</f>
        <v>71640.08</v>
      </c>
      <c r="U563" s="6">
        <f>T563+F563</f>
        <v>111256.08</v>
      </c>
      <c r="V563" s="6">
        <f>MIN(H563,I563)*INDEX('2018_commission_structure-Start'!$A$15:$J$18,MATCH($E563,'2018_commission_structure-Start'!$A$15:$A$18,0),MATCH(V$1,'2018_commission_structure-Start'!$A$15:$J$15,0))</f>
        <v>60000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21250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3211.2000000000003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0</v>
      </c>
      <c r="Z563" s="2">
        <f>IF(H563&gt;L563,(H563-L563)*INDEX('2018_commission_structure-Start'!$A$21:$I$24,MATCH($E563,'2018_commission_structure-Start'!$A$21:$A$24,0),MATCH(Z$1,'2018_commission_structure-Start'!$A$21:$I$21,0)),0)</f>
        <v>0</v>
      </c>
      <c r="AA563" s="6">
        <f>SUM(V563:Z563)</f>
        <v>84461.2</v>
      </c>
      <c r="AB563" s="6">
        <f>AA563+F563</f>
        <v>124077.2</v>
      </c>
    </row>
    <row r="564" spans="1:28" x14ac:dyDescent="0.2">
      <c r="A564" t="str">
        <f>C564&amp;" "&amp;D564</f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>VLOOKUP(E564,'2018_commission_structure-Start'!$A$22:$I$24,9,FALSE)</f>
        <v>500000</v>
      </c>
      <c r="J564" s="2">
        <f>I564*1.25</f>
        <v>625000</v>
      </c>
      <c r="K564" s="2">
        <f>I564*1.5</f>
        <v>750000</v>
      </c>
      <c r="L564" s="2">
        <f>I564*2</f>
        <v>1000000</v>
      </c>
      <c r="M564" s="12">
        <f>H564/I564</f>
        <v>1.4598</v>
      </c>
      <c r="N564" t="str">
        <f>IF(M564&lt;=1, "0-100%", IF(M564&lt;=1.25, "100-125%", IF(M564&lt;=1.5, "125-150%", IF(M564&lt;=2, "150-200%", "&gt;200%"))))</f>
        <v>125-150%</v>
      </c>
      <c r="O564" s="6">
        <f>MIN(H564,I564)*INDEX('2018_commission_structure-Start'!$A$21:$I$24,MATCH($E564,'2018_commission_structure-Start'!$A$21:$A$24,0),MATCH(O$1,'2018_commission_structure-Start'!$A$21:$I$21,0))</f>
        <v>50000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18750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18882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0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>SUM(O564:S564)</f>
        <v>87632</v>
      </c>
      <c r="U564" s="6">
        <f>T564+F564</f>
        <v>130794</v>
      </c>
      <c r="V564" s="6">
        <f>MIN(H564,I564)*INDEX('2018_commission_structure-Start'!$A$15:$J$18,MATCH($E564,'2018_commission_structure-Start'!$A$15:$A$18,0),MATCH(V$1,'2018_commission_structure-Start'!$A$15:$J$15,0))</f>
        <v>60000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21250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20980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0</v>
      </c>
      <c r="Z564" s="2">
        <f>IF(H564&gt;L564,(H564-L564)*INDEX('2018_commission_structure-Start'!$A$21:$I$24,MATCH($E564,'2018_commission_structure-Start'!$A$21:$A$24,0),MATCH(Z$1,'2018_commission_structure-Start'!$A$21:$I$21,0)),0)</f>
        <v>0</v>
      </c>
      <c r="AA564" s="6">
        <f>SUM(V564:Z564)</f>
        <v>102230</v>
      </c>
      <c r="AB564" s="6">
        <f>AA564+F564</f>
        <v>145392</v>
      </c>
    </row>
    <row r="565" spans="1:28" x14ac:dyDescent="0.2">
      <c r="A565" t="str">
        <f>C565&amp;" "&amp;D565</f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>VLOOKUP(E565,'2018_commission_structure-Start'!$A$22:$I$24,9,FALSE)</f>
        <v>600000</v>
      </c>
      <c r="J565" s="2">
        <f>I565*1.25</f>
        <v>750000</v>
      </c>
      <c r="K565" s="2">
        <f>I565*1.5</f>
        <v>900000</v>
      </c>
      <c r="L565" s="2">
        <f>I565*2</f>
        <v>1200000</v>
      </c>
      <c r="M565" s="12">
        <f>H565/I565</f>
        <v>1.7624566666666666</v>
      </c>
      <c r="N565" t="str">
        <f>IF(M565&lt;=1, "0-100%", IF(M565&lt;=1.25, "100-125%", IF(M565&lt;=1.5, "125-150%", IF(M565&lt;=2, "150-200%", "&gt;200%"))))</f>
        <v>150-200%</v>
      </c>
      <c r="O565" s="6">
        <f>MIN(H565,I565)*INDEX('2018_commission_structure-Start'!$A$21:$I$24,MATCH($E565,'2018_commission_structure-Start'!$A$21:$A$24,0),MATCH(O$1,'2018_commission_structure-Start'!$A$21:$I$21,0))</f>
        <v>78000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25500.000000000004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31500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40943.24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>SUM(O565:S565)</f>
        <v>175943.24</v>
      </c>
      <c r="U565" s="6">
        <f>T565+F565</f>
        <v>230545.24</v>
      </c>
      <c r="V565" s="6">
        <f>MIN(H565,I565)*INDEX('2018_commission_structure-Start'!$A$15:$J$18,MATCH($E565,'2018_commission_structure-Start'!$A$15:$A$18,0),MATCH(V$1,'2018_commission_structure-Start'!$A$15:$J$15,0))</f>
        <v>90000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27000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37500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47242.2</v>
      </c>
      <c r="Z565" s="2">
        <f>IF(H565&gt;L565,(H565-L565)*INDEX('2018_commission_structure-Start'!$A$21:$I$24,MATCH($E565,'2018_commission_structure-Start'!$A$21:$A$24,0),MATCH(Z$1,'2018_commission_structure-Start'!$A$21:$I$21,0)),0)</f>
        <v>0</v>
      </c>
      <c r="AA565" s="6">
        <f>SUM(V565:Z565)</f>
        <v>201742.2</v>
      </c>
      <c r="AB565" s="6">
        <f>AA565+F565</f>
        <v>256344.2</v>
      </c>
    </row>
    <row r="566" spans="1:28" x14ac:dyDescent="0.2">
      <c r="A566" t="str">
        <f>C566&amp;" "&amp;D566</f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>VLOOKUP(E566,'2018_commission_structure-Start'!$A$22:$I$24,9,FALSE)</f>
        <v>500000</v>
      </c>
      <c r="J566" s="2">
        <f>I566*1.25</f>
        <v>625000</v>
      </c>
      <c r="K566" s="2">
        <f>I566*1.5</f>
        <v>750000</v>
      </c>
      <c r="L566" s="2">
        <f>I566*2</f>
        <v>1000000</v>
      </c>
      <c r="M566" s="12">
        <f>H566/I566</f>
        <v>1.26078</v>
      </c>
      <c r="N566" t="str">
        <f>IF(M566&lt;=1, "0-100%", IF(M566&lt;=1.25, "100-125%", IF(M566&lt;=1.5, "125-150%", IF(M566&lt;=2, "150-200%", "&gt;200%"))))</f>
        <v>125-150%</v>
      </c>
      <c r="O566" s="6">
        <f>MIN(H566,I566)*INDEX('2018_commission_structure-Start'!$A$21:$I$24,MATCH($E566,'2018_commission_structure-Start'!$A$21:$A$24,0),MATCH(O$1,'2018_commission_structure-Start'!$A$21:$I$21,0))</f>
        <v>50000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18750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970.19999999999993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>SUM(O566:S566)</f>
        <v>69720.2</v>
      </c>
      <c r="U566" s="6">
        <f>T566+F566</f>
        <v>109676.2</v>
      </c>
      <c r="V566" s="6">
        <f>MIN(H566,I566)*INDEX('2018_commission_structure-Start'!$A$15:$J$18,MATCH($E566,'2018_commission_structure-Start'!$A$15:$A$18,0),MATCH(V$1,'2018_commission_structure-Start'!$A$15:$J$15,0))</f>
        <v>60000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21250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1078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IF(H566&gt;L566,(H566-L566)*INDEX('2018_commission_structure-Start'!$A$21:$I$24,MATCH($E566,'2018_commission_structure-Start'!$A$21:$A$24,0),MATCH(Z$1,'2018_commission_structure-Start'!$A$21:$I$21,0)),0)</f>
        <v>0</v>
      </c>
      <c r="AA566" s="6">
        <f>SUM(V566:Z566)</f>
        <v>82328</v>
      </c>
      <c r="AB566" s="6">
        <f>AA566+F566</f>
        <v>122284</v>
      </c>
    </row>
    <row r="567" spans="1:28" x14ac:dyDescent="0.2">
      <c r="A567" t="str">
        <f>C567&amp;" "&amp;D567</f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>VLOOKUP(E567,'2018_commission_structure-Start'!$A$22:$I$24,9,FALSE)</f>
        <v>600000</v>
      </c>
      <c r="J567" s="2">
        <f>I567*1.25</f>
        <v>750000</v>
      </c>
      <c r="K567" s="2">
        <f>I567*1.5</f>
        <v>900000</v>
      </c>
      <c r="L567" s="2">
        <f>I567*2</f>
        <v>1200000</v>
      </c>
      <c r="M567" s="12">
        <f>H567/I567</f>
        <v>0.95041833333333336</v>
      </c>
      <c r="N567" t="str">
        <f>IF(M567&lt;=1, "0-100%", IF(M567&lt;=1.25, "100-125%", IF(M567&lt;=1.5, "125-150%", IF(M567&lt;=2, "150-200%", "&gt;200%"))))</f>
        <v>0-100%</v>
      </c>
      <c r="O567" s="6">
        <f>MIN(H567,I567)*INDEX('2018_commission_structure-Start'!$A$21:$I$24,MATCH($E567,'2018_commission_structure-Start'!$A$21:$A$24,0),MATCH(O$1,'2018_commission_structure-Start'!$A$21:$I$21,0))</f>
        <v>74132.63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0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>SUM(O567:S567)</f>
        <v>74132.63</v>
      </c>
      <c r="U567" s="6">
        <f>T567+F567</f>
        <v>138388.63</v>
      </c>
      <c r="V567" s="6">
        <f>MIN(H567,I567)*INDEX('2018_commission_structure-Start'!$A$15:$J$18,MATCH($E567,'2018_commission_structure-Start'!$A$15:$A$18,0),MATCH(V$1,'2018_commission_structure-Start'!$A$15:$J$15,0))</f>
        <v>85537.65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0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IF(H567&gt;L567,(H567-L567)*INDEX('2018_commission_structure-Start'!$A$21:$I$24,MATCH($E567,'2018_commission_structure-Start'!$A$21:$A$24,0),MATCH(Z$1,'2018_commission_structure-Start'!$A$21:$I$21,0)),0)</f>
        <v>0</v>
      </c>
      <c r="AA567" s="6">
        <f>SUM(V567:Z567)</f>
        <v>85537.65</v>
      </c>
      <c r="AB567" s="6">
        <f>AA567+F567</f>
        <v>149793.65</v>
      </c>
    </row>
    <row r="568" spans="1:28" x14ac:dyDescent="0.2">
      <c r="A568" t="str">
        <f>C568&amp;" "&amp;D568</f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>VLOOKUP(E568,'2018_commission_structure-Start'!$A$22:$I$24,9,FALSE)</f>
        <v>600000</v>
      </c>
      <c r="J568" s="2">
        <f>I568*1.25</f>
        <v>750000</v>
      </c>
      <c r="K568" s="2">
        <f>I568*1.5</f>
        <v>900000</v>
      </c>
      <c r="L568" s="2">
        <f>I568*2</f>
        <v>1200000</v>
      </c>
      <c r="M568" s="12">
        <f>H568/I568</f>
        <v>1.5336083333333332</v>
      </c>
      <c r="N568" t="str">
        <f>IF(M568&lt;=1, "0-100%", IF(M568&lt;=1.25, "100-125%", IF(M568&lt;=1.5, "125-150%", IF(M568&lt;=2, "150-200%", "&gt;200%"))))</f>
        <v>150-200%</v>
      </c>
      <c r="O568" s="6">
        <f>MIN(H568,I568)*INDEX('2018_commission_structure-Start'!$A$21:$I$24,MATCH($E568,'2018_commission_structure-Start'!$A$21:$A$24,0),MATCH(O$1,'2018_commission_structure-Start'!$A$21:$I$21,0))</f>
        <v>78000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25500.000000000004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31500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5242.9000000000005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>SUM(O568:S568)</f>
        <v>140242.9</v>
      </c>
      <c r="U568" s="6">
        <f>T568+F568</f>
        <v>206217.9</v>
      </c>
      <c r="V568" s="6">
        <f>MIN(H568,I568)*INDEX('2018_commission_structure-Start'!$A$15:$J$18,MATCH($E568,'2018_commission_structure-Start'!$A$15:$A$18,0),MATCH(V$1,'2018_commission_structure-Start'!$A$15:$J$15,0))</f>
        <v>90000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27000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37500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6049.5</v>
      </c>
      <c r="Z568" s="2">
        <f>IF(H568&gt;L568,(H568-L568)*INDEX('2018_commission_structure-Start'!$A$21:$I$24,MATCH($E568,'2018_commission_structure-Start'!$A$21:$A$24,0),MATCH(Z$1,'2018_commission_structure-Start'!$A$21:$I$21,0)),0)</f>
        <v>0</v>
      </c>
      <c r="AA568" s="6">
        <f>SUM(V568:Z568)</f>
        <v>160549.5</v>
      </c>
      <c r="AB568" s="6">
        <f>AA568+F568</f>
        <v>226524.5</v>
      </c>
    </row>
    <row r="569" spans="1:28" x14ac:dyDescent="0.2">
      <c r="A569" t="str">
        <f>C569&amp;" "&amp;D569</f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>VLOOKUP(E569,'2018_commission_structure-Start'!$A$22:$I$24,9,FALSE)</f>
        <v>500000</v>
      </c>
      <c r="J569" s="2">
        <f>I569*1.25</f>
        <v>625000</v>
      </c>
      <c r="K569" s="2">
        <f>I569*1.5</f>
        <v>750000</v>
      </c>
      <c r="L569" s="2">
        <f>I569*2</f>
        <v>1000000</v>
      </c>
      <c r="M569" s="12">
        <f>H569/I569</f>
        <v>1.0869420000000001</v>
      </c>
      <c r="N569" t="str">
        <f>IF(M569&lt;=1, "0-100%", IF(M569&lt;=1.25, "100-125%", IF(M569&lt;=1.5, "125-150%", IF(M569&lt;=2, "150-200%", "&gt;200%"))))</f>
        <v>100-125%</v>
      </c>
      <c r="O569" s="6">
        <f>MIN(H569,I569)*INDEX('2018_commission_structure-Start'!$A$21:$I$24,MATCH($E569,'2018_commission_structure-Start'!$A$21:$A$24,0),MATCH(O$1,'2018_commission_structure-Start'!$A$21:$I$21,0))</f>
        <v>50000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6520.65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0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>SUM(O569:S569)</f>
        <v>56520.65</v>
      </c>
      <c r="U569" s="6">
        <f>T569+F569</f>
        <v>89636.65</v>
      </c>
      <c r="V569" s="6">
        <f>MIN(H569,I569)*INDEX('2018_commission_structure-Start'!$A$15:$J$18,MATCH($E569,'2018_commission_structure-Start'!$A$15:$A$18,0),MATCH(V$1,'2018_commission_structure-Start'!$A$15:$J$15,0))</f>
        <v>60000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7390.0700000000006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0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IF(H569&gt;L569,(H569-L569)*INDEX('2018_commission_structure-Start'!$A$21:$I$24,MATCH($E569,'2018_commission_structure-Start'!$A$21:$A$24,0),MATCH(Z$1,'2018_commission_structure-Start'!$A$21:$I$21,0)),0)</f>
        <v>0</v>
      </c>
      <c r="AA569" s="6">
        <f>SUM(V569:Z569)</f>
        <v>67390.070000000007</v>
      </c>
      <c r="AB569" s="6">
        <f>AA569+F569</f>
        <v>100506.07</v>
      </c>
    </row>
    <row r="570" spans="1:28" x14ac:dyDescent="0.2">
      <c r="A570" t="str">
        <f>C570&amp;" "&amp;D570</f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>VLOOKUP(E570,'2018_commission_structure-Start'!$A$22:$I$24,9,FALSE)</f>
        <v>600000</v>
      </c>
      <c r="J570" s="2">
        <f>I570*1.25</f>
        <v>750000</v>
      </c>
      <c r="K570" s="2">
        <f>I570*1.5</f>
        <v>900000</v>
      </c>
      <c r="L570" s="2">
        <f>I570*2</f>
        <v>1200000</v>
      </c>
      <c r="M570" s="12">
        <f>H570/I570</f>
        <v>1.0926783333333334</v>
      </c>
      <c r="N570" t="str">
        <f>IF(M570&lt;=1, "0-100%", IF(M570&lt;=1.25, "100-125%", IF(M570&lt;=1.5, "125-150%", IF(M570&lt;=2, "150-200%", "&gt;200%"))))</f>
        <v>100-125%</v>
      </c>
      <c r="O570" s="6">
        <f>MIN(H570,I570)*INDEX('2018_commission_structure-Start'!$A$21:$I$24,MATCH($E570,'2018_commission_structure-Start'!$A$21:$A$24,0),MATCH(O$1,'2018_commission_structure-Start'!$A$21:$I$21,0))</f>
        <v>78000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9453.19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>SUM(O570:S570)</f>
        <v>87453.19</v>
      </c>
      <c r="U570" s="6">
        <f>T570+F570</f>
        <v>162164.19</v>
      </c>
      <c r="V570" s="6">
        <f>MIN(H570,I570)*INDEX('2018_commission_structure-Start'!$A$15:$J$18,MATCH($E570,'2018_commission_structure-Start'!$A$15:$A$18,0),MATCH(V$1,'2018_commission_structure-Start'!$A$15:$J$15,0))</f>
        <v>90000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10009.26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IF(H570&gt;L570,(H570-L570)*INDEX('2018_commission_structure-Start'!$A$21:$I$24,MATCH($E570,'2018_commission_structure-Start'!$A$21:$A$24,0),MATCH(Z$1,'2018_commission_structure-Start'!$A$21:$I$21,0)),0)</f>
        <v>0</v>
      </c>
      <c r="AA570" s="6">
        <f>SUM(V570:Z570)</f>
        <v>100009.26</v>
      </c>
      <c r="AB570" s="6">
        <f>AA570+F570</f>
        <v>174720.26</v>
      </c>
    </row>
    <row r="571" spans="1:28" x14ac:dyDescent="0.2">
      <c r="A571" t="str">
        <f>C571&amp;" "&amp;D571</f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>VLOOKUP(E571,'2018_commission_structure-Start'!$A$22:$I$24,9,FALSE)</f>
        <v>500000</v>
      </c>
      <c r="J571" s="2">
        <f>I571*1.25</f>
        <v>625000</v>
      </c>
      <c r="K571" s="2">
        <f>I571*1.5</f>
        <v>750000</v>
      </c>
      <c r="L571" s="2">
        <f>I571*2</f>
        <v>1000000</v>
      </c>
      <c r="M571" s="12">
        <f>H571/I571</f>
        <v>1.5771820000000001</v>
      </c>
      <c r="N571" t="str">
        <f>IF(M571&lt;=1, "0-100%", IF(M571&lt;=1.25, "100-125%", IF(M571&lt;=1.5, "125-150%", IF(M571&lt;=2, "150-200%", "&gt;200%"))))</f>
        <v>150-200%</v>
      </c>
      <c r="O571" s="6">
        <f>MIN(H571,I571)*INDEX('2018_commission_structure-Start'!$A$21:$I$24,MATCH($E571,'2018_commission_structure-Start'!$A$21:$A$24,0),MATCH(O$1,'2018_commission_structure-Start'!$A$21:$I$21,0))</f>
        <v>50000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18750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22500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8490.02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>SUM(O571:S571)</f>
        <v>99740.02</v>
      </c>
      <c r="U571" s="6">
        <f>T571+F571</f>
        <v>143755.02000000002</v>
      </c>
      <c r="V571" s="6">
        <f>MIN(H571,I571)*INDEX('2018_commission_structure-Start'!$A$15:$J$18,MATCH($E571,'2018_commission_structure-Start'!$A$15:$A$18,0),MATCH(V$1,'2018_commission_structure-Start'!$A$15:$J$15,0))</f>
        <v>60000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21250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25000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8490.02</v>
      </c>
      <c r="Z571" s="2">
        <f>IF(H571&gt;L571,(H571-L571)*INDEX('2018_commission_structure-Start'!$A$21:$I$24,MATCH($E571,'2018_commission_structure-Start'!$A$21:$A$24,0),MATCH(Z$1,'2018_commission_structure-Start'!$A$21:$I$21,0)),0)</f>
        <v>0</v>
      </c>
      <c r="AA571" s="6">
        <f>SUM(V571:Z571)</f>
        <v>114740.02</v>
      </c>
      <c r="AB571" s="6">
        <f>AA571+F571</f>
        <v>158755.02000000002</v>
      </c>
    </row>
    <row r="572" spans="1:28" x14ac:dyDescent="0.2">
      <c r="A572" t="str">
        <f>C572&amp;" "&amp;D572</f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>VLOOKUP(E572,'2018_commission_structure-Start'!$A$22:$I$24,9,FALSE)</f>
        <v>750000</v>
      </c>
      <c r="J572" s="2">
        <f>I572*1.25</f>
        <v>937500</v>
      </c>
      <c r="K572" s="2">
        <f>I572*1.5</f>
        <v>1125000</v>
      </c>
      <c r="L572" s="2">
        <f>I572*2</f>
        <v>1500000</v>
      </c>
      <c r="M572" s="12">
        <f>H572/I572</f>
        <v>1.0247893333333333</v>
      </c>
      <c r="N572" t="str">
        <f>IF(M572&lt;=1, "0-100%", IF(M572&lt;=1.25, "100-125%", IF(M572&lt;=1.5, "125-150%", IF(M572&lt;=2, "150-200%", "&gt;200%"))))</f>
        <v>100-125%</v>
      </c>
      <c r="O572" s="6">
        <f>MIN(H572,I572)*INDEX('2018_commission_structure-Start'!$A$21:$I$24,MATCH($E572,'2018_commission_structure-Start'!$A$21:$A$24,0),MATCH(O$1,'2018_commission_structure-Start'!$A$21:$I$21,0))</f>
        <v>112500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3532.48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0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>SUM(O572:S572)</f>
        <v>116032.48</v>
      </c>
      <c r="U572" s="6">
        <f>T572+F572</f>
        <v>209525.47999999998</v>
      </c>
      <c r="V572" s="6">
        <f>MIN(H572,I572)*INDEX('2018_commission_structure-Start'!$A$15:$J$18,MATCH($E572,'2018_commission_structure-Start'!$A$15:$A$18,0),MATCH(V$1,'2018_commission_structure-Start'!$A$15:$J$15,0))</f>
        <v>112500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4090.2400000000002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0</v>
      </c>
      <c r="Z572" s="2">
        <f>IF(H572&gt;L572,(H572-L572)*INDEX('2018_commission_structure-Start'!$A$21:$I$24,MATCH($E572,'2018_commission_structure-Start'!$A$21:$A$24,0),MATCH(Z$1,'2018_commission_structure-Start'!$A$21:$I$21,0)),0)</f>
        <v>0</v>
      </c>
      <c r="AA572" s="6">
        <f>SUM(V572:Z572)</f>
        <v>116590.24</v>
      </c>
      <c r="AB572" s="6">
        <f>AA572+F572</f>
        <v>210083.24</v>
      </c>
    </row>
    <row r="573" spans="1:28" x14ac:dyDescent="0.2">
      <c r="A573" t="str">
        <f>C573&amp;" "&amp;D573</f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>VLOOKUP(E573,'2018_commission_structure-Start'!$A$22:$I$24,9,FALSE)</f>
        <v>500000</v>
      </c>
      <c r="J573" s="2">
        <f>I573*1.25</f>
        <v>625000</v>
      </c>
      <c r="K573" s="2">
        <f>I573*1.5</f>
        <v>750000</v>
      </c>
      <c r="L573" s="2">
        <f>I573*2</f>
        <v>1000000</v>
      </c>
      <c r="M573" s="12">
        <f>H573/I573</f>
        <v>1.399856</v>
      </c>
      <c r="N573" t="str">
        <f>IF(M573&lt;=1, "0-100%", IF(M573&lt;=1.25, "100-125%", IF(M573&lt;=1.5, "125-150%", IF(M573&lt;=2, "150-200%", "&gt;200%"))))</f>
        <v>125-150%</v>
      </c>
      <c r="O573" s="6">
        <f>MIN(H573,I573)*INDEX('2018_commission_structure-Start'!$A$21:$I$24,MATCH($E573,'2018_commission_structure-Start'!$A$21:$A$24,0),MATCH(O$1,'2018_commission_structure-Start'!$A$21:$I$21,0))</f>
        <v>50000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18750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13487.039999999999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0</v>
      </c>
      <c r="S573" s="2">
        <f>IF(H573&gt;L573,(H573-L573)*INDEX('2018_commission_structure-Start'!$A$21:$I$24,MATCH($E573,'2018_commission_structure-Start'!$A$21:$A$24,0),MATCH(S$1,'2018_commission_structure-Start'!$A$21:$I$21,0)),0)</f>
        <v>0</v>
      </c>
      <c r="T573" s="6">
        <f>SUM(O573:S573)</f>
        <v>82237.039999999994</v>
      </c>
      <c r="U573" s="6">
        <f>T573+F573</f>
        <v>123325.04</v>
      </c>
      <c r="V573" s="6">
        <f>MIN(H573,I573)*INDEX('2018_commission_structure-Start'!$A$15:$J$18,MATCH($E573,'2018_commission_structure-Start'!$A$15:$A$18,0),MATCH(V$1,'2018_commission_structure-Start'!$A$15:$J$15,0))</f>
        <v>60000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21250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14985.6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0</v>
      </c>
      <c r="Z573" s="2">
        <f>IF(H573&gt;L573,(H573-L573)*INDEX('2018_commission_structure-Start'!$A$21:$I$24,MATCH($E573,'2018_commission_structure-Start'!$A$21:$A$24,0),MATCH(Z$1,'2018_commission_structure-Start'!$A$21:$I$21,0)),0)</f>
        <v>0</v>
      </c>
      <c r="AA573" s="6">
        <f>SUM(V573:Z573)</f>
        <v>96235.6</v>
      </c>
      <c r="AB573" s="6">
        <f>AA573+F573</f>
        <v>137323.6</v>
      </c>
    </row>
    <row r="574" spans="1:28" x14ac:dyDescent="0.2">
      <c r="A574" t="str">
        <f>C574&amp;" "&amp;D574</f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>VLOOKUP(E574,'2018_commission_structure-Start'!$A$22:$I$24,9,FALSE)</f>
        <v>500000</v>
      </c>
      <c r="J574" s="2">
        <f>I574*1.25</f>
        <v>625000</v>
      </c>
      <c r="K574" s="2">
        <f>I574*1.5</f>
        <v>750000</v>
      </c>
      <c r="L574" s="2">
        <f>I574*2</f>
        <v>1000000</v>
      </c>
      <c r="M574" s="12">
        <f>H574/I574</f>
        <v>1.032802</v>
      </c>
      <c r="N574" t="str">
        <f>IF(M574&lt;=1, "0-100%", IF(M574&lt;=1.25, "100-125%", IF(M574&lt;=1.5, "125-150%", IF(M574&lt;=2, "150-200%", "&gt;200%"))))</f>
        <v>100-125%</v>
      </c>
      <c r="O574" s="6">
        <f>MIN(H574,I574)*INDEX('2018_commission_structure-Start'!$A$21:$I$24,MATCH($E574,'2018_commission_structure-Start'!$A$21:$A$24,0),MATCH(O$1,'2018_commission_structure-Start'!$A$21:$I$21,0))</f>
        <v>50000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2460.15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0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>SUM(O574:S574)</f>
        <v>52460.15</v>
      </c>
      <c r="U574" s="6">
        <f>T574+F574</f>
        <v>108828.15</v>
      </c>
      <c r="V574" s="6">
        <f>MIN(H574,I574)*INDEX('2018_commission_structure-Start'!$A$15:$J$18,MATCH($E574,'2018_commission_structure-Start'!$A$15:$A$18,0),MATCH(V$1,'2018_commission_structure-Start'!$A$15:$J$15,0))</f>
        <v>60000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2788.17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0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IF(H574&gt;L574,(H574-L574)*INDEX('2018_commission_structure-Start'!$A$21:$I$24,MATCH($E574,'2018_commission_structure-Start'!$A$21:$A$24,0),MATCH(Z$1,'2018_commission_structure-Start'!$A$21:$I$21,0)),0)</f>
        <v>0</v>
      </c>
      <c r="AA574" s="6">
        <f>SUM(V574:Z574)</f>
        <v>62788.17</v>
      </c>
      <c r="AB574" s="6">
        <f>AA574+F574</f>
        <v>119156.17</v>
      </c>
    </row>
    <row r="575" spans="1:28" x14ac:dyDescent="0.2">
      <c r="A575" t="str">
        <f>C575&amp;" "&amp;D575</f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>VLOOKUP(E575,'2018_commission_structure-Start'!$A$22:$I$24,9,FALSE)</f>
        <v>600000</v>
      </c>
      <c r="J575" s="2">
        <f>I575*1.25</f>
        <v>750000</v>
      </c>
      <c r="K575" s="2">
        <f>I575*1.5</f>
        <v>900000</v>
      </c>
      <c r="L575" s="2">
        <f>I575*2</f>
        <v>1200000</v>
      </c>
      <c r="M575" s="12">
        <f>H575/I575</f>
        <v>1.2597133333333332</v>
      </c>
      <c r="N575" t="str">
        <f>IF(M575&lt;=1, "0-100%", IF(M575&lt;=1.25, "100-125%", IF(M575&lt;=1.5, "125-150%", IF(M575&lt;=2, "150-200%", "&gt;200%"))))</f>
        <v>125-150%</v>
      </c>
      <c r="O575" s="6">
        <f>MIN(H575,I575)*INDEX('2018_commission_structure-Start'!$A$21:$I$24,MATCH($E575,'2018_commission_structure-Start'!$A$21:$A$24,0),MATCH(O$1,'2018_commission_structure-Start'!$A$21:$I$21,0))</f>
        <v>78000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25500.000000000004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1223.8799999999999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>SUM(O575:S575)</f>
        <v>104723.88</v>
      </c>
      <c r="U575" s="6">
        <f>T575+F575</f>
        <v>183857.88</v>
      </c>
      <c r="V575" s="6">
        <f>MIN(H575,I575)*INDEX('2018_commission_structure-Start'!$A$15:$J$18,MATCH($E575,'2018_commission_structure-Start'!$A$15:$A$18,0),MATCH(V$1,'2018_commission_structure-Start'!$A$15:$J$15,0))</f>
        <v>90000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27000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1457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IF(H575&gt;L575,(H575-L575)*INDEX('2018_commission_structure-Start'!$A$21:$I$24,MATCH($E575,'2018_commission_structure-Start'!$A$21:$A$24,0),MATCH(Z$1,'2018_commission_structure-Start'!$A$21:$I$21,0)),0)</f>
        <v>0</v>
      </c>
      <c r="AA575" s="6">
        <f>SUM(V575:Z575)</f>
        <v>118457</v>
      </c>
      <c r="AB575" s="6">
        <f>AA575+F575</f>
        <v>197591</v>
      </c>
    </row>
    <row r="576" spans="1:28" x14ac:dyDescent="0.2">
      <c r="A576" t="str">
        <f>C576&amp;" "&amp;D576</f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>VLOOKUP(E576,'2018_commission_structure-Start'!$A$22:$I$24,9,FALSE)</f>
        <v>500000</v>
      </c>
      <c r="J576" s="2">
        <f>I576*1.25</f>
        <v>625000</v>
      </c>
      <c r="K576" s="2">
        <f>I576*1.5</f>
        <v>750000</v>
      </c>
      <c r="L576" s="2">
        <f>I576*2</f>
        <v>1000000</v>
      </c>
      <c r="M576" s="12">
        <f>H576/I576</f>
        <v>1.501768</v>
      </c>
      <c r="N576" t="str">
        <f>IF(M576&lt;=1, "0-100%", IF(M576&lt;=1.25, "100-125%", IF(M576&lt;=1.5, "125-150%", IF(M576&lt;=2, "150-200%", "&gt;200%"))))</f>
        <v>150-200%</v>
      </c>
      <c r="O576" s="6">
        <f>MIN(H576,I576)*INDEX('2018_commission_structure-Start'!$A$21:$I$24,MATCH($E576,'2018_commission_structure-Start'!$A$21:$A$24,0),MATCH(O$1,'2018_commission_structure-Start'!$A$21:$I$21,0))</f>
        <v>50000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18750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22500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194.48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>SUM(O576:S576)</f>
        <v>91444.479999999996</v>
      </c>
      <c r="U576" s="6">
        <f>T576+F576</f>
        <v>136956.47999999998</v>
      </c>
      <c r="V576" s="6">
        <f>MIN(H576,I576)*INDEX('2018_commission_structure-Start'!$A$15:$J$18,MATCH($E576,'2018_commission_structure-Start'!$A$15:$A$18,0),MATCH(V$1,'2018_commission_structure-Start'!$A$15:$J$15,0))</f>
        <v>60000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21250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25000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194.48</v>
      </c>
      <c r="Z576" s="2">
        <f>IF(H576&gt;L576,(H576-L576)*INDEX('2018_commission_structure-Start'!$A$21:$I$24,MATCH($E576,'2018_commission_structure-Start'!$A$21:$A$24,0),MATCH(Z$1,'2018_commission_structure-Start'!$A$21:$I$21,0)),0)</f>
        <v>0</v>
      </c>
      <c r="AA576" s="6">
        <f>SUM(V576:Z576)</f>
        <v>106444.48</v>
      </c>
      <c r="AB576" s="6">
        <f>AA576+F576</f>
        <v>151956.47999999998</v>
      </c>
    </row>
    <row r="577" spans="1:28" x14ac:dyDescent="0.2">
      <c r="A577" t="str">
        <f>C577&amp;" "&amp;D577</f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>VLOOKUP(E577,'2018_commission_structure-Start'!$A$22:$I$24,9,FALSE)</f>
        <v>750000</v>
      </c>
      <c r="J577" s="2">
        <f>I577*1.25</f>
        <v>937500</v>
      </c>
      <c r="K577" s="2">
        <f>I577*1.5</f>
        <v>1125000</v>
      </c>
      <c r="L577" s="2">
        <f>I577*2</f>
        <v>1500000</v>
      </c>
      <c r="M577" s="12">
        <f>H577/I577</f>
        <v>1.2219720000000001</v>
      </c>
      <c r="N577" t="str">
        <f>IF(M577&lt;=1, "0-100%", IF(M577&lt;=1.25, "100-125%", IF(M577&lt;=1.5, "125-150%", IF(M577&lt;=2, "150-200%", "&gt;200%"))))</f>
        <v>100-125%</v>
      </c>
      <c r="O577" s="6">
        <f>MIN(H577,I577)*INDEX('2018_commission_structure-Start'!$A$21:$I$24,MATCH($E577,'2018_commission_structure-Start'!$A$21:$A$24,0),MATCH(O$1,'2018_commission_structure-Start'!$A$21:$I$21,0))</f>
        <v>112500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31631.010000000002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0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>SUM(O577:S577)</f>
        <v>144131.01</v>
      </c>
      <c r="U577" s="6">
        <f>T577+F577</f>
        <v>236885.01</v>
      </c>
      <c r="V577" s="6">
        <f>MIN(H577,I577)*INDEX('2018_commission_structure-Start'!$A$15:$J$18,MATCH($E577,'2018_commission_structure-Start'!$A$15:$A$18,0),MATCH(V$1,'2018_commission_structure-Start'!$A$15:$J$15,0))</f>
        <v>112500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36625.379999999997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0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IF(H577&gt;L577,(H577-L577)*INDEX('2018_commission_structure-Start'!$A$21:$I$24,MATCH($E577,'2018_commission_structure-Start'!$A$21:$A$24,0),MATCH(Z$1,'2018_commission_structure-Start'!$A$21:$I$21,0)),0)</f>
        <v>0</v>
      </c>
      <c r="AA577" s="6">
        <f>SUM(V577:Z577)</f>
        <v>149125.38</v>
      </c>
      <c r="AB577" s="6">
        <f>AA577+F577</f>
        <v>241879.38</v>
      </c>
    </row>
    <row r="578" spans="1:28" x14ac:dyDescent="0.2">
      <c r="A578" t="str">
        <f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>VLOOKUP(E578,'2018_commission_structure-Start'!$A$22:$I$24,9,FALSE)</f>
        <v>600000</v>
      </c>
      <c r="J578" s="2">
        <f>I578*1.25</f>
        <v>750000</v>
      </c>
      <c r="K578" s="2">
        <f>I578*1.5</f>
        <v>900000</v>
      </c>
      <c r="L578" s="2">
        <f>I578*2</f>
        <v>1200000</v>
      </c>
      <c r="M578" s="12">
        <f>H578/I578</f>
        <v>0.7632983333333333</v>
      </c>
      <c r="N578" t="str">
        <f>IF(M578&lt;=1, "0-100%", IF(M578&lt;=1.25, "100-125%", IF(M578&lt;=1.5, "125-150%", IF(M578&lt;=2, "150-200%", "&gt;200%"))))</f>
        <v>0-100%</v>
      </c>
      <c r="O578" s="6">
        <f>MIN(H578,I578)*INDEX('2018_commission_structure-Start'!$A$21:$I$24,MATCH($E578,'2018_commission_structure-Start'!$A$21:$A$24,0),MATCH(O$1,'2018_commission_structure-Start'!$A$21:$I$21,0))</f>
        <v>59537.270000000004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0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>SUM(O578:S578)</f>
        <v>59537.270000000004</v>
      </c>
      <c r="U578" s="6">
        <f>T578+F578</f>
        <v>134967.27000000002</v>
      </c>
      <c r="V578" s="6">
        <f>MIN(H578,I578)*INDEX('2018_commission_structure-Start'!$A$15:$J$18,MATCH($E578,'2018_commission_structure-Start'!$A$15:$A$18,0),MATCH(V$1,'2018_commission_structure-Start'!$A$15:$J$15,0))</f>
        <v>68696.849999999991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0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IF(H578&gt;L578,(H578-L578)*INDEX('2018_commission_structure-Start'!$A$21:$I$24,MATCH($E578,'2018_commission_structure-Start'!$A$21:$A$24,0),MATCH(Z$1,'2018_commission_structure-Start'!$A$21:$I$21,0)),0)</f>
        <v>0</v>
      </c>
      <c r="AA578" s="6">
        <f>SUM(V578:Z578)</f>
        <v>68696.849999999991</v>
      </c>
      <c r="AB578" s="6">
        <f>AA578+F578</f>
        <v>144126.84999999998</v>
      </c>
    </row>
    <row r="579" spans="1:28" x14ac:dyDescent="0.2">
      <c r="A579" t="str">
        <f>C579&amp;" "&amp;D579</f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>VLOOKUP(E579,'2018_commission_structure-Start'!$A$22:$I$24,9,FALSE)</f>
        <v>500000</v>
      </c>
      <c r="J579" s="2">
        <f>I579*1.25</f>
        <v>625000</v>
      </c>
      <c r="K579" s="2">
        <f>I579*1.5</f>
        <v>750000</v>
      </c>
      <c r="L579" s="2">
        <f>I579*2</f>
        <v>1000000</v>
      </c>
      <c r="M579" s="12">
        <f>H579/I579</f>
        <v>1.94858</v>
      </c>
      <c r="N579" t="str">
        <f>IF(M579&lt;=1, "0-100%", IF(M579&lt;=1.25, "100-125%", IF(M579&lt;=1.5, "125-150%", IF(M579&lt;=2, "150-200%", "&gt;200%"))))</f>
        <v>150-200%</v>
      </c>
      <c r="O579" s="6">
        <f>MIN(H579,I579)*INDEX('2018_commission_structure-Start'!$A$21:$I$24,MATCH($E579,'2018_commission_structure-Start'!$A$21:$A$24,0),MATCH(O$1,'2018_commission_structure-Start'!$A$21:$I$21,0))</f>
        <v>50000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18750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22500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49343.8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>SUM(O579:S579)</f>
        <v>140593.79999999999</v>
      </c>
      <c r="U579" s="6">
        <f>T579+F579</f>
        <v>193082.8</v>
      </c>
      <c r="V579" s="6">
        <f>MIN(H579,I579)*INDEX('2018_commission_structure-Start'!$A$15:$J$18,MATCH($E579,'2018_commission_structure-Start'!$A$15:$A$18,0),MATCH(V$1,'2018_commission_structure-Start'!$A$15:$J$15,0))</f>
        <v>60000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21250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25000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49343.8</v>
      </c>
      <c r="Z579" s="2">
        <f>IF(H579&gt;L579,(H579-L579)*INDEX('2018_commission_structure-Start'!$A$21:$I$24,MATCH($E579,'2018_commission_structure-Start'!$A$21:$A$24,0),MATCH(Z$1,'2018_commission_structure-Start'!$A$21:$I$21,0)),0)</f>
        <v>0</v>
      </c>
      <c r="AA579" s="6">
        <f>SUM(V579:Z579)</f>
        <v>155593.79999999999</v>
      </c>
      <c r="AB579" s="6">
        <f>AA579+F579</f>
        <v>208082.8</v>
      </c>
    </row>
    <row r="580" spans="1:28" x14ac:dyDescent="0.2">
      <c r="A580" t="str">
        <f>C580&amp;" "&amp;D580</f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>VLOOKUP(E580,'2018_commission_structure-Start'!$A$22:$I$24,9,FALSE)</f>
        <v>600000</v>
      </c>
      <c r="J580" s="2">
        <f>I580*1.25</f>
        <v>750000</v>
      </c>
      <c r="K580" s="2">
        <f>I580*1.5</f>
        <v>900000</v>
      </c>
      <c r="L580" s="2">
        <f>I580*2</f>
        <v>1200000</v>
      </c>
      <c r="M580" s="12">
        <f>H580/I580</f>
        <v>1.389335</v>
      </c>
      <c r="N580" t="str">
        <f>IF(M580&lt;=1, "0-100%", IF(M580&lt;=1.25, "100-125%", IF(M580&lt;=1.5, "125-150%", IF(M580&lt;=2, "150-200%", "&gt;200%"))))</f>
        <v>125-150%</v>
      </c>
      <c r="O580" s="6">
        <f>MIN(H580,I580)*INDEX('2018_commission_structure-Start'!$A$21:$I$24,MATCH($E580,'2018_commission_structure-Start'!$A$21:$A$24,0),MATCH(O$1,'2018_commission_structure-Start'!$A$21:$I$21,0))</f>
        <v>78000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25500.000000000004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17556.21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>SUM(O580:S580)</f>
        <v>121056.20999999999</v>
      </c>
      <c r="U580" s="6">
        <f>T580+F580</f>
        <v>187679.21</v>
      </c>
      <c r="V580" s="6">
        <f>MIN(H580,I580)*INDEX('2018_commission_structure-Start'!$A$15:$J$18,MATCH($E580,'2018_commission_structure-Start'!$A$15:$A$18,0),MATCH(V$1,'2018_commission_structure-Start'!$A$15:$J$15,0))</f>
        <v>90000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27000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20900.25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IF(H580&gt;L580,(H580-L580)*INDEX('2018_commission_structure-Start'!$A$21:$I$24,MATCH($E580,'2018_commission_structure-Start'!$A$21:$A$24,0),MATCH(Z$1,'2018_commission_structure-Start'!$A$21:$I$21,0)),0)</f>
        <v>0</v>
      </c>
      <c r="AA580" s="6">
        <f>SUM(V580:Z580)</f>
        <v>137900.25</v>
      </c>
      <c r="AB580" s="6">
        <f>AA580+F580</f>
        <v>204523.25</v>
      </c>
    </row>
    <row r="581" spans="1:28" x14ac:dyDescent="0.2">
      <c r="A581" t="str">
        <f>C581&amp;" "&amp;D581</f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>VLOOKUP(E581,'2018_commission_structure-Start'!$A$22:$I$24,9,FALSE)</f>
        <v>600000</v>
      </c>
      <c r="J581" s="2">
        <f>I581*1.25</f>
        <v>750000</v>
      </c>
      <c r="K581" s="2">
        <f>I581*1.5</f>
        <v>900000</v>
      </c>
      <c r="L581" s="2">
        <f>I581*2</f>
        <v>1200000</v>
      </c>
      <c r="M581" s="12">
        <f>H581/I581</f>
        <v>0.95957833333333331</v>
      </c>
      <c r="N581" t="str">
        <f>IF(M581&lt;=1, "0-100%", IF(M581&lt;=1.25, "100-125%", IF(M581&lt;=1.5, "125-150%", IF(M581&lt;=2, "150-200%", "&gt;200%"))))</f>
        <v>0-100%</v>
      </c>
      <c r="O581" s="6">
        <f>MIN(H581,I581)*INDEX('2018_commission_structure-Start'!$A$21:$I$24,MATCH($E581,'2018_commission_structure-Start'!$A$21:$A$24,0),MATCH(O$1,'2018_commission_structure-Start'!$A$21:$I$21,0))</f>
        <v>74847.11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0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>SUM(O581:S581)</f>
        <v>74847.11</v>
      </c>
      <c r="U581" s="6">
        <f>T581+F581</f>
        <v>133837.10999999999</v>
      </c>
      <c r="V581" s="6">
        <f>MIN(H581,I581)*INDEX('2018_commission_structure-Start'!$A$15:$J$18,MATCH($E581,'2018_commission_structure-Start'!$A$15:$A$18,0),MATCH(V$1,'2018_commission_structure-Start'!$A$15:$J$15,0))</f>
        <v>86362.05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0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IF(H581&gt;L581,(H581-L581)*INDEX('2018_commission_structure-Start'!$A$21:$I$24,MATCH($E581,'2018_commission_structure-Start'!$A$21:$A$24,0),MATCH(Z$1,'2018_commission_structure-Start'!$A$21:$I$21,0)),0)</f>
        <v>0</v>
      </c>
      <c r="AA581" s="6">
        <f>SUM(V581:Z581)</f>
        <v>86362.05</v>
      </c>
      <c r="AB581" s="6">
        <f>AA581+F581</f>
        <v>145352.04999999999</v>
      </c>
    </row>
    <row r="582" spans="1:28" x14ac:dyDescent="0.2">
      <c r="A582" t="str">
        <f>C582&amp;" "&amp;D582</f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>VLOOKUP(E582,'2018_commission_structure-Start'!$A$22:$I$24,9,FALSE)</f>
        <v>750000</v>
      </c>
      <c r="J582" s="2">
        <f>I582*1.25</f>
        <v>937500</v>
      </c>
      <c r="K582" s="2">
        <f>I582*1.5</f>
        <v>1125000</v>
      </c>
      <c r="L582" s="2">
        <f>I582*2</f>
        <v>1500000</v>
      </c>
      <c r="M582" s="12">
        <f>H582/I582</f>
        <v>0.79468266666666665</v>
      </c>
      <c r="N582" t="str">
        <f>IF(M582&lt;=1, "0-100%", IF(M582&lt;=1.25, "100-125%", IF(M582&lt;=1.5, "125-150%", IF(M582&lt;=2, "150-200%", "&gt;200%"))))</f>
        <v>0-100%</v>
      </c>
      <c r="O582" s="6">
        <f>MIN(H582,I582)*INDEX('2018_commission_structure-Start'!$A$21:$I$24,MATCH($E582,'2018_commission_structure-Start'!$A$21:$A$24,0),MATCH(O$1,'2018_commission_structure-Start'!$A$21:$I$21,0))</f>
        <v>89401.8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0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>SUM(O582:S582)</f>
        <v>89401.8</v>
      </c>
      <c r="U582" s="6">
        <f>T582+F582</f>
        <v>182758.8</v>
      </c>
      <c r="V582" s="6">
        <f>MIN(H582,I582)*INDEX('2018_commission_structure-Start'!$A$15:$J$18,MATCH($E582,'2018_commission_structure-Start'!$A$15:$A$18,0),MATCH(V$1,'2018_commission_structure-Start'!$A$15:$J$15,0))</f>
        <v>89401.8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0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IF(H582&gt;L582,(H582-L582)*INDEX('2018_commission_structure-Start'!$A$21:$I$24,MATCH($E582,'2018_commission_structure-Start'!$A$21:$A$24,0),MATCH(Z$1,'2018_commission_structure-Start'!$A$21:$I$21,0)),0)</f>
        <v>0</v>
      </c>
      <c r="AA582" s="6">
        <f>SUM(V582:Z582)</f>
        <v>89401.8</v>
      </c>
      <c r="AB582" s="6">
        <f>AA582+F582</f>
        <v>182758.8</v>
      </c>
    </row>
    <row r="583" spans="1:28" x14ac:dyDescent="0.2">
      <c r="A583" t="str">
        <f>C583&amp;" "&amp;D583</f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>VLOOKUP(E583,'2018_commission_structure-Start'!$A$22:$I$24,9,FALSE)</f>
        <v>600000</v>
      </c>
      <c r="J583" s="2">
        <f>I583*1.25</f>
        <v>750000</v>
      </c>
      <c r="K583" s="2">
        <f>I583*1.5</f>
        <v>900000</v>
      </c>
      <c r="L583" s="2">
        <f>I583*2</f>
        <v>1200000</v>
      </c>
      <c r="M583" s="12">
        <f>H583/I583</f>
        <v>1.1325183333333333</v>
      </c>
      <c r="N583" t="str">
        <f>IF(M583&lt;=1, "0-100%", IF(M583&lt;=1.25, "100-125%", IF(M583&lt;=1.5, "125-150%", IF(M583&lt;=2, "150-200%", "&gt;200%"))))</f>
        <v>100-125%</v>
      </c>
      <c r="O583" s="6">
        <f>MIN(H583,I583)*INDEX('2018_commission_structure-Start'!$A$21:$I$24,MATCH($E583,'2018_commission_structure-Start'!$A$21:$A$24,0),MATCH(O$1,'2018_commission_structure-Start'!$A$21:$I$21,0))</f>
        <v>78000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13516.87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0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>SUM(O583:S583)</f>
        <v>91516.87</v>
      </c>
      <c r="U583" s="6">
        <f>T583+F583</f>
        <v>153514.87</v>
      </c>
      <c r="V583" s="6">
        <f>MIN(H583,I583)*INDEX('2018_commission_structure-Start'!$A$15:$J$18,MATCH($E583,'2018_commission_structure-Start'!$A$15:$A$18,0),MATCH(V$1,'2018_commission_structure-Start'!$A$15:$J$15,0))</f>
        <v>90000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14311.98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0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IF(H583&gt;L583,(H583-L583)*INDEX('2018_commission_structure-Start'!$A$21:$I$24,MATCH($E583,'2018_commission_structure-Start'!$A$21:$A$24,0),MATCH(Z$1,'2018_commission_structure-Start'!$A$21:$I$21,0)),0)</f>
        <v>0</v>
      </c>
      <c r="AA583" s="6">
        <f>SUM(V583:Z583)</f>
        <v>104311.98</v>
      </c>
      <c r="AB583" s="6">
        <f>AA583+F583</f>
        <v>166309.97999999998</v>
      </c>
    </row>
    <row r="584" spans="1:28" x14ac:dyDescent="0.2">
      <c r="A584" t="str">
        <f>C584&amp;" "&amp;D584</f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>VLOOKUP(E584,'2018_commission_structure-Start'!$A$22:$I$24,9,FALSE)</f>
        <v>600000</v>
      </c>
      <c r="J584" s="2">
        <f>I584*1.25</f>
        <v>750000</v>
      </c>
      <c r="K584" s="2">
        <f>I584*1.5</f>
        <v>900000</v>
      </c>
      <c r="L584" s="2">
        <f>I584*2</f>
        <v>1200000</v>
      </c>
      <c r="M584" s="12">
        <f>H584/I584</f>
        <v>0.94747166666666671</v>
      </c>
      <c r="N584" t="str">
        <f>IF(M584&lt;=1, "0-100%", IF(M584&lt;=1.25, "100-125%", IF(M584&lt;=1.5, "125-150%", IF(M584&lt;=2, "150-200%", "&gt;200%"))))</f>
        <v>0-100%</v>
      </c>
      <c r="O584" s="6">
        <f>MIN(H584,I584)*INDEX('2018_commission_structure-Start'!$A$21:$I$24,MATCH($E584,'2018_commission_structure-Start'!$A$21:$A$24,0),MATCH(O$1,'2018_commission_structure-Start'!$A$21:$I$21,0))</f>
        <v>73902.790000000008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0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>SUM(O584:S584)</f>
        <v>73902.790000000008</v>
      </c>
      <c r="U584" s="6">
        <f>T584+F584</f>
        <v>125608.79000000001</v>
      </c>
      <c r="V584" s="6">
        <f>MIN(H584,I584)*INDEX('2018_commission_structure-Start'!$A$15:$J$18,MATCH($E584,'2018_commission_structure-Start'!$A$15:$A$18,0),MATCH(V$1,'2018_commission_structure-Start'!$A$15:$J$15,0))</f>
        <v>85272.45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IF(H584&gt;L584,(H584-L584)*INDEX('2018_commission_structure-Start'!$A$21:$I$24,MATCH($E584,'2018_commission_structure-Start'!$A$21:$A$24,0),MATCH(Z$1,'2018_commission_structure-Start'!$A$21:$I$21,0)),0)</f>
        <v>0</v>
      </c>
      <c r="AA584" s="6">
        <f>SUM(V584:Z584)</f>
        <v>85272.45</v>
      </c>
      <c r="AB584" s="6">
        <f>AA584+F584</f>
        <v>136978.45000000001</v>
      </c>
    </row>
    <row r="585" spans="1:28" x14ac:dyDescent="0.2">
      <c r="A585" t="str">
        <f>C585&amp;" "&amp;D585</f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>VLOOKUP(E585,'2018_commission_structure-Start'!$A$22:$I$24,9,FALSE)</f>
        <v>750000</v>
      </c>
      <c r="J585" s="2">
        <f>I585*1.25</f>
        <v>937500</v>
      </c>
      <c r="K585" s="2">
        <f>I585*1.5</f>
        <v>1125000</v>
      </c>
      <c r="L585" s="2">
        <f>I585*2</f>
        <v>1500000</v>
      </c>
      <c r="M585" s="12">
        <f>H585/I585</f>
        <v>1.0203173333333333</v>
      </c>
      <c r="N585" t="str">
        <f>IF(M585&lt;=1, "0-100%", IF(M585&lt;=1.25, "100-125%", IF(M585&lt;=1.5, "125-150%", IF(M585&lt;=2, "150-200%", "&gt;200%"))))</f>
        <v>100-125%</v>
      </c>
      <c r="O585" s="6">
        <f>MIN(H585,I585)*INDEX('2018_commission_structure-Start'!$A$21:$I$24,MATCH($E585,'2018_commission_structure-Start'!$A$21:$A$24,0),MATCH(O$1,'2018_commission_structure-Start'!$A$21:$I$21,0))</f>
        <v>112500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2895.2200000000003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0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>SUM(O585:S585)</f>
        <v>115395.22</v>
      </c>
      <c r="U585" s="6">
        <f>T585+F585</f>
        <v>237289.22</v>
      </c>
      <c r="V585" s="6">
        <f>MIN(H585,I585)*INDEX('2018_commission_structure-Start'!$A$15:$J$18,MATCH($E585,'2018_commission_structure-Start'!$A$15:$A$18,0),MATCH(V$1,'2018_commission_structure-Start'!$A$15:$J$15,0))</f>
        <v>112500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3352.36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0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IF(H585&gt;L585,(H585-L585)*INDEX('2018_commission_structure-Start'!$A$21:$I$24,MATCH($E585,'2018_commission_structure-Start'!$A$21:$A$24,0),MATCH(Z$1,'2018_commission_structure-Start'!$A$21:$I$21,0)),0)</f>
        <v>0</v>
      </c>
      <c r="AA585" s="6">
        <f>SUM(V585:Z585)</f>
        <v>115852.36</v>
      </c>
      <c r="AB585" s="6">
        <f>AA585+F585</f>
        <v>237746.36</v>
      </c>
    </row>
    <row r="586" spans="1:28" x14ac:dyDescent="0.2">
      <c r="A586" t="str">
        <f>C586&amp;" "&amp;D586</f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>VLOOKUP(E586,'2018_commission_structure-Start'!$A$22:$I$24,9,FALSE)</f>
        <v>750000</v>
      </c>
      <c r="J586" s="2">
        <f>I586*1.25</f>
        <v>937500</v>
      </c>
      <c r="K586" s="2">
        <f>I586*1.5</f>
        <v>1125000</v>
      </c>
      <c r="L586" s="2">
        <f>I586*2</f>
        <v>1500000</v>
      </c>
      <c r="M586" s="12">
        <f>H586/I586</f>
        <v>1.0776613333333334</v>
      </c>
      <c r="N586" t="str">
        <f>IF(M586&lt;=1, "0-100%", IF(M586&lt;=1.25, "100-125%", IF(M586&lt;=1.5, "125-150%", IF(M586&lt;=2, "150-200%", "&gt;200%"))))</f>
        <v>100-125%</v>
      </c>
      <c r="O586" s="6">
        <f>MIN(H586,I586)*INDEX('2018_commission_structure-Start'!$A$21:$I$24,MATCH($E586,'2018_commission_structure-Start'!$A$21:$A$24,0),MATCH(O$1,'2018_commission_structure-Start'!$A$21:$I$21,0))</f>
        <v>112500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11066.74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>SUM(O586:S586)</f>
        <v>123566.74</v>
      </c>
      <c r="U586" s="6">
        <f>T586+F586</f>
        <v>246761.74</v>
      </c>
      <c r="V586" s="6">
        <f>MIN(H586,I586)*INDEX('2018_commission_structure-Start'!$A$15:$J$18,MATCH($E586,'2018_commission_structure-Start'!$A$15:$A$18,0),MATCH(V$1,'2018_commission_structure-Start'!$A$15:$J$15,0))</f>
        <v>112500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12814.12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IF(H586&gt;L586,(H586-L586)*INDEX('2018_commission_structure-Start'!$A$21:$I$24,MATCH($E586,'2018_commission_structure-Start'!$A$21:$A$24,0),MATCH(Z$1,'2018_commission_structure-Start'!$A$21:$I$21,0)),0)</f>
        <v>0</v>
      </c>
      <c r="AA586" s="6">
        <f>SUM(V586:Z586)</f>
        <v>125314.12</v>
      </c>
      <c r="AB586" s="6">
        <f>AA586+F586</f>
        <v>248509.12</v>
      </c>
    </row>
    <row r="587" spans="1:28" x14ac:dyDescent="0.2">
      <c r="A587" t="str">
        <f>C587&amp;" "&amp;D587</f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>VLOOKUP(E587,'2018_commission_structure-Start'!$A$22:$I$24,9,FALSE)</f>
        <v>600000</v>
      </c>
      <c r="J587" s="2">
        <f>I587*1.25</f>
        <v>750000</v>
      </c>
      <c r="K587" s="2">
        <f>I587*1.5</f>
        <v>900000</v>
      </c>
      <c r="L587" s="2">
        <f>I587*2</f>
        <v>1200000</v>
      </c>
      <c r="M587" s="12">
        <f>H587/I587</f>
        <v>0.88122833333333328</v>
      </c>
      <c r="N587" t="str">
        <f>IF(M587&lt;=1, "0-100%", IF(M587&lt;=1.25, "100-125%", IF(M587&lt;=1.5, "125-150%", IF(M587&lt;=2, "150-200%", "&gt;200%"))))</f>
        <v>0-100%</v>
      </c>
      <c r="O587" s="6">
        <f>MIN(H587,I587)*INDEX('2018_commission_structure-Start'!$A$21:$I$24,MATCH($E587,'2018_commission_structure-Start'!$A$21:$A$24,0),MATCH(O$1,'2018_commission_structure-Start'!$A$21:$I$21,0))</f>
        <v>68735.81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0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>SUM(O587:S587)</f>
        <v>68735.81</v>
      </c>
      <c r="U587" s="6">
        <f>T587+F587</f>
        <v>138051.81</v>
      </c>
      <c r="V587" s="6">
        <f>MIN(H587,I587)*INDEX('2018_commission_structure-Start'!$A$15:$J$18,MATCH($E587,'2018_commission_structure-Start'!$A$15:$A$18,0),MATCH(V$1,'2018_commission_structure-Start'!$A$15:$J$15,0))</f>
        <v>79310.55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IF(H587&gt;L587,(H587-L587)*INDEX('2018_commission_structure-Start'!$A$21:$I$24,MATCH($E587,'2018_commission_structure-Start'!$A$21:$A$24,0),MATCH(Z$1,'2018_commission_structure-Start'!$A$21:$I$21,0)),0)</f>
        <v>0</v>
      </c>
      <c r="AA587" s="6">
        <f>SUM(V587:Z587)</f>
        <v>79310.55</v>
      </c>
      <c r="AB587" s="6">
        <f>AA587+F587</f>
        <v>148626.54999999999</v>
      </c>
    </row>
    <row r="588" spans="1:28" x14ac:dyDescent="0.2">
      <c r="A588" t="str">
        <f>C588&amp;" "&amp;D588</f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>VLOOKUP(E588,'2018_commission_structure-Start'!$A$22:$I$24,9,FALSE)</f>
        <v>600000</v>
      </c>
      <c r="J588" s="2">
        <f>I588*1.25</f>
        <v>750000</v>
      </c>
      <c r="K588" s="2">
        <f>I588*1.5</f>
        <v>900000</v>
      </c>
      <c r="L588" s="2">
        <f>I588*2</f>
        <v>1200000</v>
      </c>
      <c r="M588" s="12">
        <f>H588/I588</f>
        <v>1.0978483333333333</v>
      </c>
      <c r="N588" t="str">
        <f>IF(M588&lt;=1, "0-100%", IF(M588&lt;=1.25, "100-125%", IF(M588&lt;=1.5, "125-150%", IF(M588&lt;=2, "150-200%", "&gt;200%"))))</f>
        <v>100-125%</v>
      </c>
      <c r="O588" s="6">
        <f>MIN(H588,I588)*INDEX('2018_commission_structure-Start'!$A$21:$I$24,MATCH($E588,'2018_commission_structure-Start'!$A$21:$A$24,0),MATCH(O$1,'2018_commission_structure-Start'!$A$21:$I$21,0))</f>
        <v>78000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9980.5300000000007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0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>SUM(O588:S588)</f>
        <v>87980.53</v>
      </c>
      <c r="U588" s="6">
        <f>T588+F588</f>
        <v>165187.53</v>
      </c>
      <c r="V588" s="6">
        <f>MIN(H588,I588)*INDEX('2018_commission_structure-Start'!$A$15:$J$18,MATCH($E588,'2018_commission_structure-Start'!$A$15:$A$18,0),MATCH(V$1,'2018_commission_structure-Start'!$A$15:$J$15,0))</f>
        <v>90000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10567.619999999999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0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IF(H588&gt;L588,(H588-L588)*INDEX('2018_commission_structure-Start'!$A$21:$I$24,MATCH($E588,'2018_commission_structure-Start'!$A$21:$A$24,0),MATCH(Z$1,'2018_commission_structure-Start'!$A$21:$I$21,0)),0)</f>
        <v>0</v>
      </c>
      <c r="AA588" s="6">
        <f>SUM(V588:Z588)</f>
        <v>100567.62</v>
      </c>
      <c r="AB588" s="6">
        <f>AA588+F588</f>
        <v>177774.62</v>
      </c>
    </row>
    <row r="589" spans="1:28" x14ac:dyDescent="0.2">
      <c r="A589" t="str">
        <f>C589&amp;" "&amp;D589</f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>VLOOKUP(E589,'2018_commission_structure-Start'!$A$22:$I$24,9,FALSE)</f>
        <v>600000</v>
      </c>
      <c r="J589" s="2">
        <f>I589*1.25</f>
        <v>750000</v>
      </c>
      <c r="K589" s="2">
        <f>I589*1.5</f>
        <v>900000</v>
      </c>
      <c r="L589" s="2">
        <f>I589*2</f>
        <v>1200000</v>
      </c>
      <c r="M589" s="12">
        <f>H589/I589</f>
        <v>1.8785700000000001</v>
      </c>
      <c r="N589" t="str">
        <f>IF(M589&lt;=1, "0-100%", IF(M589&lt;=1.25, "100-125%", IF(M589&lt;=1.5, "125-150%", IF(M589&lt;=2, "150-200%", "&gt;200%"))))</f>
        <v>150-200%</v>
      </c>
      <c r="O589" s="6">
        <f>MIN(H589,I589)*INDEX('2018_commission_structure-Start'!$A$21:$I$24,MATCH($E589,'2018_commission_structure-Start'!$A$21:$A$24,0),MATCH(O$1,'2018_commission_structure-Start'!$A$21:$I$21,0))</f>
        <v>78000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25500.000000000004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31500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59056.920000000006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>SUM(O589:S589)</f>
        <v>194056.92</v>
      </c>
      <c r="U589" s="6">
        <f>T589+F589</f>
        <v>249793.92000000001</v>
      </c>
      <c r="V589" s="6">
        <f>MIN(H589,I589)*INDEX('2018_commission_structure-Start'!$A$15:$J$18,MATCH($E589,'2018_commission_structure-Start'!$A$15:$A$18,0),MATCH(V$1,'2018_commission_structure-Start'!$A$15:$J$15,0))</f>
        <v>90000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27000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37500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68142.599999999991</v>
      </c>
      <c r="Z589" s="2">
        <f>IF(H589&gt;L589,(H589-L589)*INDEX('2018_commission_structure-Start'!$A$21:$I$24,MATCH($E589,'2018_commission_structure-Start'!$A$21:$A$24,0),MATCH(Z$1,'2018_commission_structure-Start'!$A$21:$I$21,0)),0)</f>
        <v>0</v>
      </c>
      <c r="AA589" s="6">
        <f>SUM(V589:Z589)</f>
        <v>222642.59999999998</v>
      </c>
      <c r="AB589" s="6">
        <f>AA589+F589</f>
        <v>278379.59999999998</v>
      </c>
    </row>
    <row r="590" spans="1:28" x14ac:dyDescent="0.2">
      <c r="A590" t="str">
        <f>C590&amp;" "&amp;D590</f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>VLOOKUP(E590,'2018_commission_structure-Start'!$A$22:$I$24,9,FALSE)</f>
        <v>600000</v>
      </c>
      <c r="J590" s="2">
        <f>I590*1.25</f>
        <v>750000</v>
      </c>
      <c r="K590" s="2">
        <f>I590*1.5</f>
        <v>900000</v>
      </c>
      <c r="L590" s="2">
        <f>I590*2</f>
        <v>1200000</v>
      </c>
      <c r="M590" s="12">
        <f>H590/I590</f>
        <v>1.6531516666666666</v>
      </c>
      <c r="N590" t="str">
        <f>IF(M590&lt;=1, "0-100%", IF(M590&lt;=1.25, "100-125%", IF(M590&lt;=1.5, "125-150%", IF(M590&lt;=2, "150-200%", "&gt;200%"))))</f>
        <v>150-200%</v>
      </c>
      <c r="O590" s="6">
        <f>MIN(H590,I590)*INDEX('2018_commission_structure-Start'!$A$21:$I$24,MATCH($E590,'2018_commission_structure-Start'!$A$21:$A$24,0),MATCH(O$1,'2018_commission_structure-Start'!$A$21:$I$21,0))</f>
        <v>78000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25500.000000000004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31500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23891.66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>SUM(O590:S590)</f>
        <v>158891.66</v>
      </c>
      <c r="U590" s="6">
        <f>T590+F590</f>
        <v>219052.66</v>
      </c>
      <c r="V590" s="6">
        <f>MIN(H590,I590)*INDEX('2018_commission_structure-Start'!$A$15:$J$18,MATCH($E590,'2018_commission_structure-Start'!$A$15:$A$18,0),MATCH(V$1,'2018_commission_structure-Start'!$A$15:$J$15,0))</f>
        <v>90000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27000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37500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27567.3</v>
      </c>
      <c r="Z590" s="2">
        <f>IF(H590&gt;L590,(H590-L590)*INDEX('2018_commission_structure-Start'!$A$21:$I$24,MATCH($E590,'2018_commission_structure-Start'!$A$21:$A$24,0),MATCH(Z$1,'2018_commission_structure-Start'!$A$21:$I$21,0)),0)</f>
        <v>0</v>
      </c>
      <c r="AA590" s="6">
        <f>SUM(V590:Z590)</f>
        <v>182067.3</v>
      </c>
      <c r="AB590" s="6">
        <f>AA590+F590</f>
        <v>242228.3</v>
      </c>
    </row>
    <row r="591" spans="1:28" x14ac:dyDescent="0.2">
      <c r="A591" t="str">
        <f>C591&amp;" "&amp;D591</f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>VLOOKUP(E591,'2018_commission_structure-Start'!$A$22:$I$24,9,FALSE)</f>
        <v>500000</v>
      </c>
      <c r="J591" s="2">
        <f>I591*1.25</f>
        <v>625000</v>
      </c>
      <c r="K591" s="2">
        <f>I591*1.5</f>
        <v>750000</v>
      </c>
      <c r="L591" s="2">
        <f>I591*2</f>
        <v>1000000</v>
      </c>
      <c r="M591" s="12">
        <f>H591/I591</f>
        <v>0.74739</v>
      </c>
      <c r="N591" t="str">
        <f>IF(M591&lt;=1, "0-100%", IF(M591&lt;=1.25, "100-125%", IF(M591&lt;=1.5, "125-150%", IF(M591&lt;=2, "150-200%", "&gt;200%"))))</f>
        <v>0-100%</v>
      </c>
      <c r="O591" s="6">
        <f>MIN(H591,I591)*INDEX('2018_commission_structure-Start'!$A$21:$I$24,MATCH($E591,'2018_commission_structure-Start'!$A$21:$A$24,0),MATCH(O$1,'2018_commission_structure-Start'!$A$21:$I$21,0))</f>
        <v>37369.5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0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>SUM(O591:S591)</f>
        <v>37369.5</v>
      </c>
      <c r="U591" s="6">
        <f>T591+F591</f>
        <v>101394.5</v>
      </c>
      <c r="V591" s="6">
        <f>MIN(H591,I591)*INDEX('2018_commission_structure-Start'!$A$15:$J$18,MATCH($E591,'2018_commission_structure-Start'!$A$15:$A$18,0),MATCH(V$1,'2018_commission_structure-Start'!$A$15:$J$15,0))</f>
        <v>44843.4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0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IF(H591&gt;L591,(H591-L591)*INDEX('2018_commission_structure-Start'!$A$21:$I$24,MATCH($E591,'2018_commission_structure-Start'!$A$21:$A$24,0),MATCH(Z$1,'2018_commission_structure-Start'!$A$21:$I$21,0)),0)</f>
        <v>0</v>
      </c>
      <c r="AA591" s="6">
        <f>SUM(V591:Z591)</f>
        <v>44843.4</v>
      </c>
      <c r="AB591" s="6">
        <f>AA591+F591</f>
        <v>108868.4</v>
      </c>
    </row>
    <row r="592" spans="1:28" x14ac:dyDescent="0.2">
      <c r="A592" t="str">
        <f>C592&amp;" "&amp;D592</f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>VLOOKUP(E592,'2018_commission_structure-Start'!$A$22:$I$24,9,FALSE)</f>
        <v>600000</v>
      </c>
      <c r="J592" s="2">
        <f>I592*1.25</f>
        <v>750000</v>
      </c>
      <c r="K592" s="2">
        <f>I592*1.5</f>
        <v>900000</v>
      </c>
      <c r="L592" s="2">
        <f>I592*2</f>
        <v>1200000</v>
      </c>
      <c r="M592" s="12">
        <f>H592/I592</f>
        <v>1.0374766666666666</v>
      </c>
      <c r="N592" t="str">
        <f>IF(M592&lt;=1, "0-100%", IF(M592&lt;=1.25, "100-125%", IF(M592&lt;=1.5, "125-150%", IF(M592&lt;=2, "150-200%", "&gt;200%"))))</f>
        <v>100-125%</v>
      </c>
      <c r="O592" s="6">
        <f>MIN(H592,I592)*INDEX('2018_commission_structure-Start'!$A$21:$I$24,MATCH($E592,'2018_commission_structure-Start'!$A$21:$A$24,0),MATCH(O$1,'2018_commission_structure-Start'!$A$21:$I$21,0))</f>
        <v>78000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3822.6200000000003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0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>SUM(O592:S592)</f>
        <v>81822.62</v>
      </c>
      <c r="U592" s="6">
        <f>T592+F592</f>
        <v>160621.62</v>
      </c>
      <c r="V592" s="6">
        <f>MIN(H592,I592)*INDEX('2018_commission_structure-Start'!$A$15:$J$18,MATCH($E592,'2018_commission_structure-Start'!$A$15:$A$18,0),MATCH(V$1,'2018_commission_structure-Start'!$A$15:$J$15,0))</f>
        <v>90000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4047.48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0</v>
      </c>
      <c r="Z592" s="2">
        <f>IF(H592&gt;L592,(H592-L592)*INDEX('2018_commission_structure-Start'!$A$21:$I$24,MATCH($E592,'2018_commission_structure-Start'!$A$21:$A$24,0),MATCH(Z$1,'2018_commission_structure-Start'!$A$21:$I$21,0)),0)</f>
        <v>0</v>
      </c>
      <c r="AA592" s="6">
        <f>SUM(V592:Z592)</f>
        <v>94047.48</v>
      </c>
      <c r="AB592" s="6">
        <f>AA592+F592</f>
        <v>172846.47999999998</v>
      </c>
    </row>
    <row r="593" spans="1:28" x14ac:dyDescent="0.2">
      <c r="A593" t="str">
        <f>C593&amp;" "&amp;D593</f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>VLOOKUP(E593,'2018_commission_structure-Start'!$A$22:$I$24,9,FALSE)</f>
        <v>600000</v>
      </c>
      <c r="J593" s="2">
        <f>I593*1.25</f>
        <v>750000</v>
      </c>
      <c r="K593" s="2">
        <f>I593*1.5</f>
        <v>900000</v>
      </c>
      <c r="L593" s="2">
        <f>I593*2</f>
        <v>1200000</v>
      </c>
      <c r="M593" s="12">
        <f>H593/I593</f>
        <v>1.3479216666666667</v>
      </c>
      <c r="N593" t="str">
        <f>IF(M593&lt;=1, "0-100%", IF(M593&lt;=1.25, "100-125%", IF(M593&lt;=1.5, "125-150%", IF(M593&lt;=2, "150-200%", "&gt;200%"))))</f>
        <v>125-150%</v>
      </c>
      <c r="O593" s="6">
        <f>MIN(H593,I593)*INDEX('2018_commission_structure-Start'!$A$21:$I$24,MATCH($E593,'2018_commission_structure-Start'!$A$21:$A$24,0),MATCH(O$1,'2018_commission_structure-Start'!$A$21:$I$21,0))</f>
        <v>78000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25500.000000000004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12338.13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>SUM(O593:S593)</f>
        <v>115838.13</v>
      </c>
      <c r="U593" s="6">
        <f>T593+F593</f>
        <v>195311.13</v>
      </c>
      <c r="V593" s="6">
        <f>MIN(H593,I593)*INDEX('2018_commission_structure-Start'!$A$15:$J$18,MATCH($E593,'2018_commission_structure-Start'!$A$15:$A$18,0),MATCH(V$1,'2018_commission_structure-Start'!$A$15:$J$15,0))</f>
        <v>90000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27000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14688.25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IF(H593&gt;L593,(H593-L593)*INDEX('2018_commission_structure-Start'!$A$21:$I$24,MATCH($E593,'2018_commission_structure-Start'!$A$21:$A$24,0),MATCH(Z$1,'2018_commission_structure-Start'!$A$21:$I$21,0)),0)</f>
        <v>0</v>
      </c>
      <c r="AA593" s="6">
        <f>SUM(V593:Z593)</f>
        <v>131688.25</v>
      </c>
      <c r="AB593" s="6">
        <f>AA593+F593</f>
        <v>211161.25</v>
      </c>
    </row>
    <row r="594" spans="1:28" x14ac:dyDescent="0.2">
      <c r="A594" t="str">
        <f>C594&amp;" "&amp;D594</f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>VLOOKUP(E594,'2018_commission_structure-Start'!$A$22:$I$24,9,FALSE)</f>
        <v>750000</v>
      </c>
      <c r="J594" s="2">
        <f>I594*1.25</f>
        <v>937500</v>
      </c>
      <c r="K594" s="2">
        <f>I594*1.5</f>
        <v>1125000</v>
      </c>
      <c r="L594" s="2">
        <f>I594*2</f>
        <v>1500000</v>
      </c>
      <c r="M594" s="12">
        <f>H594/I594</f>
        <v>0.46868533333333334</v>
      </c>
      <c r="N594" t="str">
        <f>IF(M594&lt;=1, "0-100%", IF(M594&lt;=1.25, "100-125%", IF(M594&lt;=1.5, "125-150%", IF(M594&lt;=2, "150-200%", "&gt;200%"))))</f>
        <v>0-100%</v>
      </c>
      <c r="O594" s="6">
        <f>MIN(H594,I594)*INDEX('2018_commission_structure-Start'!$A$21:$I$24,MATCH($E594,'2018_commission_structure-Start'!$A$21:$A$24,0),MATCH(O$1,'2018_commission_structure-Start'!$A$21:$I$21,0))</f>
        <v>52727.1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0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>SUM(O594:S594)</f>
        <v>52727.1</v>
      </c>
      <c r="U594" s="6">
        <f>T594+F594</f>
        <v>131120.1</v>
      </c>
      <c r="V594" s="6">
        <f>MIN(H594,I594)*INDEX('2018_commission_structure-Start'!$A$15:$J$18,MATCH($E594,'2018_commission_structure-Start'!$A$15:$A$18,0),MATCH(V$1,'2018_commission_structure-Start'!$A$15:$J$15,0))</f>
        <v>52727.1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0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IF(H594&gt;L594,(H594-L594)*INDEX('2018_commission_structure-Start'!$A$21:$I$24,MATCH($E594,'2018_commission_structure-Start'!$A$21:$A$24,0),MATCH(Z$1,'2018_commission_structure-Start'!$A$21:$I$21,0)),0)</f>
        <v>0</v>
      </c>
      <c r="AA594" s="6">
        <f>SUM(V594:Z594)</f>
        <v>52727.1</v>
      </c>
      <c r="AB594" s="6">
        <f>AA594+F594</f>
        <v>131120.1</v>
      </c>
    </row>
    <row r="595" spans="1:28" x14ac:dyDescent="0.2">
      <c r="A595" t="str">
        <f>C595&amp;" "&amp;D595</f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>VLOOKUP(E595,'2018_commission_structure-Start'!$A$22:$I$24,9,FALSE)</f>
        <v>600000</v>
      </c>
      <c r="J595" s="2">
        <f>I595*1.25</f>
        <v>750000</v>
      </c>
      <c r="K595" s="2">
        <f>I595*1.5</f>
        <v>900000</v>
      </c>
      <c r="L595" s="2">
        <f>I595*2</f>
        <v>1200000</v>
      </c>
      <c r="M595" s="12">
        <f>H595/I595</f>
        <v>1.1224099999999999</v>
      </c>
      <c r="N595" t="str">
        <f>IF(M595&lt;=1, "0-100%", IF(M595&lt;=1.25, "100-125%", IF(M595&lt;=1.5, "125-150%", IF(M595&lt;=2, "150-200%", "&gt;200%"))))</f>
        <v>100-125%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12485.820000000002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>SUM(O595:S595)</f>
        <v>90485.82</v>
      </c>
      <c r="U595" s="6">
        <f>T595+F595</f>
        <v>165682.82</v>
      </c>
      <c r="V595" s="6">
        <f>MIN(H595,I595)*INDEX('2018_commission_structure-Start'!$A$15:$J$18,MATCH($E595,'2018_commission_structure-Start'!$A$15:$A$18,0),MATCH(V$1,'2018_commission_structure-Start'!$A$15:$J$15,0))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13220.279999999999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IF(H595&gt;L595,(H595-L595)*INDEX('2018_commission_structure-Start'!$A$21:$I$24,MATCH($E595,'2018_commission_structure-Start'!$A$21:$A$24,0),MATCH(Z$1,'2018_commission_structure-Start'!$A$21:$I$21,0)),0)</f>
        <v>0</v>
      </c>
      <c r="AA595" s="6">
        <f>SUM(V595:Z595)</f>
        <v>103220.28</v>
      </c>
      <c r="AB595" s="6">
        <f>AA595+F595</f>
        <v>178417.28</v>
      </c>
    </row>
    <row r="596" spans="1:28" x14ac:dyDescent="0.2">
      <c r="A596" t="str">
        <f>C596&amp;" "&amp;D596</f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>VLOOKUP(E596,'2018_commission_structure-Start'!$A$22:$I$24,9,FALSE)</f>
        <v>500000</v>
      </c>
      <c r="J596" s="2">
        <f>I596*1.25</f>
        <v>625000</v>
      </c>
      <c r="K596" s="2">
        <f>I596*1.5</f>
        <v>750000</v>
      </c>
      <c r="L596" s="2">
        <f>I596*2</f>
        <v>1000000</v>
      </c>
      <c r="M596" s="12">
        <f>H596/I596</f>
        <v>0.98577199999999998</v>
      </c>
      <c r="N596" t="str">
        <f>IF(M596&lt;=1, "0-100%", IF(M596&lt;=1.25, "100-125%", IF(M596&lt;=1.5, "125-150%", IF(M596&lt;=2, "150-200%", "&gt;200%"))))</f>
        <v>0-100%</v>
      </c>
      <c r="O596" s="6">
        <f>MIN(H596,I596)*INDEX('2018_commission_structure-Start'!$A$21:$I$24,MATCH($E596,'2018_commission_structure-Start'!$A$21:$A$24,0),MATCH(O$1,'2018_commission_structure-Start'!$A$21:$I$21,0))</f>
        <v>49288.600000000006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0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0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>SUM(O596:S596)</f>
        <v>49288.600000000006</v>
      </c>
      <c r="U596" s="6">
        <f>T596+F596</f>
        <v>97303.6</v>
      </c>
      <c r="V596" s="6">
        <f>MIN(H596,I596)*INDEX('2018_commission_structure-Start'!$A$15:$J$18,MATCH($E596,'2018_commission_structure-Start'!$A$15:$A$18,0),MATCH(V$1,'2018_commission_structure-Start'!$A$15:$J$15,0))</f>
        <v>59146.32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0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0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IF(H596&gt;L596,(H596-L596)*INDEX('2018_commission_structure-Start'!$A$21:$I$24,MATCH($E596,'2018_commission_structure-Start'!$A$21:$A$24,0),MATCH(Z$1,'2018_commission_structure-Start'!$A$21:$I$21,0)),0)</f>
        <v>0</v>
      </c>
      <c r="AA596" s="6">
        <f>SUM(V596:Z596)</f>
        <v>59146.32</v>
      </c>
      <c r="AB596" s="6">
        <f>AA596+F596</f>
        <v>107161.32</v>
      </c>
    </row>
    <row r="597" spans="1:28" x14ac:dyDescent="0.2">
      <c r="A597" t="str">
        <f>C597&amp;" "&amp;D597</f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>VLOOKUP(E597,'2018_commission_structure-Start'!$A$22:$I$24,9,FALSE)</f>
        <v>750000</v>
      </c>
      <c r="J597" s="2">
        <f>I597*1.25</f>
        <v>937500</v>
      </c>
      <c r="K597" s="2">
        <f>I597*1.5</f>
        <v>1125000</v>
      </c>
      <c r="L597" s="2">
        <f>I597*2</f>
        <v>1500000</v>
      </c>
      <c r="M597" s="12">
        <f>H597/I597</f>
        <v>1.1452933333333333</v>
      </c>
      <c r="N597" t="str">
        <f>IF(M597&lt;=1, "0-100%", IF(M597&lt;=1.25, "100-125%", IF(M597&lt;=1.5, "125-150%", IF(M597&lt;=2, "150-200%", "&gt;200%"))))</f>
        <v>100-125%</v>
      </c>
      <c r="O597" s="6">
        <f>MIN(H597,I597)*INDEX('2018_commission_structure-Start'!$A$21:$I$24,MATCH($E597,'2018_commission_structure-Start'!$A$21:$A$24,0),MATCH(O$1,'2018_commission_structure-Start'!$A$21:$I$21,0))</f>
        <v>112500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20704.3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>SUM(O597:S597)</f>
        <v>133204.29999999999</v>
      </c>
      <c r="U597" s="6">
        <f>T597+F597</f>
        <v>257079.3</v>
      </c>
      <c r="V597" s="6">
        <f>MIN(H597,I597)*INDEX('2018_commission_structure-Start'!$A$15:$J$18,MATCH($E597,'2018_commission_structure-Start'!$A$15:$A$18,0),MATCH(V$1,'2018_commission_structure-Start'!$A$15:$J$15,0))</f>
        <v>112500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23973.4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IF(H597&gt;L597,(H597-L597)*INDEX('2018_commission_structure-Start'!$A$21:$I$24,MATCH($E597,'2018_commission_structure-Start'!$A$21:$A$24,0),MATCH(Z$1,'2018_commission_structure-Start'!$A$21:$I$21,0)),0)</f>
        <v>0</v>
      </c>
      <c r="AA597" s="6">
        <f>SUM(V597:Z597)</f>
        <v>136473.4</v>
      </c>
      <c r="AB597" s="6">
        <f>AA597+F597</f>
        <v>260348.4</v>
      </c>
    </row>
    <row r="598" spans="1:28" x14ac:dyDescent="0.2">
      <c r="A598" t="str">
        <f>C598&amp;" "&amp;D598</f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>VLOOKUP(E598,'2018_commission_structure-Start'!$A$22:$I$24,9,FALSE)</f>
        <v>500000</v>
      </c>
      <c r="J598" s="2">
        <f>I598*1.25</f>
        <v>625000</v>
      </c>
      <c r="K598" s="2">
        <f>I598*1.5</f>
        <v>750000</v>
      </c>
      <c r="L598" s="2">
        <f>I598*2</f>
        <v>1000000</v>
      </c>
      <c r="M598" s="12">
        <f>H598/I598</f>
        <v>1.465306</v>
      </c>
      <c r="N598" t="str">
        <f>IF(M598&lt;=1, "0-100%", IF(M598&lt;=1.25, "100-125%", IF(M598&lt;=1.5, "125-150%", IF(M598&lt;=2, "150-200%", "&gt;200%"))))</f>
        <v>125-150%</v>
      </c>
      <c r="O598" s="6">
        <f>MIN(H598,I598)*INDEX('2018_commission_structure-Start'!$A$21:$I$24,MATCH($E598,'2018_commission_structure-Start'!$A$21:$A$24,0),MATCH(O$1,'2018_commission_structure-Start'!$A$21:$I$21,0))</f>
        <v>50000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18750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19377.54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>SUM(O598:S598)</f>
        <v>88127.540000000008</v>
      </c>
      <c r="U598" s="6">
        <f>T598+F598</f>
        <v>142404.54</v>
      </c>
      <c r="V598" s="6">
        <f>MIN(H598,I598)*INDEX('2018_commission_structure-Start'!$A$15:$J$18,MATCH($E598,'2018_commission_structure-Start'!$A$15:$A$18,0),MATCH(V$1,'2018_commission_structure-Start'!$A$15:$J$15,0))</f>
        <v>60000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21250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21530.600000000002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IF(H598&gt;L598,(H598-L598)*INDEX('2018_commission_structure-Start'!$A$21:$I$24,MATCH($E598,'2018_commission_structure-Start'!$A$21:$A$24,0),MATCH(Z$1,'2018_commission_structure-Start'!$A$21:$I$21,0)),0)</f>
        <v>0</v>
      </c>
      <c r="AA598" s="6">
        <f>SUM(V598:Z598)</f>
        <v>102780.6</v>
      </c>
      <c r="AB598" s="6">
        <f>AA598+F598</f>
        <v>157057.60000000001</v>
      </c>
    </row>
    <row r="599" spans="1:28" x14ac:dyDescent="0.2">
      <c r="A599" t="str">
        <f>C599&amp;" "&amp;D599</f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>VLOOKUP(E599,'2018_commission_structure-Start'!$A$22:$I$24,9,FALSE)</f>
        <v>500000</v>
      </c>
      <c r="J599" s="2">
        <f>I599*1.25</f>
        <v>625000</v>
      </c>
      <c r="K599" s="2">
        <f>I599*1.5</f>
        <v>750000</v>
      </c>
      <c r="L599" s="2">
        <f>I599*2</f>
        <v>1000000</v>
      </c>
      <c r="M599" s="12">
        <f>H599/I599</f>
        <v>0.66172799999999998</v>
      </c>
      <c r="N599" t="str">
        <f>IF(M599&lt;=1, "0-100%", IF(M599&lt;=1.25, "100-125%", IF(M599&lt;=1.5, "125-150%", IF(M599&lt;=2, "150-200%", "&gt;200%"))))</f>
        <v>0-100%</v>
      </c>
      <c r="O599" s="6">
        <f>MIN(H599,I599)*INDEX('2018_commission_structure-Start'!$A$21:$I$24,MATCH($E599,'2018_commission_structure-Start'!$A$21:$A$24,0),MATCH(O$1,'2018_commission_structure-Start'!$A$21:$I$21,0))</f>
        <v>33086.400000000001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0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>SUM(O599:S599)</f>
        <v>33086.400000000001</v>
      </c>
      <c r="U599" s="6">
        <f>T599+F599</f>
        <v>73596.399999999994</v>
      </c>
      <c r="V599" s="6">
        <f>MIN(H599,I599)*INDEX('2018_commission_structure-Start'!$A$15:$J$18,MATCH($E599,'2018_commission_structure-Start'!$A$15:$A$18,0),MATCH(V$1,'2018_commission_structure-Start'!$A$15:$J$15,0))</f>
        <v>39703.68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0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IF(H599&gt;L599,(H599-L599)*INDEX('2018_commission_structure-Start'!$A$21:$I$24,MATCH($E599,'2018_commission_structure-Start'!$A$21:$A$24,0),MATCH(Z$1,'2018_commission_structure-Start'!$A$21:$I$21,0)),0)</f>
        <v>0</v>
      </c>
      <c r="AA599" s="6">
        <f>SUM(V599:Z599)</f>
        <v>39703.68</v>
      </c>
      <c r="AB599" s="6">
        <f>AA599+F599</f>
        <v>80213.679999999993</v>
      </c>
    </row>
    <row r="600" spans="1:28" x14ac:dyDescent="0.2">
      <c r="A600" t="str">
        <f>C600&amp;" "&amp;D600</f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>VLOOKUP(E600,'2018_commission_structure-Start'!$A$22:$I$24,9,FALSE)</f>
        <v>600000</v>
      </c>
      <c r="J600" s="2">
        <f>I600*1.25</f>
        <v>750000</v>
      </c>
      <c r="K600" s="2">
        <f>I600*1.5</f>
        <v>900000</v>
      </c>
      <c r="L600" s="2">
        <f>I600*2</f>
        <v>1200000</v>
      </c>
      <c r="M600" s="12">
        <f>H600/I600</f>
        <v>1.1570750000000001</v>
      </c>
      <c r="N600" t="str">
        <f>IF(M600&lt;=1, "0-100%", IF(M600&lt;=1.25, "100-125%", IF(M600&lt;=1.5, "125-150%", IF(M600&lt;=2, "150-200%", "&gt;200%"))))</f>
        <v>100-125%</v>
      </c>
      <c r="O600" s="6">
        <f>MIN(H600,I600)*INDEX('2018_commission_structure-Start'!$A$21:$I$24,MATCH($E600,'2018_commission_structure-Start'!$A$21:$A$24,0),MATCH(O$1,'2018_commission_structure-Start'!$A$21:$I$21,0))</f>
        <v>78000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16021.650000000001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IF(H600&gt;L600,(H600-L600)*INDEX('2018_commission_structure-Start'!$A$21:$I$24,MATCH($E600,'2018_commission_structure-Start'!$A$21:$A$24,0),MATCH(S$1,'2018_commission_structure-Start'!$A$21:$I$21,0)),0)</f>
        <v>0</v>
      </c>
      <c r="T600" s="6">
        <f>SUM(O600:S600)</f>
        <v>94021.65</v>
      </c>
      <c r="U600" s="6">
        <f>T600+F600</f>
        <v>173779.65</v>
      </c>
      <c r="V600" s="6">
        <f>MIN(H600,I600)*INDEX('2018_commission_structure-Start'!$A$15:$J$18,MATCH($E600,'2018_commission_structure-Start'!$A$15:$A$18,0),MATCH(V$1,'2018_commission_structure-Start'!$A$15:$J$15,0))</f>
        <v>90000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16964.099999999999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IF(H600&gt;L600,(H600-L600)*INDEX('2018_commission_structure-Start'!$A$21:$I$24,MATCH($E600,'2018_commission_structure-Start'!$A$21:$A$24,0),MATCH(Z$1,'2018_commission_structure-Start'!$A$21:$I$21,0)),0)</f>
        <v>0</v>
      </c>
      <c r="AA600" s="6">
        <f>SUM(V600:Z600)</f>
        <v>106964.1</v>
      </c>
      <c r="AB600" s="6">
        <f>AA600+F600</f>
        <v>186722.1</v>
      </c>
    </row>
    <row r="601" spans="1:28" x14ac:dyDescent="0.2">
      <c r="A601" t="str">
        <f>C601&amp;" "&amp;D601</f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>VLOOKUP(E601,'2018_commission_structure-Start'!$A$22:$I$24,9,FALSE)</f>
        <v>500000</v>
      </c>
      <c r="J601" s="2">
        <f>I601*1.25</f>
        <v>625000</v>
      </c>
      <c r="K601" s="2">
        <f>I601*1.5</f>
        <v>750000</v>
      </c>
      <c r="L601" s="2">
        <f>I601*2</f>
        <v>1000000</v>
      </c>
      <c r="M601" s="12">
        <f>H601/I601</f>
        <v>0.86009800000000003</v>
      </c>
      <c r="N601" t="str">
        <f>IF(M601&lt;=1, "0-100%", IF(M601&lt;=1.25, "100-125%", IF(M601&lt;=1.5, "125-150%", IF(M601&lt;=2, "150-200%", "&gt;200%"))))</f>
        <v>0-100%</v>
      </c>
      <c r="O601" s="6">
        <f>MIN(H601,I601)*INDEX('2018_commission_structure-Start'!$A$21:$I$24,MATCH($E601,'2018_commission_structure-Start'!$A$21:$A$24,0),MATCH(O$1,'2018_commission_structure-Start'!$A$21:$I$21,0))</f>
        <v>43004.9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0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>SUM(O601:S601)</f>
        <v>43004.9</v>
      </c>
      <c r="U601" s="6">
        <f>T601+F601</f>
        <v>78363.899999999994</v>
      </c>
      <c r="V601" s="6">
        <f>MIN(H601,I601)*INDEX('2018_commission_structure-Start'!$A$15:$J$18,MATCH($E601,'2018_commission_structure-Start'!$A$15:$A$18,0),MATCH(V$1,'2018_commission_structure-Start'!$A$15:$J$15,0))</f>
        <v>51605.88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0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IF(H601&gt;L601,(H601-L601)*INDEX('2018_commission_structure-Start'!$A$21:$I$24,MATCH($E601,'2018_commission_structure-Start'!$A$21:$A$24,0),MATCH(Z$1,'2018_commission_structure-Start'!$A$21:$I$21,0)),0)</f>
        <v>0</v>
      </c>
      <c r="AA601" s="6">
        <f>SUM(V601:Z601)</f>
        <v>51605.88</v>
      </c>
      <c r="AB601" s="6">
        <f>AA601+F601</f>
        <v>86964.88</v>
      </c>
    </row>
    <row r="602" spans="1:28" x14ac:dyDescent="0.2">
      <c r="A602" t="str">
        <f>C602&amp;" "&amp;D602</f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>VLOOKUP(E602,'2018_commission_structure-Start'!$A$22:$I$24,9,FALSE)</f>
        <v>600000</v>
      </c>
      <c r="J602" s="2">
        <f>I602*1.25</f>
        <v>750000</v>
      </c>
      <c r="K602" s="2">
        <f>I602*1.5</f>
        <v>900000</v>
      </c>
      <c r="L602" s="2">
        <f>I602*2</f>
        <v>1200000</v>
      </c>
      <c r="M602" s="12">
        <f>H602/I602</f>
        <v>1.7100983333333333</v>
      </c>
      <c r="N602" t="str">
        <f>IF(M602&lt;=1, "0-100%", IF(M602&lt;=1.25, "100-125%", IF(M602&lt;=1.5, "125-150%", IF(M602&lt;=2, "150-200%", "&gt;200%"))))</f>
        <v>150-200%</v>
      </c>
      <c r="O602" s="6">
        <f>MIN(H602,I602)*INDEX('2018_commission_structure-Start'!$A$21:$I$24,MATCH($E602,'2018_commission_structure-Start'!$A$21:$A$24,0),MATCH(O$1,'2018_commission_structure-Start'!$A$21:$I$21,0))</f>
        <v>78000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25500.000000000004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31500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32775.340000000004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>SUM(O602:S602)</f>
        <v>167775.34</v>
      </c>
      <c r="U602" s="6">
        <f>T602+F602</f>
        <v>239388.34</v>
      </c>
      <c r="V602" s="6">
        <f>MIN(H602,I602)*INDEX('2018_commission_structure-Start'!$A$15:$J$18,MATCH($E602,'2018_commission_structure-Start'!$A$15:$A$18,0),MATCH(V$1,'2018_commission_structure-Start'!$A$15:$J$15,0))</f>
        <v>90000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27000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37500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37817.699999999997</v>
      </c>
      <c r="Z602" s="2">
        <f>IF(H602&gt;L602,(H602-L602)*INDEX('2018_commission_structure-Start'!$A$21:$I$24,MATCH($E602,'2018_commission_structure-Start'!$A$21:$A$24,0),MATCH(Z$1,'2018_commission_structure-Start'!$A$21:$I$21,0)),0)</f>
        <v>0</v>
      </c>
      <c r="AA602" s="6">
        <f>SUM(V602:Z602)</f>
        <v>192317.7</v>
      </c>
      <c r="AB602" s="6">
        <f>AA602+F602</f>
        <v>263930.7</v>
      </c>
    </row>
    <row r="603" spans="1:28" x14ac:dyDescent="0.2">
      <c r="A603" t="str">
        <f>C603&amp;" "&amp;D603</f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>VLOOKUP(E603,'2018_commission_structure-Start'!$A$22:$I$24,9,FALSE)</f>
        <v>500000</v>
      </c>
      <c r="J603" s="2">
        <f>I603*1.25</f>
        <v>625000</v>
      </c>
      <c r="K603" s="2">
        <f>I603*1.5</f>
        <v>750000</v>
      </c>
      <c r="L603" s="2">
        <f>I603*2</f>
        <v>1000000</v>
      </c>
      <c r="M603" s="12">
        <f>H603/I603</f>
        <v>1.110414</v>
      </c>
      <c r="N603" t="str">
        <f>IF(M603&lt;=1, "0-100%", IF(M603&lt;=1.25, "100-125%", IF(M603&lt;=1.5, "125-150%", IF(M603&lt;=2, "150-200%", "&gt;200%"))))</f>
        <v>100-125%</v>
      </c>
      <c r="O603" s="6">
        <f>MIN(H603,I603)*INDEX('2018_commission_structure-Start'!$A$21:$I$24,MATCH($E603,'2018_commission_structure-Start'!$A$21:$A$24,0),MATCH(O$1,'2018_commission_structure-Start'!$A$21:$I$21,0))</f>
        <v>50000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8281.0499999999993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>SUM(O603:S603)</f>
        <v>58281.05</v>
      </c>
      <c r="U603" s="6">
        <f>T603+F603</f>
        <v>95082.05</v>
      </c>
      <c r="V603" s="6">
        <f>MIN(H603,I603)*INDEX('2018_commission_structure-Start'!$A$15:$J$18,MATCH($E603,'2018_commission_structure-Start'!$A$15:$A$18,0),MATCH(V$1,'2018_commission_structure-Start'!$A$15:$J$15,0))</f>
        <v>60000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9385.19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IF(H603&gt;L603,(H603-L603)*INDEX('2018_commission_structure-Start'!$A$21:$I$24,MATCH($E603,'2018_commission_structure-Start'!$A$21:$A$24,0),MATCH(Z$1,'2018_commission_structure-Start'!$A$21:$I$21,0)),0)</f>
        <v>0</v>
      </c>
      <c r="AA603" s="6">
        <f>SUM(V603:Z603)</f>
        <v>69385.19</v>
      </c>
      <c r="AB603" s="6">
        <f>AA603+F603</f>
        <v>106186.19</v>
      </c>
    </row>
    <row r="604" spans="1:28" x14ac:dyDescent="0.2">
      <c r="A604" t="str">
        <f>C604&amp;" "&amp;D604</f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>VLOOKUP(E604,'2018_commission_structure-Start'!$A$22:$I$24,9,FALSE)</f>
        <v>600000</v>
      </c>
      <c r="J604" s="2">
        <f>I604*1.25</f>
        <v>750000</v>
      </c>
      <c r="K604" s="2">
        <f>I604*1.5</f>
        <v>900000</v>
      </c>
      <c r="L604" s="2">
        <f>I604*2</f>
        <v>1200000</v>
      </c>
      <c r="M604" s="12">
        <f>H604/I604</f>
        <v>0.89331000000000005</v>
      </c>
      <c r="N604" t="str">
        <f>IF(M604&lt;=1, "0-100%", IF(M604&lt;=1.25, "100-125%", IF(M604&lt;=1.5, "125-150%", IF(M604&lt;=2, "150-200%", "&gt;200%"))))</f>
        <v>0-100%</v>
      </c>
      <c r="O604" s="6">
        <f>MIN(H604,I604)*INDEX('2018_commission_structure-Start'!$A$21:$I$24,MATCH($E604,'2018_commission_structure-Start'!$A$21:$A$24,0),MATCH(O$1,'2018_commission_structure-Start'!$A$21:$I$21,0))</f>
        <v>69678.180000000008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0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>SUM(O604:S604)</f>
        <v>69678.180000000008</v>
      </c>
      <c r="U604" s="6">
        <f>T604+F604</f>
        <v>120015.18000000001</v>
      </c>
      <c r="V604" s="6">
        <f>MIN(H604,I604)*INDEX('2018_commission_structure-Start'!$A$15:$J$18,MATCH($E604,'2018_commission_structure-Start'!$A$15:$A$18,0),MATCH(V$1,'2018_commission_structure-Start'!$A$15:$J$15,0))</f>
        <v>80397.899999999994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0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IF(H604&gt;L604,(H604-L604)*INDEX('2018_commission_structure-Start'!$A$21:$I$24,MATCH($E604,'2018_commission_structure-Start'!$A$21:$A$24,0),MATCH(Z$1,'2018_commission_structure-Start'!$A$21:$I$21,0)),0)</f>
        <v>0</v>
      </c>
      <c r="AA604" s="6">
        <f>SUM(V604:Z604)</f>
        <v>80397.899999999994</v>
      </c>
      <c r="AB604" s="6">
        <f>AA604+F604</f>
        <v>130734.9</v>
      </c>
    </row>
    <row r="605" spans="1:28" x14ac:dyDescent="0.2">
      <c r="A605" t="str">
        <f>C605&amp;" "&amp;D605</f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>VLOOKUP(E605,'2018_commission_structure-Start'!$A$22:$I$24,9,FALSE)</f>
        <v>600000</v>
      </c>
      <c r="J605" s="2">
        <f>I605*1.25</f>
        <v>750000</v>
      </c>
      <c r="K605" s="2">
        <f>I605*1.5</f>
        <v>900000</v>
      </c>
      <c r="L605" s="2">
        <f>I605*2</f>
        <v>1200000</v>
      </c>
      <c r="M605" s="12">
        <f>H605/I605</f>
        <v>0.87294833333333333</v>
      </c>
      <c r="N605" t="str">
        <f>IF(M605&lt;=1, "0-100%", IF(M605&lt;=1.25, "100-125%", IF(M605&lt;=1.5, "125-150%", IF(M605&lt;=2, "150-200%", "&gt;200%"))))</f>
        <v>0-100%</v>
      </c>
      <c r="O605" s="6">
        <f>MIN(H605,I605)*INDEX('2018_commission_structure-Start'!$A$21:$I$24,MATCH($E605,'2018_commission_structure-Start'!$A$21:$A$24,0),MATCH(O$1,'2018_commission_structure-Start'!$A$21:$I$21,0))</f>
        <v>68089.97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0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>SUM(O605:S605)</f>
        <v>68089.97</v>
      </c>
      <c r="U605" s="6">
        <f>T605+F605</f>
        <v>144200.97</v>
      </c>
      <c r="V605" s="6">
        <f>MIN(H605,I605)*INDEX('2018_commission_structure-Start'!$A$15:$J$18,MATCH($E605,'2018_commission_structure-Start'!$A$15:$A$18,0),MATCH(V$1,'2018_commission_structure-Start'!$A$15:$J$15,0))</f>
        <v>78565.349999999991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0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IF(H605&gt;L605,(H605-L605)*INDEX('2018_commission_structure-Start'!$A$21:$I$24,MATCH($E605,'2018_commission_structure-Start'!$A$21:$A$24,0),MATCH(Z$1,'2018_commission_structure-Start'!$A$21:$I$21,0)),0)</f>
        <v>0</v>
      </c>
      <c r="AA605" s="6">
        <f>SUM(V605:Z605)</f>
        <v>78565.349999999991</v>
      </c>
      <c r="AB605" s="6">
        <f>AA605+F605</f>
        <v>154676.34999999998</v>
      </c>
    </row>
    <row r="606" spans="1:28" x14ac:dyDescent="0.2">
      <c r="A606" t="str">
        <f>C606&amp;" "&amp;D606</f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>VLOOKUP(E606,'2018_commission_structure-Start'!$A$22:$I$24,9,FALSE)</f>
        <v>600000</v>
      </c>
      <c r="J606" s="2">
        <f>I606*1.25</f>
        <v>750000</v>
      </c>
      <c r="K606" s="2">
        <f>I606*1.5</f>
        <v>900000</v>
      </c>
      <c r="L606" s="2">
        <f>I606*2</f>
        <v>1200000</v>
      </c>
      <c r="M606" s="12">
        <f>H606/I606</f>
        <v>1.0038533333333333</v>
      </c>
      <c r="N606" t="str">
        <f>IF(M606&lt;=1, "0-100%", IF(M606&lt;=1.25, "100-125%", IF(M606&lt;=1.5, "125-150%", IF(M606&lt;=2, "150-200%", "&gt;200%"))))</f>
        <v>100-125%</v>
      </c>
      <c r="O606" s="6">
        <f>MIN(H606,I606)*INDEX('2018_commission_structure-Start'!$A$21:$I$24,MATCH($E606,'2018_commission_structure-Start'!$A$21:$A$24,0),MATCH(O$1,'2018_commission_structure-Start'!$A$21:$I$21,0))</f>
        <v>78000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393.04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>SUM(O606:S606)</f>
        <v>78393.039999999994</v>
      </c>
      <c r="U606" s="6">
        <f>T606+F606</f>
        <v>142527.03999999998</v>
      </c>
      <c r="V606" s="6">
        <f>MIN(H606,I606)*INDEX('2018_commission_structure-Start'!$A$15:$J$18,MATCH($E606,'2018_commission_structure-Start'!$A$15:$A$18,0),MATCH(V$1,'2018_commission_structure-Start'!$A$15:$J$15,0))</f>
        <v>90000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416.15999999999997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IF(H606&gt;L606,(H606-L606)*INDEX('2018_commission_structure-Start'!$A$21:$I$24,MATCH($E606,'2018_commission_structure-Start'!$A$21:$A$24,0),MATCH(Z$1,'2018_commission_structure-Start'!$A$21:$I$21,0)),0)</f>
        <v>0</v>
      </c>
      <c r="AA606" s="6">
        <f>SUM(V606:Z606)</f>
        <v>90416.16</v>
      </c>
      <c r="AB606" s="6">
        <f>AA606+F606</f>
        <v>154550.16</v>
      </c>
    </row>
    <row r="607" spans="1:28" x14ac:dyDescent="0.2">
      <c r="A607" t="str">
        <f>C607&amp;" "&amp;D607</f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>VLOOKUP(E607,'2018_commission_structure-Start'!$A$22:$I$24,9,FALSE)</f>
        <v>750000</v>
      </c>
      <c r="J607" s="2">
        <f>I607*1.25</f>
        <v>937500</v>
      </c>
      <c r="K607" s="2">
        <f>I607*1.5</f>
        <v>1125000</v>
      </c>
      <c r="L607" s="2">
        <f>I607*2</f>
        <v>1500000</v>
      </c>
      <c r="M607" s="12">
        <f>H607/I607</f>
        <v>0.87188266666666669</v>
      </c>
      <c r="N607" t="str">
        <f>IF(M607&lt;=1, "0-100%", IF(M607&lt;=1.25, "100-125%", IF(M607&lt;=1.5, "125-150%", IF(M607&lt;=2, "150-200%", "&gt;200%"))))</f>
        <v>0-100%</v>
      </c>
      <c r="O607" s="6">
        <f>MIN(H607,I607)*INDEX('2018_commission_structure-Start'!$A$21:$I$24,MATCH($E607,'2018_commission_structure-Start'!$A$21:$A$24,0),MATCH(O$1,'2018_commission_structure-Start'!$A$21:$I$21,0))</f>
        <v>98086.8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0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>SUM(O607:S607)</f>
        <v>98086.8</v>
      </c>
      <c r="U607" s="6">
        <f>T607+F607</f>
        <v>199321.8</v>
      </c>
      <c r="V607" s="6">
        <f>MIN(H607,I607)*INDEX('2018_commission_structure-Start'!$A$15:$J$18,MATCH($E607,'2018_commission_structure-Start'!$A$15:$A$18,0),MATCH(V$1,'2018_commission_structure-Start'!$A$15:$J$15,0))</f>
        <v>98086.8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IF(H607&gt;L607,(H607-L607)*INDEX('2018_commission_structure-Start'!$A$21:$I$24,MATCH($E607,'2018_commission_structure-Start'!$A$21:$A$24,0),MATCH(Z$1,'2018_commission_structure-Start'!$A$21:$I$21,0)),0)</f>
        <v>0</v>
      </c>
      <c r="AA607" s="6">
        <f>SUM(V607:Z607)</f>
        <v>98086.8</v>
      </c>
      <c r="AB607" s="6">
        <f>AA607+F607</f>
        <v>199321.8</v>
      </c>
    </row>
    <row r="608" spans="1:28" x14ac:dyDescent="0.2">
      <c r="A608" t="str">
        <f>C608&amp;" "&amp;D608</f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>VLOOKUP(E608,'2018_commission_structure-Start'!$A$22:$I$24,9,FALSE)</f>
        <v>750000</v>
      </c>
      <c r="J608" s="2">
        <f>I608*1.25</f>
        <v>937500</v>
      </c>
      <c r="K608" s="2">
        <f>I608*1.5</f>
        <v>1125000</v>
      </c>
      <c r="L608" s="2">
        <f>I608*2</f>
        <v>1500000</v>
      </c>
      <c r="M608" s="12">
        <f>H608/I608</f>
        <v>1.5636319999999999</v>
      </c>
      <c r="N608" t="str">
        <f>IF(M608&lt;=1, "0-100%", IF(M608&lt;=1.25, "100-125%", IF(M608&lt;=1.5, "125-150%", IF(M608&lt;=2, "150-200%", "&gt;200%"))))</f>
        <v>150-200%</v>
      </c>
      <c r="O608" s="6">
        <f>MIN(H608,I608)*INDEX('2018_commission_structure-Start'!$A$21:$I$24,MATCH($E608,'2018_commission_structure-Start'!$A$21:$A$24,0),MATCH(O$1,'2018_commission_structure-Start'!$A$21:$I$21,0))</f>
        <v>112500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35625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43125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14317.199999999999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>SUM(O608:S608)</f>
        <v>205567.2</v>
      </c>
      <c r="U608" s="6">
        <f>T608+F608</f>
        <v>320702.2</v>
      </c>
      <c r="V608" s="6">
        <f>MIN(H608,I608)*INDEX('2018_commission_structure-Start'!$A$15:$J$18,MATCH($E608,'2018_commission_structure-Start'!$A$15:$A$18,0),MATCH(V$1,'2018_commission_structure-Start'!$A$15:$J$15,0))</f>
        <v>112500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41250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46875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15748.92</v>
      </c>
      <c r="Z608" s="2">
        <f>IF(H608&gt;L608,(H608-L608)*INDEX('2018_commission_structure-Start'!$A$21:$I$24,MATCH($E608,'2018_commission_structure-Start'!$A$21:$A$24,0),MATCH(Z$1,'2018_commission_structure-Start'!$A$21:$I$21,0)),0)</f>
        <v>0</v>
      </c>
      <c r="AA608" s="6">
        <f>SUM(V608:Z608)</f>
        <v>216373.92</v>
      </c>
      <c r="AB608" s="6">
        <f>AA608+F608</f>
        <v>331508.92000000004</v>
      </c>
    </row>
    <row r="609" spans="1:28" x14ac:dyDescent="0.2">
      <c r="A609" t="str">
        <f>C609&amp;" "&amp;D609</f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>VLOOKUP(E609,'2018_commission_structure-Start'!$A$22:$I$24,9,FALSE)</f>
        <v>500000</v>
      </c>
      <c r="J609" s="2">
        <f>I609*1.25</f>
        <v>625000</v>
      </c>
      <c r="K609" s="2">
        <f>I609*1.5</f>
        <v>750000</v>
      </c>
      <c r="L609" s="2">
        <f>I609*2</f>
        <v>1000000</v>
      </c>
      <c r="M609" s="12">
        <f>H609/I609</f>
        <v>1.45299</v>
      </c>
      <c r="N609" t="str">
        <f>IF(M609&lt;=1, "0-100%", IF(M609&lt;=1.25, "100-125%", IF(M609&lt;=1.5, "125-150%", IF(M609&lt;=2, "150-200%", "&gt;200%"))))</f>
        <v>125-150%</v>
      </c>
      <c r="O609" s="6">
        <f>MIN(H609,I609)*INDEX('2018_commission_structure-Start'!$A$21:$I$24,MATCH($E609,'2018_commission_structure-Start'!$A$21:$A$24,0),MATCH(O$1,'2018_commission_structure-Start'!$A$21:$I$21,0))</f>
        <v>50000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18750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18269.099999999999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>SUM(O609:S609)</f>
        <v>87019.1</v>
      </c>
      <c r="U609" s="6">
        <f>T609+F609</f>
        <v>135585.1</v>
      </c>
      <c r="V609" s="6">
        <f>MIN(H609,I609)*INDEX('2018_commission_structure-Start'!$A$15:$J$18,MATCH($E609,'2018_commission_structure-Start'!$A$15:$A$18,0),MATCH(V$1,'2018_commission_structure-Start'!$A$15:$J$15,0))</f>
        <v>60000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21250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20299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IF(H609&gt;L609,(H609-L609)*INDEX('2018_commission_structure-Start'!$A$21:$I$24,MATCH($E609,'2018_commission_structure-Start'!$A$21:$A$24,0),MATCH(Z$1,'2018_commission_structure-Start'!$A$21:$I$21,0)),0)</f>
        <v>0</v>
      </c>
      <c r="AA609" s="6">
        <f>SUM(V609:Z609)</f>
        <v>101549</v>
      </c>
      <c r="AB609" s="6">
        <f>AA609+F609</f>
        <v>150115</v>
      </c>
    </row>
    <row r="610" spans="1:28" x14ac:dyDescent="0.2">
      <c r="A610" t="str">
        <f>C610&amp;" "&amp;D610</f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>VLOOKUP(E610,'2018_commission_structure-Start'!$A$22:$I$24,9,FALSE)</f>
        <v>750000</v>
      </c>
      <c r="J610" s="2">
        <f>I610*1.25</f>
        <v>937500</v>
      </c>
      <c r="K610" s="2">
        <f>I610*1.5</f>
        <v>1125000</v>
      </c>
      <c r="L610" s="2">
        <f>I610*2</f>
        <v>1500000</v>
      </c>
      <c r="M610" s="12">
        <f>H610/I610</f>
        <v>0.53414133333333336</v>
      </c>
      <c r="N610" t="str">
        <f>IF(M610&lt;=1, "0-100%", IF(M610&lt;=1.25, "100-125%", IF(M610&lt;=1.5, "125-150%", IF(M610&lt;=2, "150-200%", "&gt;200%"))))</f>
        <v>0-100%</v>
      </c>
      <c r="O610" s="6">
        <f>MIN(H610,I610)*INDEX('2018_commission_structure-Start'!$A$21:$I$24,MATCH($E610,'2018_commission_structure-Start'!$A$21:$A$24,0),MATCH(O$1,'2018_commission_structure-Start'!$A$21:$I$21,0))</f>
        <v>60090.899999999994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0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>SUM(O610:S610)</f>
        <v>60090.899999999994</v>
      </c>
      <c r="U610" s="6">
        <f>T610+F610</f>
        <v>153602.9</v>
      </c>
      <c r="V610" s="6">
        <f>MIN(H610,I610)*INDEX('2018_commission_structure-Start'!$A$15:$J$18,MATCH($E610,'2018_commission_structure-Start'!$A$15:$A$18,0),MATCH(V$1,'2018_commission_structure-Start'!$A$15:$J$15,0))</f>
        <v>60090.899999999994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IF(H610&gt;L610,(H610-L610)*INDEX('2018_commission_structure-Start'!$A$21:$I$24,MATCH($E610,'2018_commission_structure-Start'!$A$21:$A$24,0),MATCH(Z$1,'2018_commission_structure-Start'!$A$21:$I$21,0)),0)</f>
        <v>0</v>
      </c>
      <c r="AA610" s="6">
        <f>SUM(V610:Z610)</f>
        <v>60090.899999999994</v>
      </c>
      <c r="AB610" s="6">
        <f>AA610+F610</f>
        <v>153602.9</v>
      </c>
    </row>
    <row r="611" spans="1:28" x14ac:dyDescent="0.2">
      <c r="A611" t="str">
        <f>C611&amp;" "&amp;D611</f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>VLOOKUP(E611,'2018_commission_structure-Start'!$A$22:$I$24,9,FALSE)</f>
        <v>600000</v>
      </c>
      <c r="J611" s="2">
        <f>I611*1.25</f>
        <v>750000</v>
      </c>
      <c r="K611" s="2">
        <f>I611*1.5</f>
        <v>900000</v>
      </c>
      <c r="L611" s="2">
        <f>I611*2</f>
        <v>1200000</v>
      </c>
      <c r="M611" s="12">
        <f>H611/I611</f>
        <v>1.0749116666666667</v>
      </c>
      <c r="N611" t="str">
        <f>IF(M611&lt;=1, "0-100%", IF(M611&lt;=1.25, "100-125%", IF(M611&lt;=1.5, "125-150%", IF(M611&lt;=2, "150-200%", "&gt;200%"))))</f>
        <v>100-125%</v>
      </c>
      <c r="O611" s="6">
        <f>MIN(H611,I611)*INDEX('2018_commission_structure-Start'!$A$21:$I$24,MATCH($E611,'2018_commission_structure-Start'!$A$21:$A$24,0),MATCH(O$1,'2018_commission_structure-Start'!$A$21:$I$21,0))</f>
        <v>78000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7640.9900000000007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0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>SUM(O611:S611)</f>
        <v>85640.99</v>
      </c>
      <c r="U611" s="6">
        <f>T611+F611</f>
        <v>143983.99</v>
      </c>
      <c r="V611" s="6">
        <f>MIN(H611,I611)*INDEX('2018_commission_structure-Start'!$A$15:$J$18,MATCH($E611,'2018_commission_structure-Start'!$A$15:$A$18,0),MATCH(V$1,'2018_commission_structure-Start'!$A$15:$J$15,0))</f>
        <v>90000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8090.46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0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IF(H611&gt;L611,(H611-L611)*INDEX('2018_commission_structure-Start'!$A$21:$I$24,MATCH($E611,'2018_commission_structure-Start'!$A$21:$A$24,0),MATCH(Z$1,'2018_commission_structure-Start'!$A$21:$I$21,0)),0)</f>
        <v>0</v>
      </c>
      <c r="AA611" s="6">
        <f>SUM(V611:Z611)</f>
        <v>98090.46</v>
      </c>
      <c r="AB611" s="6">
        <f>AA611+F611</f>
        <v>156433.46000000002</v>
      </c>
    </row>
    <row r="612" spans="1:28" x14ac:dyDescent="0.2">
      <c r="A612" t="str">
        <f>C612&amp;" "&amp;D612</f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>VLOOKUP(E612,'2018_commission_structure-Start'!$A$22:$I$24,9,FALSE)</f>
        <v>500000</v>
      </c>
      <c r="J612" s="2">
        <f>I612*1.25</f>
        <v>625000</v>
      </c>
      <c r="K612" s="2">
        <f>I612*1.5</f>
        <v>750000</v>
      </c>
      <c r="L612" s="2">
        <f>I612*2</f>
        <v>1000000</v>
      </c>
      <c r="M612" s="12">
        <f>H612/I612</f>
        <v>1.10259</v>
      </c>
      <c r="N612" t="str">
        <f>IF(M612&lt;=1, "0-100%", IF(M612&lt;=1.25, "100-125%", IF(M612&lt;=1.5, "125-150%", IF(M612&lt;=2, "150-200%", "&gt;200%"))))</f>
        <v>100-125%</v>
      </c>
      <c r="O612" s="6">
        <f>MIN(H612,I612)*INDEX('2018_commission_structure-Start'!$A$21:$I$24,MATCH($E612,'2018_commission_structure-Start'!$A$21:$A$24,0),MATCH(O$1,'2018_commission_structure-Start'!$A$21:$I$21,0))</f>
        <v>50000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7694.25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>SUM(O612:S612)</f>
        <v>57694.25</v>
      </c>
      <c r="U612" s="6">
        <f>T612+F612</f>
        <v>120563.25</v>
      </c>
      <c r="V612" s="6">
        <f>MIN(H612,I612)*INDEX('2018_commission_structure-Start'!$A$15:$J$18,MATCH($E612,'2018_commission_structure-Start'!$A$15:$A$18,0),MATCH(V$1,'2018_commission_structure-Start'!$A$15:$J$15,0))</f>
        <v>60000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8720.1500000000015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IF(H612&gt;L612,(H612-L612)*INDEX('2018_commission_structure-Start'!$A$21:$I$24,MATCH($E612,'2018_commission_structure-Start'!$A$21:$A$24,0),MATCH(Z$1,'2018_commission_structure-Start'!$A$21:$I$21,0)),0)</f>
        <v>0</v>
      </c>
      <c r="AA612" s="6">
        <f>SUM(V612:Z612)</f>
        <v>68720.149999999994</v>
      </c>
      <c r="AB612" s="6">
        <f>AA612+F612</f>
        <v>131589.15</v>
      </c>
    </row>
    <row r="613" spans="1:28" x14ac:dyDescent="0.2">
      <c r="A613" t="str">
        <f>C613&amp;" "&amp;D613</f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>VLOOKUP(E613,'2018_commission_structure-Start'!$A$22:$I$24,9,FALSE)</f>
        <v>750000</v>
      </c>
      <c r="J613" s="2">
        <f>I613*1.25</f>
        <v>937500</v>
      </c>
      <c r="K613" s="2">
        <f>I613*1.5</f>
        <v>1125000</v>
      </c>
      <c r="L613" s="2">
        <f>I613*2</f>
        <v>1500000</v>
      </c>
      <c r="M613" s="12">
        <f>H613/I613</f>
        <v>1.052756</v>
      </c>
      <c r="N613" t="str">
        <f>IF(M613&lt;=1, "0-100%", IF(M613&lt;=1.25, "100-125%", IF(M613&lt;=1.5, "125-150%", IF(M613&lt;=2, "150-200%", "&gt;200%"))))</f>
        <v>100-125%</v>
      </c>
      <c r="O613" s="6">
        <f>MIN(H613,I613)*INDEX('2018_commission_structure-Start'!$A$21:$I$24,MATCH($E613,'2018_commission_structure-Start'!$A$21:$A$24,0),MATCH(O$1,'2018_commission_structure-Start'!$A$21:$I$21,0))</f>
        <v>112500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7517.7300000000005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>SUM(O613:S613)</f>
        <v>120017.73</v>
      </c>
      <c r="U613" s="6">
        <f>T613+F613</f>
        <v>218797.72999999998</v>
      </c>
      <c r="V613" s="6">
        <f>MIN(H613,I613)*INDEX('2018_commission_structure-Start'!$A$15:$J$18,MATCH($E613,'2018_commission_structure-Start'!$A$15:$A$18,0),MATCH(V$1,'2018_commission_structure-Start'!$A$15:$J$15,0))</f>
        <v>112500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8704.74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IF(H613&gt;L613,(H613-L613)*INDEX('2018_commission_structure-Start'!$A$21:$I$24,MATCH($E613,'2018_commission_structure-Start'!$A$21:$A$24,0),MATCH(Z$1,'2018_commission_structure-Start'!$A$21:$I$21,0)),0)</f>
        <v>0</v>
      </c>
      <c r="AA613" s="6">
        <f>SUM(V613:Z613)</f>
        <v>121204.74</v>
      </c>
      <c r="AB613" s="6">
        <f>AA613+F613</f>
        <v>219984.74</v>
      </c>
    </row>
    <row r="614" spans="1:28" x14ac:dyDescent="0.2">
      <c r="A614" t="str">
        <f>C614&amp;" "&amp;D614</f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>VLOOKUP(E614,'2018_commission_structure-Start'!$A$22:$I$24,9,FALSE)</f>
        <v>600000</v>
      </c>
      <c r="J614" s="2">
        <f>I614*1.25</f>
        <v>750000</v>
      </c>
      <c r="K614" s="2">
        <f>I614*1.5</f>
        <v>900000</v>
      </c>
      <c r="L614" s="2">
        <f>I614*2</f>
        <v>1200000</v>
      </c>
      <c r="M614" s="12">
        <f>H614/I614</f>
        <v>1.3998383333333333</v>
      </c>
      <c r="N614" t="str">
        <f>IF(M614&lt;=1, "0-100%", IF(M614&lt;=1.25, "100-125%", IF(M614&lt;=1.5, "125-150%", IF(M614&lt;=2, "150-200%", "&gt;200%"))))</f>
        <v>125-150%</v>
      </c>
      <c r="O614" s="6">
        <f>MIN(H614,I614)*INDEX('2018_commission_structure-Start'!$A$21:$I$24,MATCH($E614,'2018_commission_structure-Start'!$A$21:$A$24,0),MATCH(O$1,'2018_commission_structure-Start'!$A$21:$I$21,0))</f>
        <v>78000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25500.000000000004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18879.63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>SUM(O614:S614)</f>
        <v>122379.63</v>
      </c>
      <c r="U614" s="6">
        <f>T614+F614</f>
        <v>192103.63</v>
      </c>
      <c r="V614" s="6">
        <f>MIN(H614,I614)*INDEX('2018_commission_structure-Start'!$A$15:$J$18,MATCH($E614,'2018_commission_structure-Start'!$A$15:$A$18,0),MATCH(V$1,'2018_commission_structure-Start'!$A$15:$J$15,0))</f>
        <v>90000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27000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22475.75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IF(H614&gt;L614,(H614-L614)*INDEX('2018_commission_structure-Start'!$A$21:$I$24,MATCH($E614,'2018_commission_structure-Start'!$A$21:$A$24,0),MATCH(Z$1,'2018_commission_structure-Start'!$A$21:$I$21,0)),0)</f>
        <v>0</v>
      </c>
      <c r="AA614" s="6">
        <f>SUM(V614:Z614)</f>
        <v>139475.75</v>
      </c>
      <c r="AB614" s="6">
        <f>AA614+F614</f>
        <v>209199.75</v>
      </c>
    </row>
    <row r="615" spans="1:28" x14ac:dyDescent="0.2">
      <c r="A615" t="str">
        <f>C615&amp;" "&amp;D615</f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>VLOOKUP(E615,'2018_commission_structure-Start'!$A$22:$I$24,9,FALSE)</f>
        <v>500000</v>
      </c>
      <c r="J615" s="2">
        <f>I615*1.25</f>
        <v>625000</v>
      </c>
      <c r="K615" s="2">
        <f>I615*1.5</f>
        <v>750000</v>
      </c>
      <c r="L615" s="2">
        <f>I615*2</f>
        <v>1000000</v>
      </c>
      <c r="M615" s="12">
        <f>H615/I615</f>
        <v>1.875364</v>
      </c>
      <c r="N615" t="str">
        <f>IF(M615&lt;=1, "0-100%", IF(M615&lt;=1.25, "100-125%", IF(M615&lt;=1.5, "125-150%", IF(M615&lt;=2, "150-200%", "&gt;200%"))))</f>
        <v>150-200%</v>
      </c>
      <c r="O615" s="6">
        <f>MIN(H615,I615)*INDEX('2018_commission_structure-Start'!$A$21:$I$24,MATCH($E615,'2018_commission_structure-Start'!$A$21:$A$24,0),MATCH(O$1,'2018_commission_structure-Start'!$A$21:$I$21,0))</f>
        <v>50000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18750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22500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41290.04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>SUM(O615:S615)</f>
        <v>132540.04</v>
      </c>
      <c r="U615" s="6">
        <f>T615+F615</f>
        <v>173827.04</v>
      </c>
      <c r="V615" s="6">
        <f>MIN(H615,I615)*INDEX('2018_commission_structure-Start'!$A$15:$J$18,MATCH($E615,'2018_commission_structure-Start'!$A$15:$A$18,0),MATCH(V$1,'2018_commission_structure-Start'!$A$15:$J$15,0))</f>
        <v>60000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21250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25000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41290.04</v>
      </c>
      <c r="Z615" s="2">
        <f>IF(H615&gt;L615,(H615-L615)*INDEX('2018_commission_structure-Start'!$A$21:$I$24,MATCH($E615,'2018_commission_structure-Start'!$A$21:$A$24,0),MATCH(Z$1,'2018_commission_structure-Start'!$A$21:$I$21,0)),0)</f>
        <v>0</v>
      </c>
      <c r="AA615" s="6">
        <f>SUM(V615:Z615)</f>
        <v>147540.04</v>
      </c>
      <c r="AB615" s="6">
        <f>AA615+F615</f>
        <v>188827.04</v>
      </c>
    </row>
    <row r="616" spans="1:28" x14ac:dyDescent="0.2">
      <c r="A616" t="str">
        <f>C616&amp;" "&amp;D616</f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>VLOOKUP(E616,'2018_commission_structure-Start'!$A$22:$I$24,9,FALSE)</f>
        <v>600000</v>
      </c>
      <c r="J616" s="2">
        <f>I616*1.25</f>
        <v>750000</v>
      </c>
      <c r="K616" s="2">
        <f>I616*1.5</f>
        <v>900000</v>
      </c>
      <c r="L616" s="2">
        <f>I616*2</f>
        <v>1200000</v>
      </c>
      <c r="M616" s="12">
        <f>H616/I616</f>
        <v>1.1290966666666666</v>
      </c>
      <c r="N616" t="str">
        <f>IF(M616&lt;=1, "0-100%", IF(M616&lt;=1.25, "100-125%", IF(M616&lt;=1.5, "125-150%", IF(M616&lt;=2, "150-200%", "&gt;200%"))))</f>
        <v>100-125%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13167.86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0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>SUM(O616:S616)</f>
        <v>91167.86</v>
      </c>
      <c r="U616" s="6">
        <f>T616+F616</f>
        <v>163231.85999999999</v>
      </c>
      <c r="V616" s="6">
        <f>MIN(H616,I616)*INDEX('2018_commission_structure-Start'!$A$15:$J$18,MATCH($E616,'2018_commission_structure-Start'!$A$15:$A$18,0),MATCH(V$1,'2018_commission_structure-Start'!$A$15:$J$15,0))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13942.439999999999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0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IF(H616&gt;L616,(H616-L616)*INDEX('2018_commission_structure-Start'!$A$21:$I$24,MATCH($E616,'2018_commission_structure-Start'!$A$21:$A$24,0),MATCH(Z$1,'2018_commission_structure-Start'!$A$21:$I$21,0)),0)</f>
        <v>0</v>
      </c>
      <c r="AA616" s="6">
        <f>SUM(V616:Z616)</f>
        <v>103942.44</v>
      </c>
      <c r="AB616" s="6">
        <f>AA616+F616</f>
        <v>176006.44</v>
      </c>
    </row>
    <row r="617" spans="1:28" x14ac:dyDescent="0.2">
      <c r="A617" t="str">
        <f>C617&amp;" "&amp;D617</f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>VLOOKUP(E617,'2018_commission_structure-Start'!$A$22:$I$24,9,FALSE)</f>
        <v>750000</v>
      </c>
      <c r="J617" s="2">
        <f>I617*1.25</f>
        <v>937500</v>
      </c>
      <c r="K617" s="2">
        <f>I617*1.5</f>
        <v>1125000</v>
      </c>
      <c r="L617" s="2">
        <f>I617*2</f>
        <v>1500000</v>
      </c>
      <c r="M617" s="12">
        <f>H617/I617</f>
        <v>1.1243186666666667</v>
      </c>
      <c r="N617" t="str">
        <f>IF(M617&lt;=1, "0-100%", IF(M617&lt;=1.25, "100-125%", IF(M617&lt;=1.5, "125-150%", IF(M617&lt;=2, "150-200%", "&gt;200%"))))</f>
        <v>100-125%</v>
      </c>
      <c r="O617" s="6">
        <f>MIN(H617,I617)*INDEX('2018_commission_structure-Start'!$A$21:$I$24,MATCH($E617,'2018_commission_structure-Start'!$A$21:$A$24,0),MATCH(O$1,'2018_commission_structure-Start'!$A$21:$I$21,0))</f>
        <v>112500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17715.41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0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>SUM(O617:S617)</f>
        <v>130215.41</v>
      </c>
      <c r="U617" s="6">
        <f>T617+F617</f>
        <v>219051.41</v>
      </c>
      <c r="V617" s="6">
        <f>MIN(H617,I617)*INDEX('2018_commission_structure-Start'!$A$15:$J$18,MATCH($E617,'2018_commission_structure-Start'!$A$15:$A$18,0),MATCH(V$1,'2018_commission_structure-Start'!$A$15:$J$15,0))</f>
        <v>112500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20512.580000000002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0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IF(H617&gt;L617,(H617-L617)*INDEX('2018_commission_structure-Start'!$A$21:$I$24,MATCH($E617,'2018_commission_structure-Start'!$A$21:$A$24,0),MATCH(Z$1,'2018_commission_structure-Start'!$A$21:$I$21,0)),0)</f>
        <v>0</v>
      </c>
      <c r="AA617" s="6">
        <f>SUM(V617:Z617)</f>
        <v>133012.58000000002</v>
      </c>
      <c r="AB617" s="6">
        <f>AA617+F617</f>
        <v>221848.58000000002</v>
      </c>
    </row>
    <row r="618" spans="1:28" x14ac:dyDescent="0.2">
      <c r="A618" t="str">
        <f>C618&amp;" "&amp;D618</f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>VLOOKUP(E618,'2018_commission_structure-Start'!$A$22:$I$24,9,FALSE)</f>
        <v>750000</v>
      </c>
      <c r="J618" s="2">
        <f>I618*1.25</f>
        <v>937500</v>
      </c>
      <c r="K618" s="2">
        <f>I618*1.5</f>
        <v>1125000</v>
      </c>
      <c r="L618" s="2">
        <f>I618*2</f>
        <v>1500000</v>
      </c>
      <c r="M618" s="12">
        <f>H618/I618</f>
        <v>0.9092986666666667</v>
      </c>
      <c r="N618" t="str">
        <f>IF(M618&lt;=1, "0-100%", IF(M618&lt;=1.25, "100-125%", IF(M618&lt;=1.5, "125-150%", IF(M618&lt;=2, "150-200%", "&gt;200%"))))</f>
        <v>0-100%</v>
      </c>
      <c r="O618" s="6">
        <f>MIN(H618,I618)*INDEX('2018_commission_structure-Start'!$A$21:$I$24,MATCH($E618,'2018_commission_structure-Start'!$A$21:$A$24,0),MATCH(O$1,'2018_commission_structure-Start'!$A$21:$I$21,0))</f>
        <v>102296.09999999999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0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0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>SUM(O618:S618)</f>
        <v>102296.09999999999</v>
      </c>
      <c r="U618" s="6">
        <f>T618+F618</f>
        <v>187679.09999999998</v>
      </c>
      <c r="V618" s="6">
        <f>MIN(H618,I618)*INDEX('2018_commission_structure-Start'!$A$15:$J$18,MATCH($E618,'2018_commission_structure-Start'!$A$15:$A$18,0),MATCH(V$1,'2018_commission_structure-Start'!$A$15:$J$15,0))</f>
        <v>102296.09999999999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0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IF(H618&gt;L618,(H618-L618)*INDEX('2018_commission_structure-Start'!$A$21:$I$24,MATCH($E618,'2018_commission_structure-Start'!$A$21:$A$24,0),MATCH(Z$1,'2018_commission_structure-Start'!$A$21:$I$21,0)),0)</f>
        <v>0</v>
      </c>
      <c r="AA618" s="6">
        <f>SUM(V618:Z618)</f>
        <v>102296.09999999999</v>
      </c>
      <c r="AB618" s="6">
        <f>AA618+F618</f>
        <v>187679.09999999998</v>
      </c>
    </row>
    <row r="619" spans="1:28" x14ac:dyDescent="0.2">
      <c r="A619" t="str">
        <f>C619&amp;" "&amp;D619</f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>VLOOKUP(E619,'2018_commission_structure-Start'!$A$22:$I$24,9,FALSE)</f>
        <v>750000</v>
      </c>
      <c r="J619" s="2">
        <f>I619*1.25</f>
        <v>937500</v>
      </c>
      <c r="K619" s="2">
        <f>I619*1.5</f>
        <v>1125000</v>
      </c>
      <c r="L619" s="2">
        <f>I619*2</f>
        <v>1500000</v>
      </c>
      <c r="M619" s="12">
        <f>H619/I619</f>
        <v>1.0551520000000001</v>
      </c>
      <c r="N619" t="str">
        <f>IF(M619&lt;=1, "0-100%", IF(M619&lt;=1.25, "100-125%", IF(M619&lt;=1.5, "125-150%", IF(M619&lt;=2, "150-200%", "&gt;200%"))))</f>
        <v>100-125%</v>
      </c>
      <c r="O619" s="6">
        <f>MIN(H619,I619)*INDEX('2018_commission_structure-Start'!$A$21:$I$24,MATCH($E619,'2018_commission_structure-Start'!$A$21:$A$24,0),MATCH(O$1,'2018_commission_structure-Start'!$A$21:$I$21,0))</f>
        <v>112500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7859.16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0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>SUM(O619:S619)</f>
        <v>120359.16</v>
      </c>
      <c r="U619" s="6">
        <f>T619+F619</f>
        <v>208182.16</v>
      </c>
      <c r="V619" s="6">
        <f>MIN(H619,I619)*INDEX('2018_commission_structure-Start'!$A$15:$J$18,MATCH($E619,'2018_commission_structure-Start'!$A$15:$A$18,0),MATCH(V$1,'2018_commission_structure-Start'!$A$15:$J$15,0))</f>
        <v>112500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9100.08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0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IF(H619&gt;L619,(H619-L619)*INDEX('2018_commission_structure-Start'!$A$21:$I$24,MATCH($E619,'2018_commission_structure-Start'!$A$21:$A$24,0),MATCH(Z$1,'2018_commission_structure-Start'!$A$21:$I$21,0)),0)</f>
        <v>0</v>
      </c>
      <c r="AA619" s="6">
        <f>SUM(V619:Z619)</f>
        <v>121600.08</v>
      </c>
      <c r="AB619" s="6">
        <f>AA619+F619</f>
        <v>209423.08000000002</v>
      </c>
    </row>
    <row r="620" spans="1:28" x14ac:dyDescent="0.2">
      <c r="A620" t="str">
        <f>C620&amp;" "&amp;D620</f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>VLOOKUP(E620,'2018_commission_structure-Start'!$A$22:$I$24,9,FALSE)</f>
        <v>750000</v>
      </c>
      <c r="J620" s="2">
        <f>I620*1.25</f>
        <v>937500</v>
      </c>
      <c r="K620" s="2">
        <f>I620*1.5</f>
        <v>1125000</v>
      </c>
      <c r="L620" s="2">
        <f>I620*2</f>
        <v>1500000</v>
      </c>
      <c r="M620" s="12">
        <f>H620/I620</f>
        <v>0.87936800000000004</v>
      </c>
      <c r="N620" t="str">
        <f>IF(M620&lt;=1, "0-100%", IF(M620&lt;=1.25, "100-125%", IF(M620&lt;=1.5, "125-150%", IF(M620&lt;=2, "150-200%", "&gt;200%"))))</f>
        <v>0-100%</v>
      </c>
      <c r="O620" s="6">
        <f>MIN(H620,I620)*INDEX('2018_commission_structure-Start'!$A$21:$I$24,MATCH($E620,'2018_commission_structure-Start'!$A$21:$A$24,0),MATCH(O$1,'2018_commission_structure-Start'!$A$21:$I$21,0))</f>
        <v>98928.9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0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>SUM(O620:S620)</f>
        <v>98928.9</v>
      </c>
      <c r="U620" s="6">
        <f>T620+F620</f>
        <v>201639.9</v>
      </c>
      <c r="V620" s="6">
        <f>MIN(H620,I620)*INDEX('2018_commission_structure-Start'!$A$15:$J$18,MATCH($E620,'2018_commission_structure-Start'!$A$15:$A$18,0),MATCH(V$1,'2018_commission_structure-Start'!$A$15:$J$15,0))</f>
        <v>98928.9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0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IF(H620&gt;L620,(H620-L620)*INDEX('2018_commission_structure-Start'!$A$21:$I$24,MATCH($E620,'2018_commission_structure-Start'!$A$21:$A$24,0),MATCH(Z$1,'2018_commission_structure-Start'!$A$21:$I$21,0)),0)</f>
        <v>0</v>
      </c>
      <c r="AA620" s="6">
        <f>SUM(V620:Z620)</f>
        <v>98928.9</v>
      </c>
      <c r="AB620" s="6">
        <f>AA620+F620</f>
        <v>201639.9</v>
      </c>
    </row>
    <row r="621" spans="1:28" x14ac:dyDescent="0.2">
      <c r="A621" t="str">
        <f>C621&amp;" "&amp;D621</f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>VLOOKUP(E621,'2018_commission_structure-Start'!$A$22:$I$24,9,FALSE)</f>
        <v>500000</v>
      </c>
      <c r="J621" s="2">
        <f>I621*1.25</f>
        <v>625000</v>
      </c>
      <c r="K621" s="2">
        <f>I621*1.5</f>
        <v>750000</v>
      </c>
      <c r="L621" s="2">
        <f>I621*2</f>
        <v>1000000</v>
      </c>
      <c r="M621" s="12">
        <f>H621/I621</f>
        <v>1.6157060000000001</v>
      </c>
      <c r="N621" t="str">
        <f>IF(M621&lt;=1, "0-100%", IF(M621&lt;=1.25, "100-125%", IF(M621&lt;=1.5, "125-150%", IF(M621&lt;=2, "150-200%", "&gt;200%"))))</f>
        <v>150-200%</v>
      </c>
      <c r="O621" s="6">
        <f>MIN(H621,I621)*INDEX('2018_commission_structure-Start'!$A$21:$I$24,MATCH($E621,'2018_commission_structure-Start'!$A$21:$A$24,0),MATCH(O$1,'2018_commission_structure-Start'!$A$21:$I$21,0))</f>
        <v>50000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18750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22500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12727.66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>SUM(O621:S621)</f>
        <v>103977.66</v>
      </c>
      <c r="U621" s="6">
        <f>T621+F621</f>
        <v>156093.66</v>
      </c>
      <c r="V621" s="6">
        <f>MIN(H621,I621)*INDEX('2018_commission_structure-Start'!$A$15:$J$18,MATCH($E621,'2018_commission_structure-Start'!$A$15:$A$18,0),MATCH(V$1,'2018_commission_structure-Start'!$A$15:$J$15,0))</f>
        <v>60000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21250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25000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12727.66</v>
      </c>
      <c r="Z621" s="2">
        <f>IF(H621&gt;L621,(H621-L621)*INDEX('2018_commission_structure-Start'!$A$21:$I$24,MATCH($E621,'2018_commission_structure-Start'!$A$21:$A$24,0),MATCH(Z$1,'2018_commission_structure-Start'!$A$21:$I$21,0)),0)</f>
        <v>0</v>
      </c>
      <c r="AA621" s="6">
        <f>SUM(V621:Z621)</f>
        <v>118977.66</v>
      </c>
      <c r="AB621" s="6">
        <f>AA621+F621</f>
        <v>171093.66</v>
      </c>
    </row>
    <row r="622" spans="1:28" x14ac:dyDescent="0.2">
      <c r="A622" t="str">
        <f>C622&amp;" "&amp;D622</f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>VLOOKUP(E622,'2018_commission_structure-Start'!$A$22:$I$24,9,FALSE)</f>
        <v>750000</v>
      </c>
      <c r="J622" s="2">
        <f>I622*1.25</f>
        <v>937500</v>
      </c>
      <c r="K622" s="2">
        <f>I622*1.5</f>
        <v>1125000</v>
      </c>
      <c r="L622" s="2">
        <f>I622*2</f>
        <v>1500000</v>
      </c>
      <c r="M622" s="12">
        <f>H622/I622</f>
        <v>0.58346799999999999</v>
      </c>
      <c r="N622" t="str">
        <f>IF(M622&lt;=1, "0-100%", IF(M622&lt;=1.25, "100-125%", IF(M622&lt;=1.5, "125-150%", IF(M622&lt;=2, "150-200%", "&gt;200%"))))</f>
        <v>0-100%</v>
      </c>
      <c r="O622" s="6">
        <f>MIN(H622,I622)*INDEX('2018_commission_structure-Start'!$A$21:$I$24,MATCH($E622,'2018_commission_structure-Start'!$A$21:$A$24,0),MATCH(O$1,'2018_commission_structure-Start'!$A$21:$I$21,0))</f>
        <v>65640.149999999994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0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>SUM(O622:S622)</f>
        <v>65640.149999999994</v>
      </c>
      <c r="U622" s="6">
        <f>T622+F622</f>
        <v>156919.15</v>
      </c>
      <c r="V622" s="6">
        <f>MIN(H622,I622)*INDEX('2018_commission_structure-Start'!$A$15:$J$18,MATCH($E622,'2018_commission_structure-Start'!$A$15:$A$18,0),MATCH(V$1,'2018_commission_structure-Start'!$A$15:$J$15,0))</f>
        <v>65640.149999999994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0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IF(H622&gt;L622,(H622-L622)*INDEX('2018_commission_structure-Start'!$A$21:$I$24,MATCH($E622,'2018_commission_structure-Start'!$A$21:$A$24,0),MATCH(Z$1,'2018_commission_structure-Start'!$A$21:$I$21,0)),0)</f>
        <v>0</v>
      </c>
      <c r="AA622" s="6">
        <f>SUM(V622:Z622)</f>
        <v>65640.149999999994</v>
      </c>
      <c r="AB622" s="6">
        <f>AA622+F622</f>
        <v>156919.15</v>
      </c>
    </row>
    <row r="623" spans="1:28" x14ac:dyDescent="0.2">
      <c r="A623" t="str">
        <f>C623&amp;" "&amp;D623</f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>VLOOKUP(E623,'2018_commission_structure-Start'!$A$22:$I$24,9,FALSE)</f>
        <v>750000</v>
      </c>
      <c r="J623" s="2">
        <f>I623*1.25</f>
        <v>937500</v>
      </c>
      <c r="K623" s="2">
        <f>I623*1.5</f>
        <v>1125000</v>
      </c>
      <c r="L623" s="2">
        <f>I623*2</f>
        <v>1500000</v>
      </c>
      <c r="M623" s="12">
        <f>H623/I623</f>
        <v>0.82968666666666668</v>
      </c>
      <c r="N623" t="str">
        <f>IF(M623&lt;=1, "0-100%", IF(M623&lt;=1.25, "100-125%", IF(M623&lt;=1.5, "125-150%", IF(M623&lt;=2, "150-200%", "&gt;200%"))))</f>
        <v>0-100%</v>
      </c>
      <c r="O623" s="6">
        <f>MIN(H623,I623)*INDEX('2018_commission_structure-Start'!$A$21:$I$24,MATCH($E623,'2018_commission_structure-Start'!$A$21:$A$24,0),MATCH(O$1,'2018_commission_structure-Start'!$A$21:$I$21,0))</f>
        <v>93339.75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0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>SUM(O623:S623)</f>
        <v>93339.75</v>
      </c>
      <c r="U623" s="6">
        <f>T623+F623</f>
        <v>174222.75</v>
      </c>
      <c r="V623" s="6">
        <f>MIN(H623,I623)*INDEX('2018_commission_structure-Start'!$A$15:$J$18,MATCH($E623,'2018_commission_structure-Start'!$A$15:$A$18,0),MATCH(V$1,'2018_commission_structure-Start'!$A$15:$J$15,0))</f>
        <v>93339.75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0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IF(H623&gt;L623,(H623-L623)*INDEX('2018_commission_structure-Start'!$A$21:$I$24,MATCH($E623,'2018_commission_structure-Start'!$A$21:$A$24,0),MATCH(Z$1,'2018_commission_structure-Start'!$A$21:$I$21,0)),0)</f>
        <v>0</v>
      </c>
      <c r="AA623" s="6">
        <f>SUM(V623:Z623)</f>
        <v>93339.75</v>
      </c>
      <c r="AB623" s="6">
        <f>AA623+F623</f>
        <v>174222.75</v>
      </c>
    </row>
    <row r="624" spans="1:28" x14ac:dyDescent="0.2">
      <c r="A624" t="str">
        <f>C624&amp;" "&amp;D624</f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>VLOOKUP(E624,'2018_commission_structure-Start'!$A$22:$I$24,9,FALSE)</f>
        <v>600000</v>
      </c>
      <c r="J624" s="2">
        <f>I624*1.25</f>
        <v>750000</v>
      </c>
      <c r="K624" s="2">
        <f>I624*1.5</f>
        <v>900000</v>
      </c>
      <c r="L624" s="2">
        <f>I624*2</f>
        <v>1200000</v>
      </c>
      <c r="M624" s="12">
        <f>H624/I624</f>
        <v>1.2668216666666667</v>
      </c>
      <c r="N624" t="str">
        <f>IF(M624&lt;=1, "0-100%", IF(M624&lt;=1.25, "100-125%", IF(M624&lt;=1.5, "125-150%", IF(M624&lt;=2, "150-200%", "&gt;200%"))))</f>
        <v>125-150%</v>
      </c>
      <c r="O624" s="6">
        <f>MIN(H624,I624)*INDEX('2018_commission_structure-Start'!$A$21:$I$24,MATCH($E624,'2018_commission_structure-Start'!$A$21:$A$24,0),MATCH(O$1,'2018_commission_structure-Start'!$A$21:$I$21,0))</f>
        <v>78000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25500.000000000004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2119.5299999999997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>SUM(O624:S624)</f>
        <v>105619.53</v>
      </c>
      <c r="U624" s="6">
        <f>T624+F624</f>
        <v>181574.53</v>
      </c>
      <c r="V624" s="6">
        <f>MIN(H624,I624)*INDEX('2018_commission_structure-Start'!$A$15:$J$18,MATCH($E624,'2018_commission_structure-Start'!$A$15:$A$18,0),MATCH(V$1,'2018_commission_structure-Start'!$A$15:$J$15,0))</f>
        <v>90000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27000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2523.25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IF(H624&gt;L624,(H624-L624)*INDEX('2018_commission_structure-Start'!$A$21:$I$24,MATCH($E624,'2018_commission_structure-Start'!$A$21:$A$24,0),MATCH(Z$1,'2018_commission_structure-Start'!$A$21:$I$21,0)),0)</f>
        <v>0</v>
      </c>
      <c r="AA624" s="6">
        <f>SUM(V624:Z624)</f>
        <v>119523.25</v>
      </c>
      <c r="AB624" s="6">
        <f>AA624+F624</f>
        <v>195478.25</v>
      </c>
    </row>
    <row r="625" spans="1:28" x14ac:dyDescent="0.2">
      <c r="A625" t="str">
        <f>C625&amp;" "&amp;D625</f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>VLOOKUP(E625,'2018_commission_structure-Start'!$A$22:$I$24,9,FALSE)</f>
        <v>600000</v>
      </c>
      <c r="J625" s="2">
        <f>I625*1.25</f>
        <v>750000</v>
      </c>
      <c r="K625" s="2">
        <f>I625*1.5</f>
        <v>900000</v>
      </c>
      <c r="L625" s="2">
        <f>I625*2</f>
        <v>1200000</v>
      </c>
      <c r="M625" s="12">
        <f>H625/I625</f>
        <v>1.0991783333333334</v>
      </c>
      <c r="N625" t="str">
        <f>IF(M625&lt;=1, "0-100%", IF(M625&lt;=1.25, "100-125%", IF(M625&lt;=1.5, "125-150%", IF(M625&lt;=2, "150-200%", "&gt;200%"))))</f>
        <v>100-125%</v>
      </c>
      <c r="O625" s="6">
        <f>MIN(H625,I625)*INDEX('2018_commission_structure-Start'!$A$21:$I$24,MATCH($E625,'2018_commission_structure-Start'!$A$21:$A$24,0),MATCH(O$1,'2018_commission_structure-Start'!$A$21:$I$21,0))</f>
        <v>78000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10116.19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>SUM(O625:S625)</f>
        <v>88116.19</v>
      </c>
      <c r="U625" s="6">
        <f>T625+F625</f>
        <v>145897.19</v>
      </c>
      <c r="V625" s="6">
        <f>MIN(H625,I625)*INDEX('2018_commission_structure-Start'!$A$15:$J$18,MATCH($E625,'2018_commission_structure-Start'!$A$15:$A$18,0),MATCH(V$1,'2018_commission_structure-Start'!$A$15:$J$15,0))</f>
        <v>90000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10711.26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IF(H625&gt;L625,(H625-L625)*INDEX('2018_commission_structure-Start'!$A$21:$I$24,MATCH($E625,'2018_commission_structure-Start'!$A$21:$A$24,0),MATCH(Z$1,'2018_commission_structure-Start'!$A$21:$I$21,0)),0)</f>
        <v>0</v>
      </c>
      <c r="AA625" s="6">
        <f>SUM(V625:Z625)</f>
        <v>100711.26</v>
      </c>
      <c r="AB625" s="6">
        <f>AA625+F625</f>
        <v>158492.26</v>
      </c>
    </row>
    <row r="626" spans="1:28" x14ac:dyDescent="0.2">
      <c r="A626" t="str">
        <f>C626&amp;" "&amp;D626</f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>VLOOKUP(E626,'2018_commission_structure-Start'!$A$22:$I$24,9,FALSE)</f>
        <v>750000</v>
      </c>
      <c r="J626" s="2">
        <f>I626*1.25</f>
        <v>937500</v>
      </c>
      <c r="K626" s="2">
        <f>I626*1.5</f>
        <v>1125000</v>
      </c>
      <c r="L626" s="2">
        <f>I626*2</f>
        <v>1500000</v>
      </c>
      <c r="M626" s="12">
        <f>H626/I626</f>
        <v>0.60933199999999998</v>
      </c>
      <c r="N626" t="str">
        <f>IF(M626&lt;=1, "0-100%", IF(M626&lt;=1.25, "100-125%", IF(M626&lt;=1.5, "125-150%", IF(M626&lt;=2, "150-200%", "&gt;200%"))))</f>
        <v>0-100%</v>
      </c>
      <c r="O626" s="6">
        <f>MIN(H626,I626)*INDEX('2018_commission_structure-Start'!$A$21:$I$24,MATCH($E626,'2018_commission_structure-Start'!$A$21:$A$24,0),MATCH(O$1,'2018_commission_structure-Start'!$A$21:$I$21,0))</f>
        <v>68549.849999999991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0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>SUM(O626:S626)</f>
        <v>68549.849999999991</v>
      </c>
      <c r="U626" s="6">
        <f>T626+F626</f>
        <v>151204.84999999998</v>
      </c>
      <c r="V626" s="6">
        <f>MIN(H626,I626)*INDEX('2018_commission_structure-Start'!$A$15:$J$18,MATCH($E626,'2018_commission_structure-Start'!$A$15:$A$18,0),MATCH(V$1,'2018_commission_structure-Start'!$A$15:$J$15,0))</f>
        <v>68549.849999999991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0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IF(H626&gt;L626,(H626-L626)*INDEX('2018_commission_structure-Start'!$A$21:$I$24,MATCH($E626,'2018_commission_structure-Start'!$A$21:$A$24,0),MATCH(Z$1,'2018_commission_structure-Start'!$A$21:$I$21,0)),0)</f>
        <v>0</v>
      </c>
      <c r="AA626" s="6">
        <f>SUM(V626:Z626)</f>
        <v>68549.849999999991</v>
      </c>
      <c r="AB626" s="6">
        <f>AA626+F626</f>
        <v>151204.84999999998</v>
      </c>
    </row>
    <row r="627" spans="1:28" x14ac:dyDescent="0.2">
      <c r="A627" t="str">
        <f>C627&amp;" "&amp;D627</f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>VLOOKUP(E627,'2018_commission_structure-Start'!$A$22:$I$24,9,FALSE)</f>
        <v>600000</v>
      </c>
      <c r="J627" s="2">
        <f>I627*1.25</f>
        <v>750000</v>
      </c>
      <c r="K627" s="2">
        <f>I627*1.5</f>
        <v>900000</v>
      </c>
      <c r="L627" s="2">
        <f>I627*2</f>
        <v>1200000</v>
      </c>
      <c r="M627" s="12">
        <f>H627/I627</f>
        <v>1.0412083333333333</v>
      </c>
      <c r="N627" t="str">
        <f>IF(M627&lt;=1, "0-100%", IF(M627&lt;=1.25, "100-125%", IF(M627&lt;=1.5, "125-150%", IF(M627&lt;=2, "150-200%", "&gt;200%"))))</f>
        <v>100-125%</v>
      </c>
      <c r="O627" s="6">
        <f>MIN(H627,I627)*INDEX('2018_commission_structure-Start'!$A$21:$I$24,MATCH($E627,'2018_commission_structure-Start'!$A$21:$A$24,0),MATCH(O$1,'2018_commission_structure-Start'!$A$21:$I$21,0))</f>
        <v>78000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4203.25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0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>SUM(O627:S627)</f>
        <v>82203.25</v>
      </c>
      <c r="U627" s="6">
        <f>T627+F627</f>
        <v>154231.25</v>
      </c>
      <c r="V627" s="6">
        <f>MIN(H627,I627)*INDEX('2018_commission_structure-Start'!$A$15:$J$18,MATCH($E627,'2018_commission_structure-Start'!$A$15:$A$18,0),MATCH(V$1,'2018_commission_structure-Start'!$A$15:$J$15,0))</f>
        <v>90000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4450.5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0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IF(H627&gt;L627,(H627-L627)*INDEX('2018_commission_structure-Start'!$A$21:$I$24,MATCH($E627,'2018_commission_structure-Start'!$A$21:$A$24,0),MATCH(Z$1,'2018_commission_structure-Start'!$A$21:$I$21,0)),0)</f>
        <v>0</v>
      </c>
      <c r="AA627" s="6">
        <f>SUM(V627:Z627)</f>
        <v>94450.5</v>
      </c>
      <c r="AB627" s="6">
        <f>AA627+F627</f>
        <v>166478.5</v>
      </c>
    </row>
    <row r="628" spans="1:28" x14ac:dyDescent="0.2">
      <c r="A628" t="str">
        <f>C628&amp;" "&amp;D628</f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>VLOOKUP(E628,'2018_commission_structure-Start'!$A$22:$I$24,9,FALSE)</f>
        <v>750000</v>
      </c>
      <c r="J628" s="2">
        <f>I628*1.25</f>
        <v>937500</v>
      </c>
      <c r="K628" s="2">
        <f>I628*1.5</f>
        <v>1125000</v>
      </c>
      <c r="L628" s="2">
        <f>I628*2</f>
        <v>1500000</v>
      </c>
      <c r="M628" s="12">
        <f>H628/I628</f>
        <v>0.56691999999999998</v>
      </c>
      <c r="N628" t="str">
        <f>IF(M628&lt;=1, "0-100%", IF(M628&lt;=1.25, "100-125%", IF(M628&lt;=1.5, "125-150%", IF(M628&lt;=2, "150-200%", "&gt;200%"))))</f>
        <v>0-100%</v>
      </c>
      <c r="O628" s="6">
        <f>MIN(H628,I628)*INDEX('2018_commission_structure-Start'!$A$21:$I$24,MATCH($E628,'2018_commission_structure-Start'!$A$21:$A$24,0),MATCH(O$1,'2018_commission_structure-Start'!$A$21:$I$21,0))</f>
        <v>63778.5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0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0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>SUM(O628:S628)</f>
        <v>63778.5</v>
      </c>
      <c r="U628" s="6">
        <f>T628+F628</f>
        <v>158242.5</v>
      </c>
      <c r="V628" s="6">
        <f>MIN(H628,I628)*INDEX('2018_commission_structure-Start'!$A$15:$J$18,MATCH($E628,'2018_commission_structure-Start'!$A$15:$A$18,0),MATCH(V$1,'2018_commission_structure-Start'!$A$15:$J$15,0))</f>
        <v>63778.5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0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0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IF(H628&gt;L628,(H628-L628)*INDEX('2018_commission_structure-Start'!$A$21:$I$24,MATCH($E628,'2018_commission_structure-Start'!$A$21:$A$24,0),MATCH(Z$1,'2018_commission_structure-Start'!$A$21:$I$21,0)),0)</f>
        <v>0</v>
      </c>
      <c r="AA628" s="6">
        <f>SUM(V628:Z628)</f>
        <v>63778.5</v>
      </c>
      <c r="AB628" s="6">
        <f>AA628+F628</f>
        <v>158242.5</v>
      </c>
    </row>
    <row r="629" spans="1:28" x14ac:dyDescent="0.2">
      <c r="A629" t="str">
        <f>C629&amp;" "&amp;D629</f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>VLOOKUP(E629,'2018_commission_structure-Start'!$A$22:$I$24,9,FALSE)</f>
        <v>600000</v>
      </c>
      <c r="J629" s="2">
        <f>I629*1.25</f>
        <v>750000</v>
      </c>
      <c r="K629" s="2">
        <f>I629*1.5</f>
        <v>900000</v>
      </c>
      <c r="L629" s="2">
        <f>I629*2</f>
        <v>1200000</v>
      </c>
      <c r="M629" s="12">
        <f>H629/I629</f>
        <v>1.0122633333333333</v>
      </c>
      <c r="N629" t="str">
        <f>IF(M629&lt;=1, "0-100%", IF(M629&lt;=1.25, "100-125%", IF(M629&lt;=1.5, "125-150%", IF(M629&lt;=2, "150-200%", "&gt;200%"))))</f>
        <v>100-125%</v>
      </c>
      <c r="O629" s="6">
        <f>MIN(H629,I629)*INDEX('2018_commission_structure-Start'!$A$21:$I$24,MATCH($E629,'2018_commission_structure-Start'!$A$21:$A$24,0),MATCH(O$1,'2018_commission_structure-Start'!$A$21:$I$21,0))</f>
        <v>78000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1250.8600000000001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0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>SUM(O629:S629)</f>
        <v>79250.86</v>
      </c>
      <c r="U629" s="6">
        <f>T629+F629</f>
        <v>142951.85999999999</v>
      </c>
      <c r="V629" s="6">
        <f>MIN(H629,I629)*INDEX('2018_commission_structure-Start'!$A$15:$J$18,MATCH($E629,'2018_commission_structure-Start'!$A$15:$A$18,0),MATCH(V$1,'2018_commission_structure-Start'!$A$15:$J$15,0))</f>
        <v>90000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1324.44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0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IF(H629&gt;L629,(H629-L629)*INDEX('2018_commission_structure-Start'!$A$21:$I$24,MATCH($E629,'2018_commission_structure-Start'!$A$21:$A$24,0),MATCH(Z$1,'2018_commission_structure-Start'!$A$21:$I$21,0)),0)</f>
        <v>0</v>
      </c>
      <c r="AA629" s="6">
        <f>SUM(V629:Z629)</f>
        <v>91324.44</v>
      </c>
      <c r="AB629" s="6">
        <f>AA629+F629</f>
        <v>155025.44</v>
      </c>
    </row>
    <row r="630" spans="1:28" x14ac:dyDescent="0.2">
      <c r="A630" t="str">
        <f>C630&amp;" "&amp;D630</f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>VLOOKUP(E630,'2018_commission_structure-Start'!$A$22:$I$24,9,FALSE)</f>
        <v>600000</v>
      </c>
      <c r="J630" s="2">
        <f>I630*1.25</f>
        <v>750000</v>
      </c>
      <c r="K630" s="2">
        <f>I630*1.5</f>
        <v>900000</v>
      </c>
      <c r="L630" s="2">
        <f>I630*2</f>
        <v>1200000</v>
      </c>
      <c r="M630" s="12">
        <f>H630/I630</f>
        <v>1.1334783333333334</v>
      </c>
      <c r="N630" t="str">
        <f>IF(M630&lt;=1, "0-100%", IF(M630&lt;=1.25, "100-125%", IF(M630&lt;=1.5, "125-150%", IF(M630&lt;=2, "150-200%", "&gt;200%"))))</f>
        <v>100-125%</v>
      </c>
      <c r="O630" s="6">
        <f>MIN(H630,I630)*INDEX('2018_commission_structure-Start'!$A$21:$I$24,MATCH($E630,'2018_commission_structure-Start'!$A$21:$A$24,0),MATCH(O$1,'2018_commission_structure-Start'!$A$21:$I$21,0))</f>
        <v>78000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13614.79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>SUM(O630:S630)</f>
        <v>91614.790000000008</v>
      </c>
      <c r="U630" s="6">
        <f>T630+F630</f>
        <v>170734.79</v>
      </c>
      <c r="V630" s="6">
        <f>MIN(H630,I630)*INDEX('2018_commission_structure-Start'!$A$15:$J$18,MATCH($E630,'2018_commission_structure-Start'!$A$15:$A$18,0),MATCH(V$1,'2018_commission_structure-Start'!$A$15:$J$15,0))</f>
        <v>90000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14415.66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IF(H630&gt;L630,(H630-L630)*INDEX('2018_commission_structure-Start'!$A$21:$I$24,MATCH($E630,'2018_commission_structure-Start'!$A$21:$A$24,0),MATCH(Z$1,'2018_commission_structure-Start'!$A$21:$I$21,0)),0)</f>
        <v>0</v>
      </c>
      <c r="AA630" s="6">
        <f>SUM(V630:Z630)</f>
        <v>104415.66</v>
      </c>
      <c r="AB630" s="6">
        <f>AA630+F630</f>
        <v>183535.66</v>
      </c>
    </row>
    <row r="631" spans="1:28" x14ac:dyDescent="0.2">
      <c r="A631" t="str">
        <f>C631&amp;" "&amp;D631</f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>VLOOKUP(E631,'2018_commission_structure-Start'!$A$22:$I$24,9,FALSE)</f>
        <v>500000</v>
      </c>
      <c r="J631" s="2">
        <f>I631*1.25</f>
        <v>625000</v>
      </c>
      <c r="K631" s="2">
        <f>I631*1.5</f>
        <v>750000</v>
      </c>
      <c r="L631" s="2">
        <f>I631*2</f>
        <v>1000000</v>
      </c>
      <c r="M631" s="12">
        <f>H631/I631</f>
        <v>1.5888880000000001</v>
      </c>
      <c r="N631" t="str">
        <f>IF(M631&lt;=1, "0-100%", IF(M631&lt;=1.25, "100-125%", IF(M631&lt;=1.5, "125-150%", IF(M631&lt;=2, "150-200%", "&gt;200%"))))</f>
        <v>150-200%</v>
      </c>
      <c r="O631" s="6">
        <f>MIN(H631,I631)*INDEX('2018_commission_structure-Start'!$A$21:$I$24,MATCH($E631,'2018_commission_structure-Start'!$A$21:$A$24,0),MATCH(O$1,'2018_commission_structure-Start'!$A$21:$I$21,0))</f>
        <v>50000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18750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22500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9777.68</v>
      </c>
      <c r="S631" s="2">
        <f>IF(H631&gt;L631,(H631-L631)*INDEX('2018_commission_structure-Start'!$A$21:$I$24,MATCH($E631,'2018_commission_structure-Start'!$A$21:$A$24,0),MATCH(S$1,'2018_commission_structure-Start'!$A$21:$I$21,0)),0)</f>
        <v>0</v>
      </c>
      <c r="T631" s="6">
        <f>SUM(O631:S631)</f>
        <v>101027.68</v>
      </c>
      <c r="U631" s="6">
        <f>T631+F631</f>
        <v>139931.68</v>
      </c>
      <c r="V631" s="6">
        <f>MIN(H631,I631)*INDEX('2018_commission_structure-Start'!$A$15:$J$18,MATCH($E631,'2018_commission_structure-Start'!$A$15:$A$18,0),MATCH(V$1,'2018_commission_structure-Start'!$A$15:$J$15,0))</f>
        <v>60000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21250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25000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9777.68</v>
      </c>
      <c r="Z631" s="2">
        <f>IF(H631&gt;L631,(H631-L631)*INDEX('2018_commission_structure-Start'!$A$21:$I$24,MATCH($E631,'2018_commission_structure-Start'!$A$21:$A$24,0),MATCH(Z$1,'2018_commission_structure-Start'!$A$21:$I$21,0)),0)</f>
        <v>0</v>
      </c>
      <c r="AA631" s="6">
        <f>SUM(V631:Z631)</f>
        <v>116027.68</v>
      </c>
      <c r="AB631" s="6">
        <f>AA631+F631</f>
        <v>154931.68</v>
      </c>
    </row>
    <row r="632" spans="1:28" x14ac:dyDescent="0.2">
      <c r="A632" t="str">
        <f>C632&amp;" "&amp;D632</f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>VLOOKUP(E632,'2018_commission_structure-Start'!$A$22:$I$24,9,FALSE)</f>
        <v>600000</v>
      </c>
      <c r="J632" s="2">
        <f>I632*1.25</f>
        <v>750000</v>
      </c>
      <c r="K632" s="2">
        <f>I632*1.5</f>
        <v>900000</v>
      </c>
      <c r="L632" s="2">
        <f>I632*2</f>
        <v>1200000</v>
      </c>
      <c r="M632" s="12">
        <f>H632/I632</f>
        <v>0.83240000000000003</v>
      </c>
      <c r="N632" t="str">
        <f>IF(M632&lt;=1, "0-100%", IF(M632&lt;=1.25, "100-125%", IF(M632&lt;=1.5, "125-150%", IF(M632&lt;=2, "150-200%", "&gt;200%"))))</f>
        <v>0-100%</v>
      </c>
      <c r="O632" s="6">
        <f>MIN(H632,I632)*INDEX('2018_commission_structure-Start'!$A$21:$I$24,MATCH($E632,'2018_commission_structure-Start'!$A$21:$A$24,0),MATCH(O$1,'2018_commission_structure-Start'!$A$21:$I$21,0))</f>
        <v>64927.200000000004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0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>SUM(O632:S632)</f>
        <v>64927.200000000004</v>
      </c>
      <c r="U632" s="6">
        <f>T632+F632</f>
        <v>125580.20000000001</v>
      </c>
      <c r="V632" s="6">
        <f>MIN(H632,I632)*INDEX('2018_commission_structure-Start'!$A$15:$J$18,MATCH($E632,'2018_commission_structure-Start'!$A$15:$A$18,0),MATCH(V$1,'2018_commission_structure-Start'!$A$15:$J$15,0))</f>
        <v>74916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0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IF(H632&gt;L632,(H632-L632)*INDEX('2018_commission_structure-Start'!$A$21:$I$24,MATCH($E632,'2018_commission_structure-Start'!$A$21:$A$24,0),MATCH(Z$1,'2018_commission_structure-Start'!$A$21:$I$21,0)),0)</f>
        <v>0</v>
      </c>
      <c r="AA632" s="6">
        <f>SUM(V632:Z632)</f>
        <v>74916</v>
      </c>
      <c r="AB632" s="6">
        <f>AA632+F632</f>
        <v>135569</v>
      </c>
    </row>
    <row r="633" spans="1:28" x14ac:dyDescent="0.2">
      <c r="A633" t="str">
        <f>C633&amp;" "&amp;D633</f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>VLOOKUP(E633,'2018_commission_structure-Start'!$A$22:$I$24,9,FALSE)</f>
        <v>750000</v>
      </c>
      <c r="J633" s="2">
        <f>I633*1.25</f>
        <v>937500</v>
      </c>
      <c r="K633" s="2">
        <f>I633*1.5</f>
        <v>1125000</v>
      </c>
      <c r="L633" s="2">
        <f>I633*2</f>
        <v>1500000</v>
      </c>
      <c r="M633" s="12">
        <f>H633/I633</f>
        <v>0.86440399999999995</v>
      </c>
      <c r="N633" t="str">
        <f>IF(M633&lt;=1, "0-100%", IF(M633&lt;=1.25, "100-125%", IF(M633&lt;=1.5, "125-150%", IF(M633&lt;=2, "150-200%", "&gt;200%"))))</f>
        <v>0-100%</v>
      </c>
      <c r="O633" s="6">
        <f>MIN(H633,I633)*INDEX('2018_commission_structure-Start'!$A$21:$I$24,MATCH($E633,'2018_commission_structure-Start'!$A$21:$A$24,0),MATCH(O$1,'2018_commission_structure-Start'!$A$21:$I$21,0))</f>
        <v>97245.45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0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0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>SUM(O633:S633)</f>
        <v>97245.45</v>
      </c>
      <c r="U633" s="6">
        <f>T633+F633</f>
        <v>210925.45</v>
      </c>
      <c r="V633" s="6">
        <f>MIN(H633,I633)*INDEX('2018_commission_structure-Start'!$A$15:$J$18,MATCH($E633,'2018_commission_structure-Start'!$A$15:$A$18,0),MATCH(V$1,'2018_commission_structure-Start'!$A$15:$J$15,0))</f>
        <v>97245.45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0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0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IF(H633&gt;L633,(H633-L633)*INDEX('2018_commission_structure-Start'!$A$21:$I$24,MATCH($E633,'2018_commission_structure-Start'!$A$21:$A$24,0),MATCH(Z$1,'2018_commission_structure-Start'!$A$21:$I$21,0)),0)</f>
        <v>0</v>
      </c>
      <c r="AA633" s="6">
        <f>SUM(V633:Z633)</f>
        <v>97245.45</v>
      </c>
      <c r="AB633" s="6">
        <f>AA633+F633</f>
        <v>210925.45</v>
      </c>
    </row>
    <row r="634" spans="1:28" x14ac:dyDescent="0.2">
      <c r="A634" t="str">
        <f>C634&amp;" "&amp;D634</f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>VLOOKUP(E634,'2018_commission_structure-Start'!$A$22:$I$24,9,FALSE)</f>
        <v>600000</v>
      </c>
      <c r="J634" s="2">
        <f>I634*1.25</f>
        <v>750000</v>
      </c>
      <c r="K634" s="2">
        <f>I634*1.5</f>
        <v>900000</v>
      </c>
      <c r="L634" s="2">
        <f>I634*2</f>
        <v>1200000</v>
      </c>
      <c r="M634" s="12">
        <f>H634/I634</f>
        <v>0.99765499999999996</v>
      </c>
      <c r="N634" t="str">
        <f>IF(M634&lt;=1, "0-100%", IF(M634&lt;=1.25, "100-125%", IF(M634&lt;=1.5, "125-150%", IF(M634&lt;=2, "150-200%", "&gt;200%"))))</f>
        <v>0-100%</v>
      </c>
      <c r="O634" s="6">
        <f>MIN(H634,I634)*INDEX('2018_commission_structure-Start'!$A$21:$I$24,MATCH($E634,'2018_commission_structure-Start'!$A$21:$A$24,0),MATCH(O$1,'2018_commission_structure-Start'!$A$21:$I$21,0))</f>
        <v>77817.09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0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0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>SUM(O634:S634)</f>
        <v>77817.09</v>
      </c>
      <c r="U634" s="6">
        <f>T634+F634</f>
        <v>136269.09</v>
      </c>
      <c r="V634" s="6">
        <f>MIN(H634,I634)*INDEX('2018_commission_structure-Start'!$A$15:$J$18,MATCH($E634,'2018_commission_structure-Start'!$A$15:$A$18,0),MATCH(V$1,'2018_commission_structure-Start'!$A$15:$J$15,0))</f>
        <v>89788.95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0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IF(H634&gt;L634,(H634-L634)*INDEX('2018_commission_structure-Start'!$A$21:$I$24,MATCH($E634,'2018_commission_structure-Start'!$A$21:$A$24,0),MATCH(Z$1,'2018_commission_structure-Start'!$A$21:$I$21,0)),0)</f>
        <v>0</v>
      </c>
      <c r="AA634" s="6">
        <f>SUM(V634:Z634)</f>
        <v>89788.95</v>
      </c>
      <c r="AB634" s="6">
        <f>AA634+F634</f>
        <v>148240.95000000001</v>
      </c>
    </row>
    <row r="635" spans="1:28" x14ac:dyDescent="0.2">
      <c r="A635" t="str">
        <f>C635&amp;" "&amp;D635</f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>VLOOKUP(E635,'2018_commission_structure-Start'!$A$22:$I$24,9,FALSE)</f>
        <v>600000</v>
      </c>
      <c r="J635" s="2">
        <f>I635*1.25</f>
        <v>750000</v>
      </c>
      <c r="K635" s="2">
        <f>I635*1.5</f>
        <v>900000</v>
      </c>
      <c r="L635" s="2">
        <f>I635*2</f>
        <v>1200000</v>
      </c>
      <c r="M635" s="12">
        <f>H635/I635</f>
        <v>1.3136616666666667</v>
      </c>
      <c r="N635" t="str">
        <f>IF(M635&lt;=1, "0-100%", IF(M635&lt;=1.25, "100-125%", IF(M635&lt;=1.5, "125-150%", IF(M635&lt;=2, "150-200%", "&gt;200%"))))</f>
        <v>125-150%</v>
      </c>
      <c r="O635" s="6">
        <f>MIN(H635,I635)*INDEX('2018_commission_structure-Start'!$A$21:$I$24,MATCH($E635,'2018_commission_structure-Start'!$A$21:$A$24,0),MATCH(O$1,'2018_commission_structure-Start'!$A$21:$I$21,0))</f>
        <v>78000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25500.000000000004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8021.37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>SUM(O635:S635)</f>
        <v>111521.37</v>
      </c>
      <c r="U635" s="6">
        <f>T635+F635</f>
        <v>165176.37</v>
      </c>
      <c r="V635" s="6">
        <f>MIN(H635,I635)*INDEX('2018_commission_structure-Start'!$A$15:$J$18,MATCH($E635,'2018_commission_structure-Start'!$A$15:$A$18,0),MATCH(V$1,'2018_commission_structure-Start'!$A$15:$J$15,0))</f>
        <v>90000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27000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9549.25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IF(H635&gt;L635,(H635-L635)*INDEX('2018_commission_structure-Start'!$A$21:$I$24,MATCH($E635,'2018_commission_structure-Start'!$A$21:$A$24,0),MATCH(Z$1,'2018_commission_structure-Start'!$A$21:$I$21,0)),0)</f>
        <v>0</v>
      </c>
      <c r="AA635" s="6">
        <f>SUM(V635:Z635)</f>
        <v>126549.25</v>
      </c>
      <c r="AB635" s="6">
        <f>AA635+F635</f>
        <v>180204.25</v>
      </c>
    </row>
    <row r="636" spans="1:28" x14ac:dyDescent="0.2">
      <c r="A636" t="str">
        <f>C636&amp;" "&amp;D636</f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>VLOOKUP(E636,'2018_commission_structure-Start'!$A$22:$I$24,9,FALSE)</f>
        <v>750000</v>
      </c>
      <c r="J636" s="2">
        <f>I636*1.25</f>
        <v>937500</v>
      </c>
      <c r="K636" s="2">
        <f>I636*1.5</f>
        <v>1125000</v>
      </c>
      <c r="L636" s="2">
        <f>I636*2</f>
        <v>1500000</v>
      </c>
      <c r="M636" s="12">
        <f>H636/I636</f>
        <v>0.76563333333333339</v>
      </c>
      <c r="N636" t="str">
        <f>IF(M636&lt;=1, "0-100%", IF(M636&lt;=1.25, "100-125%", IF(M636&lt;=1.5, "125-150%", IF(M636&lt;=2, "150-200%", "&gt;200%"))))</f>
        <v>0-100%</v>
      </c>
      <c r="O636" s="6">
        <f>MIN(H636,I636)*INDEX('2018_commission_structure-Start'!$A$21:$I$24,MATCH($E636,'2018_commission_structure-Start'!$A$21:$A$24,0),MATCH(O$1,'2018_commission_structure-Start'!$A$21:$I$21,0))</f>
        <v>86133.75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0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0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>SUM(O636:S636)</f>
        <v>86133.75</v>
      </c>
      <c r="U636" s="6">
        <f>T636+F636</f>
        <v>179855.75</v>
      </c>
      <c r="V636" s="6">
        <f>MIN(H636,I636)*INDEX('2018_commission_structure-Start'!$A$15:$J$18,MATCH($E636,'2018_commission_structure-Start'!$A$15:$A$18,0),MATCH(V$1,'2018_commission_structure-Start'!$A$15:$J$15,0))</f>
        <v>86133.75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0</v>
      </c>
      <c r="Z636" s="2">
        <f>IF(H636&gt;L636,(H636-L636)*INDEX('2018_commission_structure-Start'!$A$21:$I$24,MATCH($E636,'2018_commission_structure-Start'!$A$21:$A$24,0),MATCH(Z$1,'2018_commission_structure-Start'!$A$21:$I$21,0)),0)</f>
        <v>0</v>
      </c>
      <c r="AA636" s="6">
        <f>SUM(V636:Z636)</f>
        <v>86133.75</v>
      </c>
      <c r="AB636" s="6">
        <f>AA636+F636</f>
        <v>179855.75</v>
      </c>
    </row>
    <row r="637" spans="1:28" x14ac:dyDescent="0.2">
      <c r="A637" t="str">
        <f>C637&amp;" "&amp;D637</f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>VLOOKUP(E637,'2018_commission_structure-Start'!$A$22:$I$24,9,FALSE)</f>
        <v>600000</v>
      </c>
      <c r="J637" s="2">
        <f>I637*1.25</f>
        <v>750000</v>
      </c>
      <c r="K637" s="2">
        <f>I637*1.5</f>
        <v>900000</v>
      </c>
      <c r="L637" s="2">
        <f>I637*2</f>
        <v>1200000</v>
      </c>
      <c r="M637" s="12">
        <f>H637/I637</f>
        <v>1.3335683333333332</v>
      </c>
      <c r="N637" t="str">
        <f>IF(M637&lt;=1, "0-100%", IF(M637&lt;=1.25, "100-125%", IF(M637&lt;=1.5, "125-150%", IF(M637&lt;=2, "150-200%", "&gt;200%"))))</f>
        <v>125-150%</v>
      </c>
      <c r="O637" s="6">
        <f>MIN(H637,I637)*INDEX('2018_commission_structure-Start'!$A$21:$I$24,MATCH($E637,'2018_commission_structure-Start'!$A$21:$A$24,0),MATCH(O$1,'2018_commission_structure-Start'!$A$21:$I$21,0))</f>
        <v>78000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25500.000000000004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10529.609999999999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0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>SUM(O637:S637)</f>
        <v>114029.61</v>
      </c>
      <c r="U637" s="6">
        <f>T637+F637</f>
        <v>187122.61</v>
      </c>
      <c r="V637" s="6">
        <f>MIN(H637,I637)*INDEX('2018_commission_structure-Start'!$A$15:$J$18,MATCH($E637,'2018_commission_structure-Start'!$A$15:$A$18,0),MATCH(V$1,'2018_commission_structure-Start'!$A$15:$J$15,0))</f>
        <v>90000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27000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12535.25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0</v>
      </c>
      <c r="Z637" s="2">
        <f>IF(H637&gt;L637,(H637-L637)*INDEX('2018_commission_structure-Start'!$A$21:$I$24,MATCH($E637,'2018_commission_structure-Start'!$A$21:$A$24,0),MATCH(Z$1,'2018_commission_structure-Start'!$A$21:$I$21,0)),0)</f>
        <v>0</v>
      </c>
      <c r="AA637" s="6">
        <f>SUM(V637:Z637)</f>
        <v>129535.25</v>
      </c>
      <c r="AB637" s="6">
        <f>AA637+F637</f>
        <v>202628.25</v>
      </c>
    </row>
    <row r="638" spans="1:28" x14ac:dyDescent="0.2">
      <c r="A638" t="str">
        <f>C638&amp;" "&amp;D638</f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>VLOOKUP(E638,'2018_commission_structure-Start'!$A$22:$I$24,9,FALSE)</f>
        <v>600000</v>
      </c>
      <c r="J638" s="2">
        <f>I638*1.25</f>
        <v>750000</v>
      </c>
      <c r="K638" s="2">
        <f>I638*1.5</f>
        <v>900000</v>
      </c>
      <c r="L638" s="2">
        <f>I638*2</f>
        <v>1200000</v>
      </c>
      <c r="M638" s="12">
        <f>H638/I638</f>
        <v>1.2032833333333333</v>
      </c>
      <c r="N638" t="str">
        <f>IF(M638&lt;=1, "0-100%", IF(M638&lt;=1.25, "100-125%", IF(M638&lt;=1.5, "125-150%", IF(M638&lt;=2, "150-200%", "&gt;200%"))))</f>
        <v>100-125%</v>
      </c>
      <c r="O638" s="6">
        <f>MIN(H638,I638)*INDEX('2018_commission_structure-Start'!$A$21:$I$24,MATCH($E638,'2018_commission_structure-Start'!$A$21:$A$24,0),MATCH(O$1,'2018_commission_structure-Start'!$A$21:$I$21,0))</f>
        <v>78000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20734.900000000001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>SUM(O638:S638)</f>
        <v>98734.9</v>
      </c>
      <c r="U638" s="6">
        <f>T638+F638</f>
        <v>164322.9</v>
      </c>
      <c r="V638" s="6">
        <f>MIN(H638,I638)*INDEX('2018_commission_structure-Start'!$A$15:$J$18,MATCH($E638,'2018_commission_structure-Start'!$A$15:$A$18,0),MATCH(V$1,'2018_commission_structure-Start'!$A$15:$J$15,0))</f>
        <v>90000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21954.6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IF(H638&gt;L638,(H638-L638)*INDEX('2018_commission_structure-Start'!$A$21:$I$24,MATCH($E638,'2018_commission_structure-Start'!$A$21:$A$24,0),MATCH(Z$1,'2018_commission_structure-Start'!$A$21:$I$21,0)),0)</f>
        <v>0</v>
      </c>
      <c r="AA638" s="6">
        <f>SUM(V638:Z638)</f>
        <v>111954.6</v>
      </c>
      <c r="AB638" s="6">
        <f>AA638+F638</f>
        <v>177542.6</v>
      </c>
    </row>
    <row r="639" spans="1:28" x14ac:dyDescent="0.2">
      <c r="A639" t="str">
        <f>C639&amp;" "&amp;D639</f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>VLOOKUP(E639,'2018_commission_structure-Start'!$A$22:$I$24,9,FALSE)</f>
        <v>500000</v>
      </c>
      <c r="J639" s="2">
        <f>I639*1.25</f>
        <v>625000</v>
      </c>
      <c r="K639" s="2">
        <f>I639*1.5</f>
        <v>750000</v>
      </c>
      <c r="L639" s="2">
        <f>I639*2</f>
        <v>1000000</v>
      </c>
      <c r="M639" s="12">
        <f>H639/I639</f>
        <v>2.0083519999999999</v>
      </c>
      <c r="N639" t="str">
        <f>IF(M639&lt;=1, "0-100%", IF(M639&lt;=1.25, "100-125%", IF(M639&lt;=1.5, "125-150%", IF(M639&lt;=2, "150-200%", "&gt;200%"))))</f>
        <v>&gt;200%</v>
      </c>
      <c r="O639" s="6">
        <f>MIN(H639,I639)*INDEX('2018_commission_structure-Start'!$A$21:$I$24,MATCH($E639,'2018_commission_structure-Start'!$A$21:$A$24,0),MATCH(O$1,'2018_commission_structure-Start'!$A$21:$I$21,0))</f>
        <v>50000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18750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22500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55000</v>
      </c>
      <c r="S639" s="2">
        <f>IF(H639&gt;L639,(H639-L639)*INDEX('2018_commission_structure-Start'!$A$21:$I$24,MATCH($E639,'2018_commission_structure-Start'!$A$21:$A$24,0),MATCH(S$1,'2018_commission_structure-Start'!$A$21:$I$21,0)),0)</f>
        <v>417.6</v>
      </c>
      <c r="T639" s="6">
        <f>SUM(O639:S639)</f>
        <v>146667.6</v>
      </c>
      <c r="U639" s="6">
        <f>T639+F639</f>
        <v>186170.6</v>
      </c>
      <c r="V639" s="6">
        <f>MIN(H639,I639)*INDEX('2018_commission_structure-Start'!$A$15:$J$18,MATCH($E639,'2018_commission_structure-Start'!$A$15:$A$18,0),MATCH(V$1,'2018_commission_structure-Start'!$A$15:$J$15,0))</f>
        <v>60000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21250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25000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55000</v>
      </c>
      <c r="Z639" s="2">
        <f>IF(H639&gt;L639,(H639-L639)*INDEX('2018_commission_structure-Start'!$A$21:$I$24,MATCH($E639,'2018_commission_structure-Start'!$A$21:$A$24,0),MATCH(Z$1,'2018_commission_structure-Start'!$A$21:$I$21,0)),0)</f>
        <v>417.6</v>
      </c>
      <c r="AA639" s="6">
        <f>SUM(V639:Z639)</f>
        <v>161667.6</v>
      </c>
      <c r="AB639" s="6">
        <f>AA639+F639</f>
        <v>201170.6</v>
      </c>
    </row>
    <row r="640" spans="1:28" x14ac:dyDescent="0.2">
      <c r="A640" t="str">
        <f>C640&amp;" "&amp;D640</f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>VLOOKUP(E640,'2018_commission_structure-Start'!$A$22:$I$24,9,FALSE)</f>
        <v>600000</v>
      </c>
      <c r="J640" s="2">
        <f>I640*1.25</f>
        <v>750000</v>
      </c>
      <c r="K640" s="2">
        <f>I640*1.5</f>
        <v>900000</v>
      </c>
      <c r="L640" s="2">
        <f>I640*2</f>
        <v>1200000</v>
      </c>
      <c r="M640" s="12">
        <f>H640/I640</f>
        <v>1.4598116666666667</v>
      </c>
      <c r="N640" t="str">
        <f>IF(M640&lt;=1, "0-100%", IF(M640&lt;=1.25, "100-125%", IF(M640&lt;=1.5, "125-150%", IF(M640&lt;=2, "150-200%", "&gt;200%"))))</f>
        <v>125-150%</v>
      </c>
      <c r="O640" s="6">
        <f>MIN(H640,I640)*INDEX('2018_commission_structure-Start'!$A$21:$I$24,MATCH($E640,'2018_commission_structure-Start'!$A$21:$A$24,0),MATCH(O$1,'2018_commission_structure-Start'!$A$21:$I$21,0))</f>
        <v>78000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25500.000000000004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26436.27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>SUM(O640:S640)</f>
        <v>129936.27</v>
      </c>
      <c r="U640" s="6">
        <f>T640+F640</f>
        <v>200659.27000000002</v>
      </c>
      <c r="V640" s="6">
        <f>MIN(H640,I640)*INDEX('2018_commission_structure-Start'!$A$15:$J$18,MATCH($E640,'2018_commission_structure-Start'!$A$15:$A$18,0),MATCH(V$1,'2018_commission_structure-Start'!$A$15:$J$15,0))</f>
        <v>90000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27000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31471.75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IF(H640&gt;L640,(H640-L640)*INDEX('2018_commission_structure-Start'!$A$21:$I$24,MATCH($E640,'2018_commission_structure-Start'!$A$21:$A$24,0),MATCH(Z$1,'2018_commission_structure-Start'!$A$21:$I$21,0)),0)</f>
        <v>0</v>
      </c>
      <c r="AA640" s="6">
        <f>SUM(V640:Z640)</f>
        <v>148471.75</v>
      </c>
      <c r="AB640" s="6">
        <f>AA640+F640</f>
        <v>219194.75</v>
      </c>
    </row>
    <row r="641" spans="1:28" x14ac:dyDescent="0.2">
      <c r="A641" t="str">
        <f>C641&amp;" "&amp;D641</f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>VLOOKUP(E641,'2018_commission_structure-Start'!$A$22:$I$24,9,FALSE)</f>
        <v>750000</v>
      </c>
      <c r="J641" s="2">
        <f>I641*1.25</f>
        <v>937500</v>
      </c>
      <c r="K641" s="2">
        <f>I641*1.5</f>
        <v>1125000</v>
      </c>
      <c r="L641" s="2">
        <f>I641*2</f>
        <v>1500000</v>
      </c>
      <c r="M641" s="12">
        <f>H641/I641</f>
        <v>1.1918546666666667</v>
      </c>
      <c r="N641" t="str">
        <f>IF(M641&lt;=1, "0-100%", IF(M641&lt;=1.25, "100-125%", IF(M641&lt;=1.5, "125-150%", IF(M641&lt;=2, "150-200%", "&gt;200%"))))</f>
        <v>100-125%</v>
      </c>
      <c r="O641" s="6">
        <f>MIN(H641,I641)*INDEX('2018_commission_structure-Start'!$A$21:$I$24,MATCH($E641,'2018_commission_structure-Start'!$A$21:$A$24,0),MATCH(O$1,'2018_commission_structure-Start'!$A$21:$I$21,0))</f>
        <v>112500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27339.29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0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>SUM(O641:S641)</f>
        <v>139839.29</v>
      </c>
      <c r="U641" s="6">
        <f>T641+F641</f>
        <v>264357.29000000004</v>
      </c>
      <c r="V641" s="6">
        <f>MIN(H641,I641)*INDEX('2018_commission_structure-Start'!$A$15:$J$18,MATCH($E641,'2018_commission_structure-Start'!$A$15:$A$18,0),MATCH(V$1,'2018_commission_structure-Start'!$A$15:$J$15,0))</f>
        <v>112500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31656.02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0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IF(H641&gt;L641,(H641-L641)*INDEX('2018_commission_structure-Start'!$A$21:$I$24,MATCH($E641,'2018_commission_structure-Start'!$A$21:$A$24,0),MATCH(Z$1,'2018_commission_structure-Start'!$A$21:$I$21,0)),0)</f>
        <v>0</v>
      </c>
      <c r="AA641" s="6">
        <f>SUM(V641:Z641)</f>
        <v>144156.01999999999</v>
      </c>
      <c r="AB641" s="6">
        <f>AA641+F641</f>
        <v>268674.02</v>
      </c>
    </row>
    <row r="642" spans="1:28" x14ac:dyDescent="0.2">
      <c r="A642" t="str">
        <f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>VLOOKUP(E642,'2018_commission_structure-Start'!$A$22:$I$24,9,FALSE)</f>
        <v>750000</v>
      </c>
      <c r="J642" s="2">
        <f>I642*1.25</f>
        <v>937500</v>
      </c>
      <c r="K642" s="2">
        <f>I642*1.5</f>
        <v>1125000</v>
      </c>
      <c r="L642" s="2">
        <f>I642*2</f>
        <v>1500000</v>
      </c>
      <c r="M642" s="12">
        <f>H642/I642</f>
        <v>0.70596400000000004</v>
      </c>
      <c r="N642" t="str">
        <f>IF(M642&lt;=1, "0-100%", IF(M642&lt;=1.25, "100-125%", IF(M642&lt;=1.5, "125-150%", IF(M642&lt;=2, "150-200%", "&gt;200%"))))</f>
        <v>0-100%</v>
      </c>
      <c r="O642" s="6">
        <f>MIN(H642,I642)*INDEX('2018_commission_structure-Start'!$A$21:$I$24,MATCH($E642,'2018_commission_structure-Start'!$A$21:$A$24,0),MATCH(O$1,'2018_commission_structure-Start'!$A$21:$I$21,0))</f>
        <v>79420.95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0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>SUM(O642:S642)</f>
        <v>79420.95</v>
      </c>
      <c r="U642" s="6">
        <f>T642+F642</f>
        <v>200804.95</v>
      </c>
      <c r="V642" s="6">
        <f>MIN(H642,I642)*INDEX('2018_commission_structure-Start'!$A$15:$J$18,MATCH($E642,'2018_commission_structure-Start'!$A$15:$A$18,0),MATCH(V$1,'2018_commission_structure-Start'!$A$15:$J$15,0))</f>
        <v>79420.95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0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IF(H642&gt;L642,(H642-L642)*INDEX('2018_commission_structure-Start'!$A$21:$I$24,MATCH($E642,'2018_commission_structure-Start'!$A$21:$A$24,0),MATCH(Z$1,'2018_commission_structure-Start'!$A$21:$I$21,0)),0)</f>
        <v>0</v>
      </c>
      <c r="AA642" s="6">
        <f>SUM(V642:Z642)</f>
        <v>79420.95</v>
      </c>
      <c r="AB642" s="6">
        <f>AA642+F642</f>
        <v>200804.95</v>
      </c>
    </row>
    <row r="643" spans="1:28" x14ac:dyDescent="0.2">
      <c r="A643" t="str">
        <f>C643&amp;" "&amp;D643</f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>VLOOKUP(E643,'2018_commission_structure-Start'!$A$22:$I$24,9,FALSE)</f>
        <v>500000</v>
      </c>
      <c r="J643" s="2">
        <f>I643*1.25</f>
        <v>625000</v>
      </c>
      <c r="K643" s="2">
        <f>I643*1.5</f>
        <v>750000</v>
      </c>
      <c r="L643" s="2">
        <f>I643*2</f>
        <v>1000000</v>
      </c>
      <c r="M643" s="12">
        <f>H643/I643</f>
        <v>1.4258599999999999</v>
      </c>
      <c r="N643" t="str">
        <f>IF(M643&lt;=1, "0-100%", IF(M643&lt;=1.25, "100-125%", IF(M643&lt;=1.5, "125-150%", IF(M643&lt;=2, "150-200%", "&gt;200%"))))</f>
        <v>125-150%</v>
      </c>
      <c r="O643" s="6">
        <f>MIN(H643,I643)*INDEX('2018_commission_structure-Start'!$A$21:$I$24,MATCH($E643,'2018_commission_structure-Start'!$A$21:$A$24,0),MATCH(O$1,'2018_commission_structure-Start'!$A$21:$I$21,0))</f>
        <v>50000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18750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15827.4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0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>SUM(O643:S643)</f>
        <v>84577.4</v>
      </c>
      <c r="U643" s="6">
        <f>T643+F643</f>
        <v>134116.4</v>
      </c>
      <c r="V643" s="6">
        <f>MIN(H643,I643)*INDEX('2018_commission_structure-Start'!$A$15:$J$18,MATCH($E643,'2018_commission_structure-Start'!$A$15:$A$18,0),MATCH(V$1,'2018_commission_structure-Start'!$A$15:$J$15,0))</f>
        <v>60000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21250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17586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0</v>
      </c>
      <c r="Z643" s="2">
        <f>IF(H643&gt;L643,(H643-L643)*INDEX('2018_commission_structure-Start'!$A$21:$I$24,MATCH($E643,'2018_commission_structure-Start'!$A$21:$A$24,0),MATCH(Z$1,'2018_commission_structure-Start'!$A$21:$I$21,0)),0)</f>
        <v>0</v>
      </c>
      <c r="AA643" s="6">
        <f>SUM(V643:Z643)</f>
        <v>98836</v>
      </c>
      <c r="AB643" s="6">
        <f>AA643+F643</f>
        <v>148375</v>
      </c>
    </row>
    <row r="644" spans="1:28" x14ac:dyDescent="0.2">
      <c r="A644" t="str">
        <f>C644&amp;" "&amp;D644</f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>VLOOKUP(E644,'2018_commission_structure-Start'!$A$22:$I$24,9,FALSE)</f>
        <v>750000</v>
      </c>
      <c r="J644" s="2">
        <f>I644*1.25</f>
        <v>937500</v>
      </c>
      <c r="K644" s="2">
        <f>I644*1.5</f>
        <v>1125000</v>
      </c>
      <c r="L644" s="2">
        <f>I644*2</f>
        <v>1500000</v>
      </c>
      <c r="M644" s="12">
        <f>H644/I644</f>
        <v>1.1394546666666667</v>
      </c>
      <c r="N644" t="str">
        <f>IF(M644&lt;=1, "0-100%", IF(M644&lt;=1.25, "100-125%", IF(M644&lt;=1.5, "125-150%", IF(M644&lt;=2, "150-200%", "&gt;200%"))))</f>
        <v>100-125%</v>
      </c>
      <c r="O644" s="6">
        <f>MIN(H644,I644)*INDEX('2018_commission_structure-Start'!$A$21:$I$24,MATCH($E644,'2018_commission_structure-Start'!$A$21:$A$24,0),MATCH(O$1,'2018_commission_structure-Start'!$A$21:$I$21,0))</f>
        <v>112500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19872.29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>SUM(O644:S644)</f>
        <v>132372.29</v>
      </c>
      <c r="U644" s="6">
        <f>T644+F644</f>
        <v>255223.29</v>
      </c>
      <c r="V644" s="6">
        <f>MIN(H644,I644)*INDEX('2018_commission_structure-Start'!$A$15:$J$18,MATCH($E644,'2018_commission_structure-Start'!$A$15:$A$18,0),MATCH(V$1,'2018_commission_structure-Start'!$A$15:$J$15,0))</f>
        <v>112500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23010.02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IF(H644&gt;L644,(H644-L644)*INDEX('2018_commission_structure-Start'!$A$21:$I$24,MATCH($E644,'2018_commission_structure-Start'!$A$21:$A$24,0),MATCH(Z$1,'2018_commission_structure-Start'!$A$21:$I$21,0)),0)</f>
        <v>0</v>
      </c>
      <c r="AA644" s="6">
        <f>SUM(V644:Z644)</f>
        <v>135510.01999999999</v>
      </c>
      <c r="AB644" s="6">
        <f>AA644+F644</f>
        <v>258361.02</v>
      </c>
    </row>
    <row r="645" spans="1:28" x14ac:dyDescent="0.2">
      <c r="A645" t="str">
        <f>C645&amp;" "&amp;D645</f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>VLOOKUP(E645,'2018_commission_structure-Start'!$A$22:$I$24,9,FALSE)</f>
        <v>600000</v>
      </c>
      <c r="J645" s="2">
        <f>I645*1.25</f>
        <v>750000</v>
      </c>
      <c r="K645" s="2">
        <f>I645*1.5</f>
        <v>900000</v>
      </c>
      <c r="L645" s="2">
        <f>I645*2</f>
        <v>1200000</v>
      </c>
      <c r="M645" s="12">
        <f>H645/I645</f>
        <v>1.1462033333333332</v>
      </c>
      <c r="N645" t="str">
        <f>IF(M645&lt;=1, "0-100%", IF(M645&lt;=1.25, "100-125%", IF(M645&lt;=1.5, "125-150%", IF(M645&lt;=2, "150-200%", "&gt;200%"))))</f>
        <v>100-125%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14912.740000000002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0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>SUM(O645:S645)</f>
        <v>92912.74</v>
      </c>
      <c r="U645" s="6">
        <f>T645+F645</f>
        <v>158558.74</v>
      </c>
      <c r="V645" s="6">
        <f>MIN(H645,I645)*INDEX('2018_commission_structure-Start'!$A$15:$J$18,MATCH($E645,'2018_commission_structure-Start'!$A$15:$A$18,0),MATCH(V$1,'2018_commission_structure-Start'!$A$15:$J$15,0))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15789.96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0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IF(H645&gt;L645,(H645-L645)*INDEX('2018_commission_structure-Start'!$A$21:$I$24,MATCH($E645,'2018_commission_structure-Start'!$A$21:$A$24,0),MATCH(Z$1,'2018_commission_structure-Start'!$A$21:$I$21,0)),0)</f>
        <v>0</v>
      </c>
      <c r="AA645" s="6">
        <f>SUM(V645:Z645)</f>
        <v>105789.95999999999</v>
      </c>
      <c r="AB645" s="6">
        <f>AA645+F645</f>
        <v>171435.96</v>
      </c>
    </row>
    <row r="646" spans="1:28" x14ac:dyDescent="0.2">
      <c r="A646" t="str">
        <f>C646&amp;" "&amp;D646</f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>VLOOKUP(E646,'2018_commission_structure-Start'!$A$22:$I$24,9,FALSE)</f>
        <v>500000</v>
      </c>
      <c r="J646" s="2">
        <f>I646*1.25</f>
        <v>625000</v>
      </c>
      <c r="K646" s="2">
        <f>I646*1.5</f>
        <v>750000</v>
      </c>
      <c r="L646" s="2">
        <f>I646*2</f>
        <v>1000000</v>
      </c>
      <c r="M646" s="12">
        <f>H646/I646</f>
        <v>1.3672820000000001</v>
      </c>
      <c r="N646" t="str">
        <f>IF(M646&lt;=1, "0-100%", IF(M646&lt;=1.25, "100-125%", IF(M646&lt;=1.5, "125-150%", IF(M646&lt;=2, "150-200%", "&gt;200%"))))</f>
        <v>125-150%</v>
      </c>
      <c r="O646" s="6">
        <f>MIN(H646,I646)*INDEX('2018_commission_structure-Start'!$A$21:$I$24,MATCH($E646,'2018_commission_structure-Start'!$A$21:$A$24,0),MATCH(O$1,'2018_commission_structure-Start'!$A$21:$I$21,0))</f>
        <v>50000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18750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10555.38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>SUM(O646:S646)</f>
        <v>79305.38</v>
      </c>
      <c r="U646" s="6">
        <f>T646+F646</f>
        <v>112965.38</v>
      </c>
      <c r="V646" s="6">
        <f>MIN(H646,I646)*INDEX('2018_commission_structure-Start'!$A$15:$J$18,MATCH($E646,'2018_commission_structure-Start'!$A$15:$A$18,0),MATCH(V$1,'2018_commission_structure-Start'!$A$15:$J$15,0))</f>
        <v>60000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21250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11728.2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IF(H646&gt;L646,(H646-L646)*INDEX('2018_commission_structure-Start'!$A$21:$I$24,MATCH($E646,'2018_commission_structure-Start'!$A$21:$A$24,0),MATCH(Z$1,'2018_commission_structure-Start'!$A$21:$I$21,0)),0)</f>
        <v>0</v>
      </c>
      <c r="AA646" s="6">
        <f>SUM(V646:Z646)</f>
        <v>92978.2</v>
      </c>
      <c r="AB646" s="6">
        <f>AA646+F646</f>
        <v>126638.2</v>
      </c>
    </row>
    <row r="647" spans="1:28" x14ac:dyDescent="0.2">
      <c r="A647" t="str">
        <f>C647&amp;" "&amp;D647</f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>VLOOKUP(E647,'2018_commission_structure-Start'!$A$22:$I$24,9,FALSE)</f>
        <v>750000</v>
      </c>
      <c r="J647" s="2">
        <f>I647*1.25</f>
        <v>937500</v>
      </c>
      <c r="K647" s="2">
        <f>I647*1.5</f>
        <v>1125000</v>
      </c>
      <c r="L647" s="2">
        <f>I647*2</f>
        <v>1500000</v>
      </c>
      <c r="M647" s="12">
        <f>H647/I647</f>
        <v>0.74863733333333338</v>
      </c>
      <c r="N647" t="str">
        <f>IF(M647&lt;=1, "0-100%", IF(M647&lt;=1.25, "100-125%", IF(M647&lt;=1.5, "125-150%", IF(M647&lt;=2, "150-200%", "&gt;200%"))))</f>
        <v>0-100%</v>
      </c>
      <c r="O647" s="6">
        <f>MIN(H647,I647)*INDEX('2018_commission_structure-Start'!$A$21:$I$24,MATCH($E647,'2018_commission_structure-Start'!$A$21:$A$24,0),MATCH(O$1,'2018_commission_structure-Start'!$A$21:$I$21,0))</f>
        <v>84221.7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>SUM(O647:S647)</f>
        <v>84221.7</v>
      </c>
      <c r="U647" s="6">
        <f>T647+F647</f>
        <v>203804.7</v>
      </c>
      <c r="V647" s="6">
        <f>MIN(H647,I647)*INDEX('2018_commission_structure-Start'!$A$15:$J$18,MATCH($E647,'2018_commission_structure-Start'!$A$15:$A$18,0),MATCH(V$1,'2018_commission_structure-Start'!$A$15:$J$15,0))</f>
        <v>84221.7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IF(H647&gt;L647,(H647-L647)*INDEX('2018_commission_structure-Start'!$A$21:$I$24,MATCH($E647,'2018_commission_structure-Start'!$A$21:$A$24,0),MATCH(Z$1,'2018_commission_structure-Start'!$A$21:$I$21,0)),0)</f>
        <v>0</v>
      </c>
      <c r="AA647" s="6">
        <f>SUM(V647:Z647)</f>
        <v>84221.7</v>
      </c>
      <c r="AB647" s="6">
        <f>AA647+F647</f>
        <v>203804.7</v>
      </c>
    </row>
    <row r="648" spans="1:28" x14ac:dyDescent="0.2">
      <c r="A648" t="str">
        <f>C648&amp;" "&amp;D648</f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>VLOOKUP(E648,'2018_commission_structure-Start'!$A$22:$I$24,9,FALSE)</f>
        <v>500000</v>
      </c>
      <c r="J648" s="2">
        <f>I648*1.25</f>
        <v>625000</v>
      </c>
      <c r="K648" s="2">
        <f>I648*1.5</f>
        <v>750000</v>
      </c>
      <c r="L648" s="2">
        <f>I648*2</f>
        <v>1000000</v>
      </c>
      <c r="M648" s="12">
        <f>H648/I648</f>
        <v>0.94234600000000002</v>
      </c>
      <c r="N648" t="str">
        <f>IF(M648&lt;=1, "0-100%", IF(M648&lt;=1.25, "100-125%", IF(M648&lt;=1.5, "125-150%", IF(M648&lt;=2, "150-200%", "&gt;200%"))))</f>
        <v>0-100%</v>
      </c>
      <c r="O648" s="6">
        <f>MIN(H648,I648)*INDEX('2018_commission_structure-Start'!$A$21:$I$24,MATCH($E648,'2018_commission_structure-Start'!$A$21:$A$24,0),MATCH(O$1,'2018_commission_structure-Start'!$A$21:$I$21,0))</f>
        <v>47117.3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0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>SUM(O648:S648)</f>
        <v>47117.3</v>
      </c>
      <c r="U648" s="6">
        <f>T648+F648</f>
        <v>92681.3</v>
      </c>
      <c r="V648" s="6">
        <f>MIN(H648,I648)*INDEX('2018_commission_structure-Start'!$A$15:$J$18,MATCH($E648,'2018_commission_structure-Start'!$A$15:$A$18,0),MATCH(V$1,'2018_commission_structure-Start'!$A$15:$J$15,0))</f>
        <v>56540.759999999995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0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IF(H648&gt;L648,(H648-L648)*INDEX('2018_commission_structure-Start'!$A$21:$I$24,MATCH($E648,'2018_commission_structure-Start'!$A$21:$A$24,0),MATCH(Z$1,'2018_commission_structure-Start'!$A$21:$I$21,0)),0)</f>
        <v>0</v>
      </c>
      <c r="AA648" s="6">
        <f>SUM(V648:Z648)</f>
        <v>56540.759999999995</v>
      </c>
      <c r="AB648" s="6">
        <f>AA648+F648</f>
        <v>102104.76</v>
      </c>
    </row>
    <row r="649" spans="1:28" x14ac:dyDescent="0.2">
      <c r="A649" t="str">
        <f>C649&amp;" "&amp;D649</f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>VLOOKUP(E649,'2018_commission_structure-Start'!$A$22:$I$24,9,FALSE)</f>
        <v>600000</v>
      </c>
      <c r="J649" s="2">
        <f>I649*1.25</f>
        <v>750000</v>
      </c>
      <c r="K649" s="2">
        <f>I649*1.5</f>
        <v>900000</v>
      </c>
      <c r="L649" s="2">
        <f>I649*2</f>
        <v>1200000</v>
      </c>
      <c r="M649" s="12">
        <f>H649/I649</f>
        <v>2.0234983333333334</v>
      </c>
      <c r="N649" t="str">
        <f>IF(M649&lt;=1, "0-100%", IF(M649&lt;=1.25, "100-125%", IF(M649&lt;=1.5, "125-150%", IF(M649&lt;=2, "150-200%", "&gt;200%"))))</f>
        <v>&gt;200%</v>
      </c>
      <c r="O649" s="6">
        <f>MIN(H649,I649)*INDEX('2018_commission_structure-Start'!$A$21:$I$24,MATCH($E649,'2018_commission_structure-Start'!$A$21:$A$24,0),MATCH(O$1,'2018_commission_structure-Start'!$A$21:$I$21,0))</f>
        <v>78000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25500.000000000004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31500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78000</v>
      </c>
      <c r="S649" s="2">
        <f>IF(H649&gt;L649,(H649-L649)*INDEX('2018_commission_structure-Start'!$A$21:$I$24,MATCH($E649,'2018_commission_structure-Start'!$A$21:$A$24,0),MATCH(S$1,'2018_commission_structure-Start'!$A$21:$I$21,0)),0)</f>
        <v>1832.8700000000001</v>
      </c>
      <c r="T649" s="6">
        <f>SUM(O649:S649)</f>
        <v>214832.87</v>
      </c>
      <c r="U649" s="6">
        <f>T649+F649</f>
        <v>267313.87</v>
      </c>
      <c r="V649" s="6">
        <f>MIN(H649,I649)*INDEX('2018_commission_structure-Start'!$A$15:$J$18,MATCH($E649,'2018_commission_structure-Start'!$A$15:$A$18,0),MATCH(V$1,'2018_commission_structure-Start'!$A$15:$J$15,0))</f>
        <v>90000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27000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37500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90000</v>
      </c>
      <c r="Z649" s="2">
        <f>IF(H649&gt;L649,(H649-L649)*INDEX('2018_commission_structure-Start'!$A$21:$I$24,MATCH($E649,'2018_commission_structure-Start'!$A$21:$A$24,0),MATCH(Z$1,'2018_commission_structure-Start'!$A$21:$I$21,0)),0)</f>
        <v>1832.8700000000001</v>
      </c>
      <c r="AA649" s="6">
        <f>SUM(V649:Z649)</f>
        <v>246332.87</v>
      </c>
      <c r="AB649" s="6">
        <f>AA649+F649</f>
        <v>298813.87</v>
      </c>
    </row>
    <row r="650" spans="1:28" x14ac:dyDescent="0.2">
      <c r="A650" t="str">
        <f>C650&amp;" "&amp;D650</f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>VLOOKUP(E650,'2018_commission_structure-Start'!$A$22:$I$24,9,FALSE)</f>
        <v>750000</v>
      </c>
      <c r="J650" s="2">
        <f>I650*1.25</f>
        <v>937500</v>
      </c>
      <c r="K650" s="2">
        <f>I650*1.5</f>
        <v>1125000</v>
      </c>
      <c r="L650" s="2">
        <f>I650*2</f>
        <v>1500000</v>
      </c>
      <c r="M650" s="12">
        <f>H650/I650</f>
        <v>0.8256053333333333</v>
      </c>
      <c r="N650" t="str">
        <f>IF(M650&lt;=1, "0-100%", IF(M650&lt;=1.25, "100-125%", IF(M650&lt;=1.5, "125-150%", IF(M650&lt;=2, "150-200%", "&gt;200%"))))</f>
        <v>0-100%</v>
      </c>
      <c r="O650" s="6">
        <f>MIN(H650,I650)*INDEX('2018_commission_structure-Start'!$A$21:$I$24,MATCH($E650,'2018_commission_structure-Start'!$A$21:$A$24,0),MATCH(O$1,'2018_commission_structure-Start'!$A$21:$I$21,0))</f>
        <v>92880.599999999991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0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0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>SUM(O650:S650)</f>
        <v>92880.599999999991</v>
      </c>
      <c r="U650" s="6">
        <f>T650+F650</f>
        <v>201363.59999999998</v>
      </c>
      <c r="V650" s="6">
        <f>MIN(H650,I650)*INDEX('2018_commission_structure-Start'!$A$15:$J$18,MATCH($E650,'2018_commission_structure-Start'!$A$15:$A$18,0),MATCH(V$1,'2018_commission_structure-Start'!$A$15:$J$15,0))</f>
        <v>92880.599999999991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0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IF(H650&gt;L650,(H650-L650)*INDEX('2018_commission_structure-Start'!$A$21:$I$24,MATCH($E650,'2018_commission_structure-Start'!$A$21:$A$24,0),MATCH(Z$1,'2018_commission_structure-Start'!$A$21:$I$21,0)),0)</f>
        <v>0</v>
      </c>
      <c r="AA650" s="6">
        <f>SUM(V650:Z650)</f>
        <v>92880.599999999991</v>
      </c>
      <c r="AB650" s="6">
        <f>AA650+F650</f>
        <v>201363.59999999998</v>
      </c>
    </row>
    <row r="651" spans="1:28" x14ac:dyDescent="0.2">
      <c r="A651" t="str">
        <f>C651&amp;" "&amp;D651</f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>VLOOKUP(E651,'2018_commission_structure-Start'!$A$22:$I$24,9,FALSE)</f>
        <v>500000</v>
      </c>
      <c r="J651" s="2">
        <f>I651*1.25</f>
        <v>625000</v>
      </c>
      <c r="K651" s="2">
        <f>I651*1.5</f>
        <v>750000</v>
      </c>
      <c r="L651" s="2">
        <f>I651*2</f>
        <v>1000000</v>
      </c>
      <c r="M651" s="12">
        <f>H651/I651</f>
        <v>0.89167200000000002</v>
      </c>
      <c r="N651" t="str">
        <f>IF(M651&lt;=1, "0-100%", IF(M651&lt;=1.25, "100-125%", IF(M651&lt;=1.5, "125-150%", IF(M651&lt;=2, "150-200%", "&gt;200%"))))</f>
        <v>0-100%</v>
      </c>
      <c r="O651" s="6">
        <f>MIN(H651,I651)*INDEX('2018_commission_structure-Start'!$A$21:$I$24,MATCH($E651,'2018_commission_structure-Start'!$A$21:$A$24,0),MATCH(O$1,'2018_commission_structure-Start'!$A$21:$I$21,0))</f>
        <v>44583.600000000006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0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0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>SUM(O651:S651)</f>
        <v>44583.600000000006</v>
      </c>
      <c r="U651" s="6">
        <f>T651+F651</f>
        <v>91669.6</v>
      </c>
      <c r="V651" s="6">
        <f>MIN(H651,I651)*INDEX('2018_commission_structure-Start'!$A$15:$J$18,MATCH($E651,'2018_commission_structure-Start'!$A$15:$A$18,0),MATCH(V$1,'2018_commission_structure-Start'!$A$15:$J$15,0))</f>
        <v>53500.32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0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0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IF(H651&gt;L651,(H651-L651)*INDEX('2018_commission_structure-Start'!$A$21:$I$24,MATCH($E651,'2018_commission_structure-Start'!$A$21:$A$24,0),MATCH(Z$1,'2018_commission_structure-Start'!$A$21:$I$21,0)),0)</f>
        <v>0</v>
      </c>
      <c r="AA651" s="6">
        <f>SUM(V651:Z651)</f>
        <v>53500.32</v>
      </c>
      <c r="AB651" s="6">
        <f>AA651+F651</f>
        <v>100586.32</v>
      </c>
    </row>
    <row r="652" spans="1:28" x14ac:dyDescent="0.2">
      <c r="A652" t="str">
        <f>C652&amp;" "&amp;D652</f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>VLOOKUP(E652,'2018_commission_structure-Start'!$A$22:$I$24,9,FALSE)</f>
        <v>500000</v>
      </c>
      <c r="J652" s="2">
        <f>I652*1.25</f>
        <v>625000</v>
      </c>
      <c r="K652" s="2">
        <f>I652*1.5</f>
        <v>750000</v>
      </c>
      <c r="L652" s="2">
        <f>I652*2</f>
        <v>1000000</v>
      </c>
      <c r="M652" s="12">
        <f>H652/I652</f>
        <v>1.5516019999999999</v>
      </c>
      <c r="N652" t="str">
        <f>IF(M652&lt;=1, "0-100%", IF(M652&lt;=1.25, "100-125%", IF(M652&lt;=1.5, "125-150%", IF(M652&lt;=2, "150-200%", "&gt;200%"))))</f>
        <v>150-200%</v>
      </c>
      <c r="O652" s="6">
        <f>MIN(H652,I652)*INDEX('2018_commission_structure-Start'!$A$21:$I$24,MATCH($E652,'2018_commission_structure-Start'!$A$21:$A$24,0),MATCH(O$1,'2018_commission_structure-Start'!$A$21:$I$21,0))</f>
        <v>50000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18750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22500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5676.22</v>
      </c>
      <c r="S652" s="2">
        <f>IF(H652&gt;L652,(H652-L652)*INDEX('2018_commission_structure-Start'!$A$21:$I$24,MATCH($E652,'2018_commission_structure-Start'!$A$21:$A$24,0),MATCH(S$1,'2018_commission_structure-Start'!$A$21:$I$21,0)),0)</f>
        <v>0</v>
      </c>
      <c r="T652" s="6">
        <f>SUM(O652:S652)</f>
        <v>96926.22</v>
      </c>
      <c r="U652" s="6">
        <f>T652+F652</f>
        <v>138789.22</v>
      </c>
      <c r="V652" s="6">
        <f>MIN(H652,I652)*INDEX('2018_commission_structure-Start'!$A$15:$J$18,MATCH($E652,'2018_commission_structure-Start'!$A$15:$A$18,0),MATCH(V$1,'2018_commission_structure-Start'!$A$15:$J$15,0))</f>
        <v>60000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21250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25000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5676.22</v>
      </c>
      <c r="Z652" s="2">
        <f>IF(H652&gt;L652,(H652-L652)*INDEX('2018_commission_structure-Start'!$A$21:$I$24,MATCH($E652,'2018_commission_structure-Start'!$A$21:$A$24,0),MATCH(Z$1,'2018_commission_structure-Start'!$A$21:$I$21,0)),0)</f>
        <v>0</v>
      </c>
      <c r="AA652" s="6">
        <f>SUM(V652:Z652)</f>
        <v>111926.22</v>
      </c>
      <c r="AB652" s="6">
        <f>AA652+F652</f>
        <v>153789.22</v>
      </c>
    </row>
    <row r="653" spans="1:28" x14ac:dyDescent="0.2">
      <c r="A653" t="str">
        <f>C653&amp;" "&amp;D653</f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>VLOOKUP(E653,'2018_commission_structure-Start'!$A$22:$I$24,9,FALSE)</f>
        <v>750000</v>
      </c>
      <c r="J653" s="2">
        <f>I653*1.25</f>
        <v>937500</v>
      </c>
      <c r="K653" s="2">
        <f>I653*1.5</f>
        <v>1125000</v>
      </c>
      <c r="L653" s="2">
        <f>I653*2</f>
        <v>1500000</v>
      </c>
      <c r="M653" s="12">
        <f>H653/I653</f>
        <v>1.0418626666666666</v>
      </c>
      <c r="N653" t="str">
        <f>IF(M653&lt;=1, "0-100%", IF(M653&lt;=1.25, "100-125%", IF(M653&lt;=1.5, "125-150%", IF(M653&lt;=2, "150-200%", "&gt;200%"))))</f>
        <v>100-125%</v>
      </c>
      <c r="O653" s="6">
        <f>MIN(H653,I653)*INDEX('2018_commission_structure-Start'!$A$21:$I$24,MATCH($E653,'2018_commission_structure-Start'!$A$21:$A$24,0),MATCH(O$1,'2018_commission_structure-Start'!$A$21:$I$21,0))</f>
        <v>112500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5965.43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0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>SUM(O653:S653)</f>
        <v>118465.43</v>
      </c>
      <c r="U653" s="6">
        <f>T653+F653</f>
        <v>194172.43</v>
      </c>
      <c r="V653" s="6">
        <f>MIN(H653,I653)*INDEX('2018_commission_structure-Start'!$A$15:$J$18,MATCH($E653,'2018_commission_structure-Start'!$A$15:$A$18,0),MATCH(V$1,'2018_commission_structure-Start'!$A$15:$J$15,0))</f>
        <v>112500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6907.34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0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IF(H653&gt;L653,(H653-L653)*INDEX('2018_commission_structure-Start'!$A$21:$I$24,MATCH($E653,'2018_commission_structure-Start'!$A$21:$A$24,0),MATCH(Z$1,'2018_commission_structure-Start'!$A$21:$I$21,0)),0)</f>
        <v>0</v>
      </c>
      <c r="AA653" s="6">
        <f>SUM(V653:Z653)</f>
        <v>119407.34</v>
      </c>
      <c r="AB653" s="6">
        <f>AA653+F653</f>
        <v>195114.34</v>
      </c>
    </row>
    <row r="654" spans="1:28" x14ac:dyDescent="0.2">
      <c r="A654" t="str">
        <f>C654&amp;" "&amp;D654</f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>VLOOKUP(E654,'2018_commission_structure-Start'!$A$22:$I$24,9,FALSE)</f>
        <v>600000</v>
      </c>
      <c r="J654" s="2">
        <f>I654*1.25</f>
        <v>750000</v>
      </c>
      <c r="K654" s="2">
        <f>I654*1.5</f>
        <v>900000</v>
      </c>
      <c r="L654" s="2">
        <f>I654*2</f>
        <v>1200000</v>
      </c>
      <c r="M654" s="12">
        <f>H654/I654</f>
        <v>0.66229166666666661</v>
      </c>
      <c r="N654" t="str">
        <f>IF(M654&lt;=1, "0-100%", IF(M654&lt;=1.25, "100-125%", IF(M654&lt;=1.5, "125-150%", IF(M654&lt;=2, "150-200%", "&gt;200%"))))</f>
        <v>0-100%</v>
      </c>
      <c r="O654" s="6">
        <f>MIN(H654,I654)*INDEX('2018_commission_structure-Start'!$A$21:$I$24,MATCH($E654,'2018_commission_structure-Start'!$A$21:$A$24,0),MATCH(O$1,'2018_commission_structure-Start'!$A$21:$I$21,0))</f>
        <v>51658.75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0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>SUM(O654:S654)</f>
        <v>51658.75</v>
      </c>
      <c r="U654" s="6">
        <f>T654+F654</f>
        <v>113363.75</v>
      </c>
      <c r="V654" s="6">
        <f>MIN(H654,I654)*INDEX('2018_commission_structure-Start'!$A$15:$J$18,MATCH($E654,'2018_commission_structure-Start'!$A$15:$A$18,0),MATCH(V$1,'2018_commission_structure-Start'!$A$15:$J$15,0))</f>
        <v>59606.25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0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IF(H654&gt;L654,(H654-L654)*INDEX('2018_commission_structure-Start'!$A$21:$I$24,MATCH($E654,'2018_commission_structure-Start'!$A$21:$A$24,0),MATCH(Z$1,'2018_commission_structure-Start'!$A$21:$I$21,0)),0)</f>
        <v>0</v>
      </c>
      <c r="AA654" s="6">
        <f>SUM(V654:Z654)</f>
        <v>59606.25</v>
      </c>
      <c r="AB654" s="6">
        <f>AA654+F654</f>
        <v>121311.25</v>
      </c>
    </row>
    <row r="655" spans="1:28" x14ac:dyDescent="0.2">
      <c r="A655" t="str">
        <f>C655&amp;" "&amp;D655</f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>VLOOKUP(E655,'2018_commission_structure-Start'!$A$22:$I$24,9,FALSE)</f>
        <v>750000</v>
      </c>
      <c r="J655" s="2">
        <f>I655*1.25</f>
        <v>937500</v>
      </c>
      <c r="K655" s="2">
        <f>I655*1.5</f>
        <v>1125000</v>
      </c>
      <c r="L655" s="2">
        <f>I655*2</f>
        <v>1500000</v>
      </c>
      <c r="M655" s="12">
        <f>H655/I655</f>
        <v>1.1010826666666667</v>
      </c>
      <c r="N655" t="str">
        <f>IF(M655&lt;=1, "0-100%", IF(M655&lt;=1.25, "100-125%", IF(M655&lt;=1.5, "125-150%", IF(M655&lt;=2, "150-200%", "&gt;200%"))))</f>
        <v>100-125%</v>
      </c>
      <c r="O655" s="6">
        <f>MIN(H655,I655)*INDEX('2018_commission_structure-Start'!$A$21:$I$24,MATCH($E655,'2018_commission_structure-Start'!$A$21:$A$24,0),MATCH(O$1,'2018_commission_structure-Start'!$A$21:$I$21,0))</f>
        <v>112500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14404.28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0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>SUM(O655:S655)</f>
        <v>126904.28</v>
      </c>
      <c r="U655" s="6">
        <f>T655+F655</f>
        <v>243785.28</v>
      </c>
      <c r="V655" s="6">
        <f>MIN(H655,I655)*INDEX('2018_commission_structure-Start'!$A$15:$J$18,MATCH($E655,'2018_commission_structure-Start'!$A$15:$A$18,0),MATCH(V$1,'2018_commission_structure-Start'!$A$15:$J$15,0))</f>
        <v>112500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16678.64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0</v>
      </c>
      <c r="Z655" s="2">
        <f>IF(H655&gt;L655,(H655-L655)*INDEX('2018_commission_structure-Start'!$A$21:$I$24,MATCH($E655,'2018_commission_structure-Start'!$A$21:$A$24,0),MATCH(Z$1,'2018_commission_structure-Start'!$A$21:$I$21,0)),0)</f>
        <v>0</v>
      </c>
      <c r="AA655" s="6">
        <f>SUM(V655:Z655)</f>
        <v>129178.64</v>
      </c>
      <c r="AB655" s="6">
        <f>AA655+F655</f>
        <v>246059.64</v>
      </c>
    </row>
    <row r="656" spans="1:28" x14ac:dyDescent="0.2">
      <c r="A656" t="str">
        <f>C656&amp;" "&amp;D656</f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>VLOOKUP(E656,'2018_commission_structure-Start'!$A$22:$I$24,9,FALSE)</f>
        <v>500000</v>
      </c>
      <c r="J656" s="2">
        <f>I656*1.25</f>
        <v>625000</v>
      </c>
      <c r="K656" s="2">
        <f>I656*1.5</f>
        <v>750000</v>
      </c>
      <c r="L656" s="2">
        <f>I656*2</f>
        <v>1000000</v>
      </c>
      <c r="M656" s="12">
        <f>H656/I656</f>
        <v>1.309274</v>
      </c>
      <c r="N656" t="str">
        <f>IF(M656&lt;=1, "0-100%", IF(M656&lt;=1.25, "100-125%", IF(M656&lt;=1.5, "125-150%", IF(M656&lt;=2, "150-200%", "&gt;200%"))))</f>
        <v>125-150%</v>
      </c>
      <c r="O656" s="6">
        <f>MIN(H656,I656)*INDEX('2018_commission_structure-Start'!$A$21:$I$24,MATCH($E656,'2018_commission_structure-Start'!$A$21:$A$24,0),MATCH(O$1,'2018_commission_structure-Start'!$A$21:$I$21,0))</f>
        <v>50000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18750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5334.66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0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>SUM(O656:S656)</f>
        <v>74084.66</v>
      </c>
      <c r="U656" s="6">
        <f>T656+F656</f>
        <v>131108.66</v>
      </c>
      <c r="V656" s="6">
        <f>MIN(H656,I656)*INDEX('2018_commission_structure-Start'!$A$15:$J$18,MATCH($E656,'2018_commission_structure-Start'!$A$15:$A$18,0),MATCH(V$1,'2018_commission_structure-Start'!$A$15:$J$15,0))</f>
        <v>60000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21250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5927.4000000000005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0</v>
      </c>
      <c r="Z656" s="2">
        <f>IF(H656&gt;L656,(H656-L656)*INDEX('2018_commission_structure-Start'!$A$21:$I$24,MATCH($E656,'2018_commission_structure-Start'!$A$21:$A$24,0),MATCH(Z$1,'2018_commission_structure-Start'!$A$21:$I$21,0)),0)</f>
        <v>0</v>
      </c>
      <c r="AA656" s="6">
        <f>SUM(V656:Z656)</f>
        <v>87177.4</v>
      </c>
      <c r="AB656" s="6">
        <f>AA656+F656</f>
        <v>144201.4</v>
      </c>
    </row>
    <row r="657" spans="1:28" x14ac:dyDescent="0.2">
      <c r="A657" t="str">
        <f>C657&amp;" "&amp;D657</f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>VLOOKUP(E657,'2018_commission_structure-Start'!$A$22:$I$24,9,FALSE)</f>
        <v>750000</v>
      </c>
      <c r="J657" s="2">
        <f>I657*1.25</f>
        <v>937500</v>
      </c>
      <c r="K657" s="2">
        <f>I657*1.5</f>
        <v>1125000</v>
      </c>
      <c r="L657" s="2">
        <f>I657*2</f>
        <v>1500000</v>
      </c>
      <c r="M657" s="12">
        <f>H657/I657</f>
        <v>0.63218399999999997</v>
      </c>
      <c r="N657" t="str">
        <f>IF(M657&lt;=1, "0-100%", IF(M657&lt;=1.25, "100-125%", IF(M657&lt;=1.5, "125-150%", IF(M657&lt;=2, "150-200%", "&gt;200%"))))</f>
        <v>0-100%</v>
      </c>
      <c r="O657" s="6">
        <f>MIN(H657,I657)*INDEX('2018_commission_structure-Start'!$A$21:$I$24,MATCH($E657,'2018_commission_structure-Start'!$A$21:$A$24,0),MATCH(O$1,'2018_commission_structure-Start'!$A$21:$I$21,0))</f>
        <v>71120.7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0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>SUM(O657:S657)</f>
        <v>71120.7</v>
      </c>
      <c r="U657" s="6">
        <f>T657+F657</f>
        <v>190744.7</v>
      </c>
      <c r="V657" s="6">
        <f>MIN(H657,I657)*INDEX('2018_commission_structure-Start'!$A$15:$J$18,MATCH($E657,'2018_commission_structure-Start'!$A$15:$A$18,0),MATCH(V$1,'2018_commission_structure-Start'!$A$15:$J$15,0))</f>
        <v>71120.7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0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IF(H657&gt;L657,(H657-L657)*INDEX('2018_commission_structure-Start'!$A$21:$I$24,MATCH($E657,'2018_commission_structure-Start'!$A$21:$A$24,0),MATCH(Z$1,'2018_commission_structure-Start'!$A$21:$I$21,0)),0)</f>
        <v>0</v>
      </c>
      <c r="AA657" s="6">
        <f>SUM(V657:Z657)</f>
        <v>71120.7</v>
      </c>
      <c r="AB657" s="6">
        <f>AA657+F657</f>
        <v>190744.7</v>
      </c>
    </row>
    <row r="658" spans="1:28" x14ac:dyDescent="0.2">
      <c r="A658" t="str">
        <f>C658&amp;" "&amp;D658</f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>VLOOKUP(E658,'2018_commission_structure-Start'!$A$22:$I$24,9,FALSE)</f>
        <v>600000</v>
      </c>
      <c r="J658" s="2">
        <f>I658*1.25</f>
        <v>750000</v>
      </c>
      <c r="K658" s="2">
        <f>I658*1.5</f>
        <v>900000</v>
      </c>
      <c r="L658" s="2">
        <f>I658*2</f>
        <v>1200000</v>
      </c>
      <c r="M658" s="12">
        <f>H658/I658</f>
        <v>1.3014616666666667</v>
      </c>
      <c r="N658" t="str">
        <f>IF(M658&lt;=1, "0-100%", IF(M658&lt;=1.25, "100-125%", IF(M658&lt;=1.5, "125-150%", IF(M658&lt;=2, "150-200%", "&gt;200%"))))</f>
        <v>125-150%</v>
      </c>
      <c r="O658" s="6">
        <f>MIN(H658,I658)*INDEX('2018_commission_structure-Start'!$A$21:$I$24,MATCH($E658,'2018_commission_structure-Start'!$A$21:$A$24,0),MATCH(O$1,'2018_commission_structure-Start'!$A$21:$I$21,0))</f>
        <v>78000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25500.000000000004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6484.17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>SUM(O658:S658)</f>
        <v>109984.17</v>
      </c>
      <c r="U658" s="6">
        <f>T658+F658</f>
        <v>181640.16999999998</v>
      </c>
      <c r="V658" s="6">
        <f>MIN(H658,I658)*INDEX('2018_commission_structure-Start'!$A$15:$J$18,MATCH($E658,'2018_commission_structure-Start'!$A$15:$A$18,0),MATCH(V$1,'2018_commission_structure-Start'!$A$15:$J$15,0))</f>
        <v>90000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27000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7719.25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IF(H658&gt;L658,(H658-L658)*INDEX('2018_commission_structure-Start'!$A$21:$I$24,MATCH($E658,'2018_commission_structure-Start'!$A$21:$A$24,0),MATCH(Z$1,'2018_commission_structure-Start'!$A$21:$I$21,0)),0)</f>
        <v>0</v>
      </c>
      <c r="AA658" s="6">
        <f>SUM(V658:Z658)</f>
        <v>124719.25</v>
      </c>
      <c r="AB658" s="6">
        <f>AA658+F658</f>
        <v>196375.25</v>
      </c>
    </row>
    <row r="659" spans="1:28" x14ac:dyDescent="0.2">
      <c r="A659" t="str">
        <f>C659&amp;" "&amp;D659</f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>VLOOKUP(E659,'2018_commission_structure-Start'!$A$22:$I$24,9,FALSE)</f>
        <v>500000</v>
      </c>
      <c r="J659" s="2">
        <f>I659*1.25</f>
        <v>625000</v>
      </c>
      <c r="K659" s="2">
        <f>I659*1.5</f>
        <v>750000</v>
      </c>
      <c r="L659" s="2">
        <f>I659*2</f>
        <v>1000000</v>
      </c>
      <c r="M659" s="12">
        <f>H659/I659</f>
        <v>0.62728399999999995</v>
      </c>
      <c r="N659" t="str">
        <f>IF(M659&lt;=1, "0-100%", IF(M659&lt;=1.25, "100-125%", IF(M659&lt;=1.5, "125-150%", IF(M659&lt;=2, "150-200%", "&gt;200%"))))</f>
        <v>0-100%</v>
      </c>
      <c r="O659" s="6">
        <f>MIN(H659,I659)*INDEX('2018_commission_structure-Start'!$A$21:$I$24,MATCH($E659,'2018_commission_structure-Start'!$A$21:$A$24,0),MATCH(O$1,'2018_commission_structure-Start'!$A$21:$I$21,0))</f>
        <v>31364.2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>SUM(O659:S659)</f>
        <v>31364.2</v>
      </c>
      <c r="U659" s="6">
        <f>T659+F659</f>
        <v>91728.2</v>
      </c>
      <c r="V659" s="6">
        <f>MIN(H659,I659)*INDEX('2018_commission_structure-Start'!$A$15:$J$18,MATCH($E659,'2018_commission_structure-Start'!$A$15:$A$18,0),MATCH(V$1,'2018_commission_structure-Start'!$A$15:$J$15,0))</f>
        <v>37637.040000000001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IF(H659&gt;L659,(H659-L659)*INDEX('2018_commission_structure-Start'!$A$21:$I$24,MATCH($E659,'2018_commission_structure-Start'!$A$21:$A$24,0),MATCH(Z$1,'2018_commission_structure-Start'!$A$21:$I$21,0)),0)</f>
        <v>0</v>
      </c>
      <c r="AA659" s="6">
        <f>SUM(V659:Z659)</f>
        <v>37637.040000000001</v>
      </c>
      <c r="AB659" s="6">
        <f>AA659+F659</f>
        <v>98001.040000000008</v>
      </c>
    </row>
    <row r="660" spans="1:28" x14ac:dyDescent="0.2">
      <c r="A660" t="str">
        <f>C660&amp;" "&amp;D660</f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>VLOOKUP(E660,'2018_commission_structure-Start'!$A$22:$I$24,9,FALSE)</f>
        <v>600000</v>
      </c>
      <c r="J660" s="2">
        <f>I660*1.25</f>
        <v>750000</v>
      </c>
      <c r="K660" s="2">
        <f>I660*1.5</f>
        <v>900000</v>
      </c>
      <c r="L660" s="2">
        <f>I660*2</f>
        <v>1200000</v>
      </c>
      <c r="M660" s="12">
        <f>H660/I660</f>
        <v>1.4148566666666667</v>
      </c>
      <c r="N660" t="str">
        <f>IF(M660&lt;=1, "0-100%", IF(M660&lt;=1.25, "100-125%", IF(M660&lt;=1.5, "125-150%", IF(M660&lt;=2, "150-200%", "&gt;200%"))))</f>
        <v>125-150%</v>
      </c>
      <c r="O660" s="6">
        <f>MIN(H660,I660)*INDEX('2018_commission_structure-Start'!$A$21:$I$24,MATCH($E660,'2018_commission_structure-Start'!$A$21:$A$24,0),MATCH(O$1,'2018_commission_structure-Start'!$A$21:$I$21,0))</f>
        <v>78000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25500.000000000004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20771.939999999999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>SUM(O660:S660)</f>
        <v>124271.94</v>
      </c>
      <c r="U660" s="6">
        <f>T660+F660</f>
        <v>177865.94</v>
      </c>
      <c r="V660" s="6">
        <f>MIN(H660,I660)*INDEX('2018_commission_structure-Start'!$A$15:$J$18,MATCH($E660,'2018_commission_structure-Start'!$A$15:$A$18,0),MATCH(V$1,'2018_commission_structure-Start'!$A$15:$J$15,0))</f>
        <v>90000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27000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24728.5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IF(H660&gt;L660,(H660-L660)*INDEX('2018_commission_structure-Start'!$A$21:$I$24,MATCH($E660,'2018_commission_structure-Start'!$A$21:$A$24,0),MATCH(Z$1,'2018_commission_structure-Start'!$A$21:$I$21,0)),0)</f>
        <v>0</v>
      </c>
      <c r="AA660" s="6">
        <f>SUM(V660:Z660)</f>
        <v>141728.5</v>
      </c>
      <c r="AB660" s="6">
        <f>AA660+F660</f>
        <v>195322.5</v>
      </c>
    </row>
    <row r="661" spans="1:28" x14ac:dyDescent="0.2">
      <c r="A661" t="str">
        <f>C661&amp;" "&amp;D661</f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>VLOOKUP(E661,'2018_commission_structure-Start'!$A$22:$I$24,9,FALSE)</f>
        <v>750000</v>
      </c>
      <c r="J661" s="2">
        <f>I661*1.25</f>
        <v>937500</v>
      </c>
      <c r="K661" s="2">
        <f>I661*1.5</f>
        <v>1125000</v>
      </c>
      <c r="L661" s="2">
        <f>I661*2</f>
        <v>1500000</v>
      </c>
      <c r="M661" s="12">
        <f>H661/I661</f>
        <v>1.4880493333333333</v>
      </c>
      <c r="N661" t="str">
        <f>IF(M661&lt;=1, "0-100%", IF(M661&lt;=1.25, "100-125%", IF(M661&lt;=1.5, "125-150%", IF(M661&lt;=2, "150-200%", "&gt;200%"))))</f>
        <v>125-150%</v>
      </c>
      <c r="O661" s="6">
        <f>MIN(H661,I661)*INDEX('2018_commission_structure-Start'!$A$21:$I$24,MATCH($E661,'2018_commission_structure-Start'!$A$21:$A$24,0),MATCH(O$1,'2018_commission_structure-Start'!$A$21:$I$21,0))</f>
        <v>112500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35625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41063.51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0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>SUM(O661:S661)</f>
        <v>189188.51</v>
      </c>
      <c r="U661" s="6">
        <f>T661+F661</f>
        <v>286656.51</v>
      </c>
      <c r="V661" s="6">
        <f>MIN(H661,I661)*INDEX('2018_commission_structure-Start'!$A$15:$J$18,MATCH($E661,'2018_commission_structure-Start'!$A$15:$A$18,0),MATCH(V$1,'2018_commission_structure-Start'!$A$15:$J$15,0))</f>
        <v>112500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41250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44634.25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0</v>
      </c>
      <c r="Z661" s="2">
        <f>IF(H661&gt;L661,(H661-L661)*INDEX('2018_commission_structure-Start'!$A$21:$I$24,MATCH($E661,'2018_commission_structure-Start'!$A$21:$A$24,0),MATCH(Z$1,'2018_commission_structure-Start'!$A$21:$I$21,0)),0)</f>
        <v>0</v>
      </c>
      <c r="AA661" s="6">
        <f>SUM(V661:Z661)</f>
        <v>198384.25</v>
      </c>
      <c r="AB661" s="6">
        <f>AA661+F661</f>
        <v>295852.25</v>
      </c>
    </row>
    <row r="662" spans="1:28" x14ac:dyDescent="0.2">
      <c r="A662" t="str">
        <f>C662&amp;" "&amp;D662</f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>VLOOKUP(E662,'2018_commission_structure-Start'!$A$22:$I$24,9,FALSE)</f>
        <v>500000</v>
      </c>
      <c r="J662" s="2">
        <f>I662*1.25</f>
        <v>625000</v>
      </c>
      <c r="K662" s="2">
        <f>I662*1.5</f>
        <v>750000</v>
      </c>
      <c r="L662" s="2">
        <f>I662*2</f>
        <v>1000000</v>
      </c>
      <c r="M662" s="12">
        <f>H662/I662</f>
        <v>1.524008</v>
      </c>
      <c r="N662" t="str">
        <f>IF(M662&lt;=1, "0-100%", IF(M662&lt;=1.25, "100-125%", IF(M662&lt;=1.5, "125-150%", IF(M662&lt;=2, "150-200%", "&gt;200%"))))</f>
        <v>150-200%</v>
      </c>
      <c r="O662" s="6">
        <f>MIN(H662,I662)*INDEX('2018_commission_structure-Start'!$A$21:$I$24,MATCH($E662,'2018_commission_structure-Start'!$A$21:$A$24,0),MATCH(O$1,'2018_commission_structure-Start'!$A$21:$I$21,0))</f>
        <v>50000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18750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22500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2640.88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>SUM(O662:S662)</f>
        <v>93890.880000000005</v>
      </c>
      <c r="U662" s="6">
        <f>T662+F662</f>
        <v>150127.88</v>
      </c>
      <c r="V662" s="6">
        <f>MIN(H662,I662)*INDEX('2018_commission_structure-Start'!$A$15:$J$18,MATCH($E662,'2018_commission_structure-Start'!$A$15:$A$18,0),MATCH(V$1,'2018_commission_structure-Start'!$A$15:$J$15,0))</f>
        <v>60000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21250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25000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2640.88</v>
      </c>
      <c r="Z662" s="2">
        <f>IF(H662&gt;L662,(H662-L662)*INDEX('2018_commission_structure-Start'!$A$21:$I$24,MATCH($E662,'2018_commission_structure-Start'!$A$21:$A$24,0),MATCH(Z$1,'2018_commission_structure-Start'!$A$21:$I$21,0)),0)</f>
        <v>0</v>
      </c>
      <c r="AA662" s="6">
        <f>SUM(V662:Z662)</f>
        <v>108890.88</v>
      </c>
      <c r="AB662" s="6">
        <f>AA662+F662</f>
        <v>165127.88</v>
      </c>
    </row>
    <row r="663" spans="1:28" x14ac:dyDescent="0.2">
      <c r="A663" t="str">
        <f>C663&amp;" "&amp;D663</f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>VLOOKUP(E663,'2018_commission_structure-Start'!$A$22:$I$24,9,FALSE)</f>
        <v>750000</v>
      </c>
      <c r="J663" s="2">
        <f>I663*1.25</f>
        <v>937500</v>
      </c>
      <c r="K663" s="2">
        <f>I663*1.5</f>
        <v>1125000</v>
      </c>
      <c r="L663" s="2">
        <f>I663*2</f>
        <v>1500000</v>
      </c>
      <c r="M663" s="12">
        <f>H663/I663</f>
        <v>0.50836533333333334</v>
      </c>
      <c r="N663" t="str">
        <f>IF(M663&lt;=1, "0-100%", IF(M663&lt;=1.25, "100-125%", IF(M663&lt;=1.5, "125-150%", IF(M663&lt;=2, "150-200%", "&gt;200%"))))</f>
        <v>0-100%</v>
      </c>
      <c r="O663" s="6">
        <f>MIN(H663,I663)*INDEX('2018_commission_structure-Start'!$A$21:$I$24,MATCH($E663,'2018_commission_structure-Start'!$A$21:$A$24,0),MATCH(O$1,'2018_commission_structure-Start'!$A$21:$I$21,0))</f>
        <v>57191.1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0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>SUM(O663:S663)</f>
        <v>57191.1</v>
      </c>
      <c r="U663" s="6">
        <f>T663+F663</f>
        <v>146204.1</v>
      </c>
      <c r="V663" s="6">
        <f>MIN(H663,I663)*INDEX('2018_commission_structure-Start'!$A$15:$J$18,MATCH($E663,'2018_commission_structure-Start'!$A$15:$A$18,0),MATCH(V$1,'2018_commission_structure-Start'!$A$15:$J$15,0))</f>
        <v>57191.1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0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IF(H663&gt;L663,(H663-L663)*INDEX('2018_commission_structure-Start'!$A$21:$I$24,MATCH($E663,'2018_commission_structure-Start'!$A$21:$A$24,0),MATCH(Z$1,'2018_commission_structure-Start'!$A$21:$I$21,0)),0)</f>
        <v>0</v>
      </c>
      <c r="AA663" s="6">
        <f>SUM(V663:Z663)</f>
        <v>57191.1</v>
      </c>
      <c r="AB663" s="6">
        <f>AA663+F663</f>
        <v>146204.1</v>
      </c>
    </row>
    <row r="664" spans="1:28" x14ac:dyDescent="0.2">
      <c r="A664" t="str">
        <f>C664&amp;" "&amp;D664</f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>VLOOKUP(E664,'2018_commission_structure-Start'!$A$22:$I$24,9,FALSE)</f>
        <v>600000</v>
      </c>
      <c r="J664" s="2">
        <f>I664*1.25</f>
        <v>750000</v>
      </c>
      <c r="K664" s="2">
        <f>I664*1.5</f>
        <v>900000</v>
      </c>
      <c r="L664" s="2">
        <f>I664*2</f>
        <v>1200000</v>
      </c>
      <c r="M664" s="12">
        <f>H664/I664</f>
        <v>1.4476883333333332</v>
      </c>
      <c r="N664" t="str">
        <f>IF(M664&lt;=1, "0-100%", IF(M664&lt;=1.25, "100-125%", IF(M664&lt;=1.5, "125-150%", IF(M664&lt;=2, "150-200%", "&gt;200%"))))</f>
        <v>125-150%</v>
      </c>
      <c r="O664" s="6">
        <f>MIN(H664,I664)*INDEX('2018_commission_structure-Start'!$A$21:$I$24,MATCH($E664,'2018_commission_structure-Start'!$A$21:$A$24,0),MATCH(O$1,'2018_commission_structure-Start'!$A$21:$I$21,0))</f>
        <v>78000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25500.000000000004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24908.73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>SUM(O664:S664)</f>
        <v>128408.73</v>
      </c>
      <c r="U664" s="6">
        <f>T664+F664</f>
        <v>184323.72999999998</v>
      </c>
      <c r="V664" s="6">
        <f>MIN(H664,I664)*INDEX('2018_commission_structure-Start'!$A$15:$J$18,MATCH($E664,'2018_commission_structure-Start'!$A$15:$A$18,0),MATCH(V$1,'2018_commission_structure-Start'!$A$15:$J$15,0))</f>
        <v>90000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27000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29653.25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IF(H664&gt;L664,(H664-L664)*INDEX('2018_commission_structure-Start'!$A$21:$I$24,MATCH($E664,'2018_commission_structure-Start'!$A$21:$A$24,0),MATCH(Z$1,'2018_commission_structure-Start'!$A$21:$I$21,0)),0)</f>
        <v>0</v>
      </c>
      <c r="AA664" s="6">
        <f>SUM(V664:Z664)</f>
        <v>146653.25</v>
      </c>
      <c r="AB664" s="6">
        <f>AA664+F664</f>
        <v>202568.25</v>
      </c>
    </row>
    <row r="665" spans="1:28" x14ac:dyDescent="0.2">
      <c r="A665" t="str">
        <f>C665&amp;" "&amp;D665</f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>VLOOKUP(E665,'2018_commission_structure-Start'!$A$22:$I$24,9,FALSE)</f>
        <v>600000</v>
      </c>
      <c r="J665" s="2">
        <f>I665*1.25</f>
        <v>750000</v>
      </c>
      <c r="K665" s="2">
        <f>I665*1.5</f>
        <v>900000</v>
      </c>
      <c r="L665" s="2">
        <f>I665*2</f>
        <v>1200000</v>
      </c>
      <c r="M665" s="12">
        <f>H665/I665</f>
        <v>1.5229250000000001</v>
      </c>
      <c r="N665" t="str">
        <f>IF(M665&lt;=1, "0-100%", IF(M665&lt;=1.25, "100-125%", IF(M665&lt;=1.5, "125-150%", IF(M665&lt;=2, "150-200%", "&gt;200%"))))</f>
        <v>150-200%</v>
      </c>
      <c r="O665" s="6">
        <f>MIN(H665,I665)*INDEX('2018_commission_structure-Start'!$A$21:$I$24,MATCH($E665,'2018_commission_structure-Start'!$A$21:$A$24,0),MATCH(O$1,'2018_commission_structure-Start'!$A$21:$I$21,0))</f>
        <v>78000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25500.000000000004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31500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3576.3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>SUM(O665:S665)</f>
        <v>138576.29999999999</v>
      </c>
      <c r="U665" s="6">
        <f>T665+F665</f>
        <v>193265.3</v>
      </c>
      <c r="V665" s="6">
        <f>MIN(H665,I665)*INDEX('2018_commission_structure-Start'!$A$15:$J$18,MATCH($E665,'2018_commission_structure-Start'!$A$15:$A$18,0),MATCH(V$1,'2018_commission_structure-Start'!$A$15:$J$15,0))</f>
        <v>90000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27000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37500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4126.5</v>
      </c>
      <c r="Z665" s="2">
        <f>IF(H665&gt;L665,(H665-L665)*INDEX('2018_commission_structure-Start'!$A$21:$I$24,MATCH($E665,'2018_commission_structure-Start'!$A$21:$A$24,0),MATCH(Z$1,'2018_commission_structure-Start'!$A$21:$I$21,0)),0)</f>
        <v>0</v>
      </c>
      <c r="AA665" s="6">
        <f>SUM(V665:Z665)</f>
        <v>158626.5</v>
      </c>
      <c r="AB665" s="6">
        <f>AA665+F665</f>
        <v>213315.5</v>
      </c>
    </row>
    <row r="666" spans="1:28" x14ac:dyDescent="0.2">
      <c r="A666" t="str">
        <f>C666&amp;" "&amp;D666</f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>VLOOKUP(E666,'2018_commission_structure-Start'!$A$22:$I$24,9,FALSE)</f>
        <v>750000</v>
      </c>
      <c r="J666" s="2">
        <f>I666*1.25</f>
        <v>937500</v>
      </c>
      <c r="K666" s="2">
        <f>I666*1.5</f>
        <v>1125000</v>
      </c>
      <c r="L666" s="2">
        <f>I666*2</f>
        <v>1500000</v>
      </c>
      <c r="M666" s="12">
        <f>H666/I666</f>
        <v>0.84751066666666663</v>
      </c>
      <c r="N666" t="str">
        <f>IF(M666&lt;=1, "0-100%", IF(M666&lt;=1.25, "100-125%", IF(M666&lt;=1.5, "125-150%", IF(M666&lt;=2, "150-200%", "&gt;200%"))))</f>
        <v>0-100%</v>
      </c>
      <c r="O666" s="6">
        <f>MIN(H666,I666)*INDEX('2018_commission_structure-Start'!$A$21:$I$24,MATCH($E666,'2018_commission_structure-Start'!$A$21:$A$24,0),MATCH(O$1,'2018_commission_structure-Start'!$A$21:$I$21,0))</f>
        <v>95344.95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0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>SUM(O666:S666)</f>
        <v>95344.95</v>
      </c>
      <c r="U666" s="6">
        <f>T666+F666</f>
        <v>187322.95</v>
      </c>
      <c r="V666" s="6">
        <f>MIN(H666,I666)*INDEX('2018_commission_structure-Start'!$A$15:$J$18,MATCH($E666,'2018_commission_structure-Start'!$A$15:$A$18,0),MATCH(V$1,'2018_commission_structure-Start'!$A$15:$J$15,0))</f>
        <v>95344.95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0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IF(H666&gt;L666,(H666-L666)*INDEX('2018_commission_structure-Start'!$A$21:$I$24,MATCH($E666,'2018_commission_structure-Start'!$A$21:$A$24,0),MATCH(Z$1,'2018_commission_structure-Start'!$A$21:$I$21,0)),0)</f>
        <v>0</v>
      </c>
      <c r="AA666" s="6">
        <f>SUM(V666:Z666)</f>
        <v>95344.95</v>
      </c>
      <c r="AB666" s="6">
        <f>AA666+F666</f>
        <v>187322.95</v>
      </c>
    </row>
    <row r="667" spans="1:28" x14ac:dyDescent="0.2">
      <c r="A667" t="str">
        <f>C667&amp;" "&amp;D667</f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>VLOOKUP(E667,'2018_commission_structure-Start'!$A$22:$I$24,9,FALSE)</f>
        <v>600000</v>
      </c>
      <c r="J667" s="2">
        <f>I667*1.25</f>
        <v>750000</v>
      </c>
      <c r="K667" s="2">
        <f>I667*1.5</f>
        <v>900000</v>
      </c>
      <c r="L667" s="2">
        <f>I667*2</f>
        <v>1200000</v>
      </c>
      <c r="M667" s="12">
        <f>H667/I667</f>
        <v>1.1317433333333333</v>
      </c>
      <c r="N667" t="str">
        <f>IF(M667&lt;=1, "0-100%", IF(M667&lt;=1.25, "100-125%", IF(M667&lt;=1.5, "125-150%", IF(M667&lt;=2, "150-200%", "&gt;200%"))))</f>
        <v>100-125%</v>
      </c>
      <c r="O667" s="6">
        <f>MIN(H667,I667)*INDEX('2018_commission_structure-Start'!$A$21:$I$24,MATCH($E667,'2018_commission_structure-Start'!$A$21:$A$24,0),MATCH(O$1,'2018_commission_structure-Start'!$A$21:$I$21,0))</f>
        <v>78000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13437.820000000002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0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>SUM(O667:S667)</f>
        <v>91437.82</v>
      </c>
      <c r="U667" s="6">
        <f>T667+F667</f>
        <v>142152.82</v>
      </c>
      <c r="V667" s="6">
        <f>MIN(H667,I667)*INDEX('2018_commission_structure-Start'!$A$15:$J$18,MATCH($E667,'2018_commission_structure-Start'!$A$15:$A$18,0),MATCH(V$1,'2018_commission_structure-Start'!$A$15:$J$15,0))</f>
        <v>90000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14228.279999999999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0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IF(H667&gt;L667,(H667-L667)*INDEX('2018_commission_structure-Start'!$A$21:$I$24,MATCH($E667,'2018_commission_structure-Start'!$A$21:$A$24,0),MATCH(Z$1,'2018_commission_structure-Start'!$A$21:$I$21,0)),0)</f>
        <v>0</v>
      </c>
      <c r="AA667" s="6">
        <f>SUM(V667:Z667)</f>
        <v>104228.28</v>
      </c>
      <c r="AB667" s="6">
        <f>AA667+F667</f>
        <v>154943.28</v>
      </c>
    </row>
    <row r="668" spans="1:28" x14ac:dyDescent="0.2">
      <c r="A668" t="str">
        <f>C668&amp;" "&amp;D668</f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>VLOOKUP(E668,'2018_commission_structure-Start'!$A$22:$I$24,9,FALSE)</f>
        <v>600000</v>
      </c>
      <c r="J668" s="2">
        <f>I668*1.25</f>
        <v>750000</v>
      </c>
      <c r="K668" s="2">
        <f>I668*1.5</f>
        <v>900000</v>
      </c>
      <c r="L668" s="2">
        <f>I668*2</f>
        <v>1200000</v>
      </c>
      <c r="M668" s="12">
        <f>H668/I668</f>
        <v>0.98138999999999998</v>
      </c>
      <c r="N668" t="str">
        <f>IF(M668&lt;=1, "0-100%", IF(M668&lt;=1.25, "100-125%", IF(M668&lt;=1.5, "125-150%", IF(M668&lt;=2, "150-200%", "&gt;200%"))))</f>
        <v>0-100%</v>
      </c>
      <c r="O668" s="6">
        <f>MIN(H668,I668)*INDEX('2018_commission_structure-Start'!$A$21:$I$24,MATCH($E668,'2018_commission_structure-Start'!$A$21:$A$24,0),MATCH(O$1,'2018_commission_structure-Start'!$A$21:$I$21,0))</f>
        <v>76548.42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0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0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>SUM(O668:S668)</f>
        <v>76548.42</v>
      </c>
      <c r="U668" s="6">
        <f>T668+F668</f>
        <v>129644.42</v>
      </c>
      <c r="V668" s="6">
        <f>MIN(H668,I668)*INDEX('2018_commission_structure-Start'!$A$15:$J$18,MATCH($E668,'2018_commission_structure-Start'!$A$15:$A$18,0),MATCH(V$1,'2018_commission_structure-Start'!$A$15:$J$15,0))</f>
        <v>88325.099999999991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0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0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IF(H668&gt;L668,(H668-L668)*INDEX('2018_commission_structure-Start'!$A$21:$I$24,MATCH($E668,'2018_commission_structure-Start'!$A$21:$A$24,0),MATCH(Z$1,'2018_commission_structure-Start'!$A$21:$I$21,0)),0)</f>
        <v>0</v>
      </c>
      <c r="AA668" s="6">
        <f>SUM(V668:Z668)</f>
        <v>88325.099999999991</v>
      </c>
      <c r="AB668" s="6">
        <f>AA668+F668</f>
        <v>141421.09999999998</v>
      </c>
    </row>
    <row r="669" spans="1:28" x14ac:dyDescent="0.2">
      <c r="A669" t="str">
        <f>C669&amp;" "&amp;D669</f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>VLOOKUP(E669,'2018_commission_structure-Start'!$A$22:$I$24,9,FALSE)</f>
        <v>500000</v>
      </c>
      <c r="J669" s="2">
        <f>I669*1.25</f>
        <v>625000</v>
      </c>
      <c r="K669" s="2">
        <f>I669*1.5</f>
        <v>750000</v>
      </c>
      <c r="L669" s="2">
        <f>I669*2</f>
        <v>1000000</v>
      </c>
      <c r="M669" s="12">
        <f>H669/I669</f>
        <v>1.27417</v>
      </c>
      <c r="N669" t="str">
        <f>IF(M669&lt;=1, "0-100%", IF(M669&lt;=1.25, "100-125%", IF(M669&lt;=1.5, "125-150%", IF(M669&lt;=2, "150-200%", "&gt;200%"))))</f>
        <v>125-150%</v>
      </c>
      <c r="O669" s="6">
        <f>MIN(H669,I669)*INDEX('2018_commission_structure-Start'!$A$21:$I$24,MATCH($E669,'2018_commission_structure-Start'!$A$21:$A$24,0),MATCH(O$1,'2018_commission_structure-Start'!$A$21:$I$21,0))</f>
        <v>50000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18750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2175.2999999999997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0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>SUM(O669:S669)</f>
        <v>70925.3</v>
      </c>
      <c r="U669" s="6">
        <f>T669+F669</f>
        <v>116089.3</v>
      </c>
      <c r="V669" s="6">
        <f>MIN(H669,I669)*INDEX('2018_commission_structure-Start'!$A$15:$J$18,MATCH($E669,'2018_commission_structure-Start'!$A$15:$A$18,0),MATCH(V$1,'2018_commission_structure-Start'!$A$15:$J$15,0))</f>
        <v>60000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21250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2417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0</v>
      </c>
      <c r="Z669" s="2">
        <f>IF(H669&gt;L669,(H669-L669)*INDEX('2018_commission_structure-Start'!$A$21:$I$24,MATCH($E669,'2018_commission_structure-Start'!$A$21:$A$24,0),MATCH(Z$1,'2018_commission_structure-Start'!$A$21:$I$21,0)),0)</f>
        <v>0</v>
      </c>
      <c r="AA669" s="6">
        <f>SUM(V669:Z669)</f>
        <v>83667</v>
      </c>
      <c r="AB669" s="6">
        <f>AA669+F669</f>
        <v>128831</v>
      </c>
    </row>
    <row r="670" spans="1:28" x14ac:dyDescent="0.2">
      <c r="A670" t="str">
        <f>C670&amp;" "&amp;D670</f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>VLOOKUP(E670,'2018_commission_structure-Start'!$A$22:$I$24,9,FALSE)</f>
        <v>750000</v>
      </c>
      <c r="J670" s="2">
        <f>I670*1.25</f>
        <v>937500</v>
      </c>
      <c r="K670" s="2">
        <f>I670*1.5</f>
        <v>1125000</v>
      </c>
      <c r="L670" s="2">
        <f>I670*2</f>
        <v>1500000</v>
      </c>
      <c r="M670" s="12">
        <f>H670/I670</f>
        <v>1.04674</v>
      </c>
      <c r="N670" t="str">
        <f>IF(M670&lt;=1, "0-100%", IF(M670&lt;=1.25, "100-125%", IF(M670&lt;=1.5, "125-150%", IF(M670&lt;=2, "150-200%", "&gt;200%"))))</f>
        <v>100-125%</v>
      </c>
      <c r="O670" s="6">
        <f>MIN(H670,I670)*INDEX('2018_commission_structure-Start'!$A$21:$I$24,MATCH($E670,'2018_commission_structure-Start'!$A$21:$A$24,0),MATCH(O$1,'2018_commission_structure-Start'!$A$21:$I$21,0))</f>
        <v>112500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6660.45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>SUM(O670:S670)</f>
        <v>119160.45</v>
      </c>
      <c r="U670" s="6">
        <f>T670+F670</f>
        <v>215752.45</v>
      </c>
      <c r="V670" s="6">
        <f>MIN(H670,I670)*INDEX('2018_commission_structure-Start'!$A$15:$J$18,MATCH($E670,'2018_commission_structure-Start'!$A$15:$A$18,0),MATCH(V$1,'2018_commission_structure-Start'!$A$15:$J$15,0))</f>
        <v>112500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7712.1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IF(H670&gt;L670,(H670-L670)*INDEX('2018_commission_structure-Start'!$A$21:$I$24,MATCH($E670,'2018_commission_structure-Start'!$A$21:$A$24,0),MATCH(Z$1,'2018_commission_structure-Start'!$A$21:$I$21,0)),0)</f>
        <v>0</v>
      </c>
      <c r="AA670" s="6">
        <f>SUM(V670:Z670)</f>
        <v>120212.1</v>
      </c>
      <c r="AB670" s="6">
        <f>AA670+F670</f>
        <v>216804.1</v>
      </c>
    </row>
    <row r="671" spans="1:28" x14ac:dyDescent="0.2">
      <c r="A671" t="str">
        <f>C671&amp;" "&amp;D671</f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>VLOOKUP(E671,'2018_commission_structure-Start'!$A$22:$I$24,9,FALSE)</f>
        <v>500000</v>
      </c>
      <c r="J671" s="2">
        <f>I671*1.25</f>
        <v>625000</v>
      </c>
      <c r="K671" s="2">
        <f>I671*1.5</f>
        <v>750000</v>
      </c>
      <c r="L671" s="2">
        <f>I671*2</f>
        <v>1000000</v>
      </c>
      <c r="M671" s="12">
        <f>H671/I671</f>
        <v>0.85687000000000002</v>
      </c>
      <c r="N671" t="str">
        <f>IF(M671&lt;=1, "0-100%", IF(M671&lt;=1.25, "100-125%", IF(M671&lt;=1.5, "125-150%", IF(M671&lt;=2, "150-200%", "&gt;200%"))))</f>
        <v>0-100%</v>
      </c>
      <c r="O671" s="6">
        <f>MIN(H671,I671)*INDEX('2018_commission_structure-Start'!$A$21:$I$24,MATCH($E671,'2018_commission_structure-Start'!$A$21:$A$24,0),MATCH(O$1,'2018_commission_structure-Start'!$A$21:$I$21,0))</f>
        <v>42843.5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0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>SUM(O671:S671)</f>
        <v>42843.5</v>
      </c>
      <c r="U671" s="6">
        <f>T671+F671</f>
        <v>77932.5</v>
      </c>
      <c r="V671" s="6">
        <f>MIN(H671,I671)*INDEX('2018_commission_structure-Start'!$A$15:$J$18,MATCH($E671,'2018_commission_structure-Start'!$A$15:$A$18,0),MATCH(V$1,'2018_commission_structure-Start'!$A$15:$J$15,0))</f>
        <v>51412.2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IF(H671&gt;L671,(H671-L671)*INDEX('2018_commission_structure-Start'!$A$21:$I$24,MATCH($E671,'2018_commission_structure-Start'!$A$21:$A$24,0),MATCH(Z$1,'2018_commission_structure-Start'!$A$21:$I$21,0)),0)</f>
        <v>0</v>
      </c>
      <c r="AA671" s="6">
        <f>SUM(V671:Z671)</f>
        <v>51412.2</v>
      </c>
      <c r="AB671" s="6">
        <f>AA671+F671</f>
        <v>86501.2</v>
      </c>
    </row>
    <row r="672" spans="1:28" x14ac:dyDescent="0.2">
      <c r="A672" t="str">
        <f>C672&amp;" "&amp;D672</f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>VLOOKUP(E672,'2018_commission_structure-Start'!$A$22:$I$24,9,FALSE)</f>
        <v>600000</v>
      </c>
      <c r="J672" s="2">
        <f>I672*1.25</f>
        <v>750000</v>
      </c>
      <c r="K672" s="2">
        <f>I672*1.5</f>
        <v>900000</v>
      </c>
      <c r="L672" s="2">
        <f>I672*2</f>
        <v>1200000</v>
      </c>
      <c r="M672" s="12">
        <f>H672/I672</f>
        <v>0.90342833333333339</v>
      </c>
      <c r="N672" t="str">
        <f>IF(M672&lt;=1, "0-100%", IF(M672&lt;=1.25, "100-125%", IF(M672&lt;=1.5, "125-150%", IF(M672&lt;=2, "150-200%", "&gt;200%"))))</f>
        <v>0-100%</v>
      </c>
      <c r="O672" s="6">
        <f>MIN(H672,I672)*INDEX('2018_commission_structure-Start'!$A$21:$I$24,MATCH($E672,'2018_commission_structure-Start'!$A$21:$A$24,0),MATCH(O$1,'2018_commission_structure-Start'!$A$21:$I$21,0))</f>
        <v>70467.41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0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>SUM(O672:S672)</f>
        <v>70467.41</v>
      </c>
      <c r="U672" s="6">
        <f>T672+F672</f>
        <v>142153.41</v>
      </c>
      <c r="V672" s="6">
        <f>MIN(H672,I672)*INDEX('2018_commission_structure-Start'!$A$15:$J$18,MATCH($E672,'2018_commission_structure-Start'!$A$15:$A$18,0),MATCH(V$1,'2018_commission_structure-Start'!$A$15:$J$15,0))</f>
        <v>81308.55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IF(H672&gt;L672,(H672-L672)*INDEX('2018_commission_structure-Start'!$A$21:$I$24,MATCH($E672,'2018_commission_structure-Start'!$A$21:$A$24,0),MATCH(Z$1,'2018_commission_structure-Start'!$A$21:$I$21,0)),0)</f>
        <v>0</v>
      </c>
      <c r="AA672" s="6">
        <f>SUM(V672:Z672)</f>
        <v>81308.55</v>
      </c>
      <c r="AB672" s="6">
        <f>AA672+F672</f>
        <v>152994.54999999999</v>
      </c>
    </row>
    <row r="673" spans="1:28" x14ac:dyDescent="0.2">
      <c r="A673" t="str">
        <f>C673&amp;" "&amp;D673</f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>VLOOKUP(E673,'2018_commission_structure-Start'!$A$22:$I$24,9,FALSE)</f>
        <v>500000</v>
      </c>
      <c r="J673" s="2">
        <f>I673*1.25</f>
        <v>625000</v>
      </c>
      <c r="K673" s="2">
        <f>I673*1.5</f>
        <v>750000</v>
      </c>
      <c r="L673" s="2">
        <f>I673*2</f>
        <v>1000000</v>
      </c>
      <c r="M673" s="12">
        <f>H673/I673</f>
        <v>1.289744</v>
      </c>
      <c r="N673" t="str">
        <f>IF(M673&lt;=1, "0-100%", IF(M673&lt;=1.25, "100-125%", IF(M673&lt;=1.5, "125-150%", IF(M673&lt;=2, "150-200%", "&gt;200%"))))</f>
        <v>125-150%</v>
      </c>
      <c r="O673" s="6">
        <f>MIN(H673,I673)*INDEX('2018_commission_structure-Start'!$A$21:$I$24,MATCH($E673,'2018_commission_structure-Start'!$A$21:$A$24,0),MATCH(O$1,'2018_commission_structure-Start'!$A$21:$I$21,0))</f>
        <v>50000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18750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3576.96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>SUM(O673:S673)</f>
        <v>72326.960000000006</v>
      </c>
      <c r="U673" s="6">
        <f>T673+F673</f>
        <v>109737.96</v>
      </c>
      <c r="V673" s="6">
        <f>MIN(H673,I673)*INDEX('2018_commission_structure-Start'!$A$15:$J$18,MATCH($E673,'2018_commission_structure-Start'!$A$15:$A$18,0),MATCH(V$1,'2018_commission_structure-Start'!$A$15:$J$15,0))</f>
        <v>60000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21250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3974.4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IF(H673&gt;L673,(H673-L673)*INDEX('2018_commission_structure-Start'!$A$21:$I$24,MATCH($E673,'2018_commission_structure-Start'!$A$21:$A$24,0),MATCH(Z$1,'2018_commission_structure-Start'!$A$21:$I$21,0)),0)</f>
        <v>0</v>
      </c>
      <c r="AA673" s="6">
        <f>SUM(V673:Z673)</f>
        <v>85224.4</v>
      </c>
      <c r="AB673" s="6">
        <f>AA673+F673</f>
        <v>122635.4</v>
      </c>
    </row>
    <row r="674" spans="1:28" x14ac:dyDescent="0.2">
      <c r="A674" t="str">
        <f>C674&amp;" "&amp;D674</f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>VLOOKUP(E674,'2018_commission_structure-Start'!$A$22:$I$24,9,FALSE)</f>
        <v>600000</v>
      </c>
      <c r="J674" s="2">
        <f>I674*1.25</f>
        <v>750000</v>
      </c>
      <c r="K674" s="2">
        <f>I674*1.5</f>
        <v>900000</v>
      </c>
      <c r="L674" s="2">
        <f>I674*2</f>
        <v>1200000</v>
      </c>
      <c r="M674" s="12">
        <f>H674/I674</f>
        <v>1.2872033333333333</v>
      </c>
      <c r="N674" t="str">
        <f>IF(M674&lt;=1, "0-100%", IF(M674&lt;=1.25, "100-125%", IF(M674&lt;=1.5, "125-150%", IF(M674&lt;=2, "150-200%", "&gt;200%"))))</f>
        <v>125-150%</v>
      </c>
      <c r="O674" s="6">
        <f>MIN(H674,I674)*INDEX('2018_commission_structure-Start'!$A$21:$I$24,MATCH($E674,'2018_commission_structure-Start'!$A$21:$A$24,0),MATCH(O$1,'2018_commission_structure-Start'!$A$21:$I$21,0))</f>
        <v>78000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25500.000000000004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4687.62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>SUM(O674:S674)</f>
        <v>108187.62</v>
      </c>
      <c r="U674" s="6">
        <f>T674+F674</f>
        <v>163530.62</v>
      </c>
      <c r="V674" s="6">
        <f>MIN(H674,I674)*INDEX('2018_commission_structure-Start'!$A$15:$J$18,MATCH($E674,'2018_commission_structure-Start'!$A$15:$A$18,0),MATCH(V$1,'2018_commission_structure-Start'!$A$15:$J$15,0))</f>
        <v>90000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27000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5580.5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IF(H674&gt;L674,(H674-L674)*INDEX('2018_commission_structure-Start'!$A$21:$I$24,MATCH($E674,'2018_commission_structure-Start'!$A$21:$A$24,0),MATCH(Z$1,'2018_commission_structure-Start'!$A$21:$I$21,0)),0)</f>
        <v>0</v>
      </c>
      <c r="AA674" s="6">
        <f>SUM(V674:Z674)</f>
        <v>122580.5</v>
      </c>
      <c r="AB674" s="6">
        <f>AA674+F674</f>
        <v>177923.5</v>
      </c>
    </row>
    <row r="675" spans="1:28" x14ac:dyDescent="0.2">
      <c r="A675" t="str">
        <f>C675&amp;" "&amp;D675</f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>VLOOKUP(E675,'2018_commission_structure-Start'!$A$22:$I$24,9,FALSE)</f>
        <v>600000</v>
      </c>
      <c r="J675" s="2">
        <f>I675*1.25</f>
        <v>750000</v>
      </c>
      <c r="K675" s="2">
        <f>I675*1.5</f>
        <v>900000</v>
      </c>
      <c r="L675" s="2">
        <f>I675*2</f>
        <v>1200000</v>
      </c>
      <c r="M675" s="12">
        <f>H675/I675</f>
        <v>1.1697249999999999</v>
      </c>
      <c r="N675" t="str">
        <f>IF(M675&lt;=1, "0-100%", IF(M675&lt;=1.25, "100-125%", IF(M675&lt;=1.5, "125-150%", IF(M675&lt;=2, "150-200%", "&gt;200%"))))</f>
        <v>100-125%</v>
      </c>
      <c r="O675" s="6">
        <f>MIN(H675,I675)*INDEX('2018_commission_structure-Start'!$A$21:$I$24,MATCH($E675,'2018_commission_structure-Start'!$A$21:$A$24,0),MATCH(O$1,'2018_commission_structure-Start'!$A$21:$I$21,0))</f>
        <v>78000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17311.95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>SUM(O675:S675)</f>
        <v>95311.95</v>
      </c>
      <c r="U675" s="6">
        <f>T675+F675</f>
        <v>149210.95000000001</v>
      </c>
      <c r="V675" s="6">
        <f>MIN(H675,I675)*INDEX('2018_commission_structure-Start'!$A$15:$J$18,MATCH($E675,'2018_commission_structure-Start'!$A$15:$A$18,0),MATCH(V$1,'2018_commission_structure-Start'!$A$15:$J$15,0))</f>
        <v>90000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18330.3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IF(H675&gt;L675,(H675-L675)*INDEX('2018_commission_structure-Start'!$A$21:$I$24,MATCH($E675,'2018_commission_structure-Start'!$A$21:$A$24,0),MATCH(Z$1,'2018_commission_structure-Start'!$A$21:$I$21,0)),0)</f>
        <v>0</v>
      </c>
      <c r="AA675" s="6">
        <f>SUM(V675:Z675)</f>
        <v>108330.3</v>
      </c>
      <c r="AB675" s="6">
        <f>AA675+F675</f>
        <v>162229.29999999999</v>
      </c>
    </row>
    <row r="676" spans="1:28" x14ac:dyDescent="0.2">
      <c r="A676" t="str">
        <f>C676&amp;" "&amp;D676</f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>VLOOKUP(E676,'2018_commission_structure-Start'!$A$22:$I$24,9,FALSE)</f>
        <v>750000</v>
      </c>
      <c r="J676" s="2">
        <f>I676*1.25</f>
        <v>937500</v>
      </c>
      <c r="K676" s="2">
        <f>I676*1.5</f>
        <v>1125000</v>
      </c>
      <c r="L676" s="2">
        <f>I676*2</f>
        <v>1500000</v>
      </c>
      <c r="M676" s="12">
        <f>H676/I676</f>
        <v>0.78183199999999997</v>
      </c>
      <c r="N676" t="str">
        <f>IF(M676&lt;=1, "0-100%", IF(M676&lt;=1.25, "100-125%", IF(M676&lt;=1.5, "125-150%", IF(M676&lt;=2, "150-200%", "&gt;200%"))))</f>
        <v>0-100%</v>
      </c>
      <c r="O676" s="6">
        <f>MIN(H676,I676)*INDEX('2018_commission_structure-Start'!$A$21:$I$24,MATCH($E676,'2018_commission_structure-Start'!$A$21:$A$24,0),MATCH(O$1,'2018_commission_structure-Start'!$A$21:$I$21,0))</f>
        <v>87956.099999999991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0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>SUM(O676:S676)</f>
        <v>87956.099999999991</v>
      </c>
      <c r="U676" s="6">
        <f>T676+F676</f>
        <v>195706.09999999998</v>
      </c>
      <c r="V676" s="6">
        <f>MIN(H676,I676)*INDEX('2018_commission_structure-Start'!$A$15:$J$18,MATCH($E676,'2018_commission_structure-Start'!$A$15:$A$18,0),MATCH(V$1,'2018_commission_structure-Start'!$A$15:$J$15,0))</f>
        <v>87956.099999999991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0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IF(H676&gt;L676,(H676-L676)*INDEX('2018_commission_structure-Start'!$A$21:$I$24,MATCH($E676,'2018_commission_structure-Start'!$A$21:$A$24,0),MATCH(Z$1,'2018_commission_structure-Start'!$A$21:$I$21,0)),0)</f>
        <v>0</v>
      </c>
      <c r="AA676" s="6">
        <f>SUM(V676:Z676)</f>
        <v>87956.099999999991</v>
      </c>
      <c r="AB676" s="6">
        <f>AA676+F676</f>
        <v>195706.09999999998</v>
      </c>
    </row>
    <row r="677" spans="1:28" x14ac:dyDescent="0.2">
      <c r="A677" t="str">
        <f>C677&amp;" "&amp;D677</f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>VLOOKUP(E677,'2018_commission_structure-Start'!$A$22:$I$24,9,FALSE)</f>
        <v>500000</v>
      </c>
      <c r="J677" s="2">
        <f>I677*1.25</f>
        <v>625000</v>
      </c>
      <c r="K677" s="2">
        <f>I677*1.5</f>
        <v>750000</v>
      </c>
      <c r="L677" s="2">
        <f>I677*2</f>
        <v>1000000</v>
      </c>
      <c r="M677" s="12">
        <f>H677/I677</f>
        <v>1.230424</v>
      </c>
      <c r="N677" t="str">
        <f>IF(M677&lt;=1, "0-100%", IF(M677&lt;=1.25, "100-125%", IF(M677&lt;=1.5, "125-150%", IF(M677&lt;=2, "150-200%", "&gt;200%"))))</f>
        <v>100-125%</v>
      </c>
      <c r="O677" s="6">
        <f>MIN(H677,I677)*INDEX('2018_commission_structure-Start'!$A$21:$I$24,MATCH($E677,'2018_commission_structure-Start'!$A$21:$A$24,0),MATCH(O$1,'2018_commission_structure-Start'!$A$21:$I$21,0))</f>
        <v>50000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17281.8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>SUM(O677:S677)</f>
        <v>67281.8</v>
      </c>
      <c r="U677" s="6">
        <f>T677+F677</f>
        <v>97921.8</v>
      </c>
      <c r="V677" s="6">
        <f>MIN(H677,I677)*INDEX('2018_commission_structure-Start'!$A$15:$J$18,MATCH($E677,'2018_commission_structure-Start'!$A$15:$A$18,0),MATCH(V$1,'2018_commission_structure-Start'!$A$15:$J$15,0))</f>
        <v>60000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19586.04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IF(H677&gt;L677,(H677-L677)*INDEX('2018_commission_structure-Start'!$A$21:$I$24,MATCH($E677,'2018_commission_structure-Start'!$A$21:$A$24,0),MATCH(Z$1,'2018_commission_structure-Start'!$A$21:$I$21,0)),0)</f>
        <v>0</v>
      </c>
      <c r="AA677" s="6">
        <f>SUM(V677:Z677)</f>
        <v>79586.040000000008</v>
      </c>
      <c r="AB677" s="6">
        <f>AA677+F677</f>
        <v>110226.04000000001</v>
      </c>
    </row>
    <row r="678" spans="1:28" x14ac:dyDescent="0.2">
      <c r="A678" t="str">
        <f>C678&amp;" "&amp;D678</f>
        <v>Jermayne O'Grady</v>
      </c>
      <c r="B678">
        <v>6637560367</v>
      </c>
      <c r="C678" t="s">
        <v>670</v>
      </c>
      <c r="D678" t="s">
        <v>1024</v>
      </c>
      <c r="E678" t="s">
        <v>7</v>
      </c>
      <c r="F678">
        <v>56008</v>
      </c>
      <c r="G678">
        <f>COUNTIF(deals_closed!D:D,B678)</f>
        <v>20</v>
      </c>
      <c r="H678" s="2">
        <f>SUMIF(deals_closed!D:D,B678,deals_closed!C:C)</f>
        <v>665204</v>
      </c>
      <c r="I678" s="2">
        <f>VLOOKUP(E678,'2018_commission_structure-Start'!$A$22:$I$24,9,FALSE)</f>
        <v>500000</v>
      </c>
      <c r="J678" s="2">
        <f>I678*1.25</f>
        <v>625000</v>
      </c>
      <c r="K678" s="2">
        <f>I678*1.5</f>
        <v>750000</v>
      </c>
      <c r="L678" s="2">
        <f>I678*2</f>
        <v>1000000</v>
      </c>
      <c r="M678" s="12">
        <f>H678/I678</f>
        <v>1.330408</v>
      </c>
      <c r="N678" t="str">
        <f>IF(M678&lt;=1, "0-100%", IF(M678&lt;=1.25, "100-125%", IF(M678&lt;=1.5, "125-150%", IF(M678&lt;=2, "150-200%", "&gt;200%"))))</f>
        <v>125-150%</v>
      </c>
      <c r="O678" s="6">
        <f>MIN(H678,I678)*INDEX('2018_commission_structure-Start'!$A$21:$I$24,MATCH($E678,'2018_commission_structure-Start'!$A$21:$A$24,0),MATCH(O$1,'2018_commission_structure-Start'!$A$21:$I$21,0))</f>
        <v>50000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18750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7236.7199999999993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>SUM(O678:S678)</f>
        <v>75986.720000000001</v>
      </c>
      <c r="U678" s="6">
        <f>T678+F678</f>
        <v>131994.72</v>
      </c>
      <c r="V678" s="6">
        <f>MIN(H678,I678)*INDEX('2018_commission_structure-Start'!$A$15:$J$18,MATCH($E678,'2018_commission_structure-Start'!$A$15:$A$18,0),MATCH(V$1,'2018_commission_structure-Start'!$A$15:$J$15,0))</f>
        <v>60000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21250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8040.8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IF(H678&gt;L678,(H678-L678)*INDEX('2018_commission_structure-Start'!$A$21:$I$24,MATCH($E678,'2018_commission_structure-Start'!$A$21:$A$24,0),MATCH(Z$1,'2018_commission_structure-Start'!$A$21:$I$21,0)),0)</f>
        <v>0</v>
      </c>
      <c r="AA678" s="6">
        <f>SUM(V678:Z678)</f>
        <v>89290.8</v>
      </c>
      <c r="AB678" s="6">
        <f>AA678+F678</f>
        <v>145298.79999999999</v>
      </c>
    </row>
    <row r="679" spans="1:28" x14ac:dyDescent="0.2">
      <c r="A679" t="str">
        <f>C679&amp;" "&amp;D679</f>
        <v>Glenn O'Murtagh</v>
      </c>
      <c r="B679">
        <v>3288836432</v>
      </c>
      <c r="C679" t="s">
        <v>292</v>
      </c>
      <c r="D679" t="s">
        <v>293</v>
      </c>
      <c r="E679" t="s">
        <v>10</v>
      </c>
      <c r="F679">
        <v>102601</v>
      </c>
      <c r="G679">
        <f>COUNTIF(deals_closed!D:D,B679)</f>
        <v>13</v>
      </c>
      <c r="H679" s="2">
        <f>SUMIF(deals_closed!D:D,B679,deals_closed!C:C)</f>
        <v>499816</v>
      </c>
      <c r="I679" s="2">
        <f>VLOOKUP(E679,'2018_commission_structure-Start'!$A$22:$I$24,9,FALSE)</f>
        <v>750000</v>
      </c>
      <c r="J679" s="2">
        <f>I679*1.25</f>
        <v>937500</v>
      </c>
      <c r="K679" s="2">
        <f>I679*1.5</f>
        <v>1125000</v>
      </c>
      <c r="L679" s="2">
        <f>I679*2</f>
        <v>1500000</v>
      </c>
      <c r="M679" s="12">
        <f>H679/I679</f>
        <v>0.66642133333333331</v>
      </c>
      <c r="N679" t="str">
        <f>IF(M679&lt;=1, "0-100%", IF(M679&lt;=1.25, "100-125%", IF(M679&lt;=1.5, "125-150%", IF(M679&lt;=2, "150-200%", "&gt;200%"))))</f>
        <v>0-100%</v>
      </c>
      <c r="O679" s="6">
        <f>MIN(H679,I679)*INDEX('2018_commission_structure-Start'!$A$21:$I$24,MATCH($E679,'2018_commission_structure-Start'!$A$21:$A$24,0),MATCH(O$1,'2018_commission_structure-Start'!$A$21:$I$21,0))</f>
        <v>74972.399999999994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0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>SUM(O679:S679)</f>
        <v>74972.399999999994</v>
      </c>
      <c r="U679" s="6">
        <f>T679+F679</f>
        <v>177573.4</v>
      </c>
      <c r="V679" s="6">
        <f>MIN(H679,I679)*INDEX('2018_commission_structure-Start'!$A$15:$J$18,MATCH($E679,'2018_commission_structure-Start'!$A$15:$A$18,0),MATCH(V$1,'2018_commission_structure-Start'!$A$15:$J$15,0))</f>
        <v>74972.399999999994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0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IF(H679&gt;L679,(H679-L679)*INDEX('2018_commission_structure-Start'!$A$21:$I$24,MATCH($E679,'2018_commission_structure-Start'!$A$21:$A$24,0),MATCH(Z$1,'2018_commission_structure-Start'!$A$21:$I$21,0)),0)</f>
        <v>0</v>
      </c>
      <c r="AA679" s="6">
        <f>SUM(V679:Z679)</f>
        <v>74972.399999999994</v>
      </c>
      <c r="AB679" s="6">
        <f>AA679+F679</f>
        <v>177573.4</v>
      </c>
    </row>
    <row r="680" spans="1:28" x14ac:dyDescent="0.2">
      <c r="A680" t="str">
        <f>C680&amp;" "&amp;D680</f>
        <v>Brice O'Sheeryne</v>
      </c>
      <c r="B680">
        <v>992720575</v>
      </c>
      <c r="C680" t="s">
        <v>1310</v>
      </c>
      <c r="D680" t="s">
        <v>1311</v>
      </c>
      <c r="E680" t="s">
        <v>7</v>
      </c>
      <c r="F680">
        <v>49548</v>
      </c>
      <c r="G680">
        <f>COUNTIF(deals_closed!D:D,B680)</f>
        <v>25</v>
      </c>
      <c r="H680" s="2">
        <f>SUMIF(deals_closed!D:D,B680,deals_closed!C:C)</f>
        <v>778272</v>
      </c>
      <c r="I680" s="2">
        <f>VLOOKUP(E680,'2018_commission_structure-Start'!$A$22:$I$24,9,FALSE)</f>
        <v>500000</v>
      </c>
      <c r="J680" s="2">
        <f>I680*1.25</f>
        <v>625000</v>
      </c>
      <c r="K680" s="2">
        <f>I680*1.5</f>
        <v>750000</v>
      </c>
      <c r="L680" s="2">
        <f>I680*2</f>
        <v>1000000</v>
      </c>
      <c r="M680" s="12">
        <f>H680/I680</f>
        <v>1.5565439999999999</v>
      </c>
      <c r="N680" t="str">
        <f>IF(M680&lt;=1, "0-100%", IF(M680&lt;=1.25, "100-125%", IF(M680&lt;=1.5, "125-150%", IF(M680&lt;=2, "150-200%", "&gt;200%"))))</f>
        <v>150-200%</v>
      </c>
      <c r="O680" s="6">
        <f>MIN(H680,I680)*INDEX('2018_commission_structure-Start'!$A$21:$I$24,MATCH($E680,'2018_commission_structure-Start'!$A$21:$A$24,0),MATCH(O$1,'2018_commission_structure-Start'!$A$21:$I$21,0))</f>
        <v>50000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18750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22500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6219.84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>SUM(O680:S680)</f>
        <v>97469.84</v>
      </c>
      <c r="U680" s="6">
        <f>T680+F680</f>
        <v>147017.84</v>
      </c>
      <c r="V680" s="6">
        <f>MIN(H680,I680)*INDEX('2018_commission_structure-Start'!$A$15:$J$18,MATCH($E680,'2018_commission_structure-Start'!$A$15:$A$18,0),MATCH(V$1,'2018_commission_structure-Start'!$A$15:$J$15,0))</f>
        <v>60000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21250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25000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6219.84</v>
      </c>
      <c r="Z680" s="2">
        <f>IF(H680&gt;L680,(H680-L680)*INDEX('2018_commission_structure-Start'!$A$21:$I$24,MATCH($E680,'2018_commission_structure-Start'!$A$21:$A$24,0),MATCH(Z$1,'2018_commission_structure-Start'!$A$21:$I$21,0)),0)</f>
        <v>0</v>
      </c>
      <c r="AA680" s="6">
        <f>SUM(V680:Z680)</f>
        <v>112469.84</v>
      </c>
      <c r="AB680" s="6">
        <f>AA680+F680</f>
        <v>162017.84</v>
      </c>
    </row>
    <row r="681" spans="1:28" x14ac:dyDescent="0.2">
      <c r="A681" t="str">
        <f>C681&amp;" "&amp;D681</f>
        <v>Elsey O'Shevlin</v>
      </c>
      <c r="B681">
        <v>1313434965</v>
      </c>
      <c r="C681" t="s">
        <v>402</v>
      </c>
      <c r="D681" t="s">
        <v>627</v>
      </c>
      <c r="E681" t="s">
        <v>29</v>
      </c>
      <c r="F681">
        <v>72359</v>
      </c>
      <c r="G681">
        <f>COUNTIF(deals_closed!D:D,B681)</f>
        <v>20</v>
      </c>
      <c r="H681" s="2">
        <f>SUMIF(deals_closed!D:D,B681,deals_closed!C:C)</f>
        <v>575546</v>
      </c>
      <c r="I681" s="2">
        <f>VLOOKUP(E681,'2018_commission_structure-Start'!$A$22:$I$24,9,FALSE)</f>
        <v>600000</v>
      </c>
      <c r="J681" s="2">
        <f>I681*1.25</f>
        <v>750000</v>
      </c>
      <c r="K681" s="2">
        <f>I681*1.5</f>
        <v>900000</v>
      </c>
      <c r="L681" s="2">
        <f>I681*2</f>
        <v>1200000</v>
      </c>
      <c r="M681" s="12">
        <f>H681/I681</f>
        <v>0.95924333333333334</v>
      </c>
      <c r="N681" t="str">
        <f>IF(M681&lt;=1, "0-100%", IF(M681&lt;=1.25, "100-125%", IF(M681&lt;=1.5, "125-150%", IF(M681&lt;=2, "150-200%", "&gt;200%"))))</f>
        <v>0-100%</v>
      </c>
      <c r="O681" s="6">
        <f>MIN(H681,I681)*INDEX('2018_commission_structure-Start'!$A$21:$I$24,MATCH($E681,'2018_commission_structure-Start'!$A$21:$A$24,0),MATCH(O$1,'2018_commission_structure-Start'!$A$21:$I$21,0))</f>
        <v>74820.98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0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0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>SUM(O681:S681)</f>
        <v>74820.98</v>
      </c>
      <c r="U681" s="6">
        <f>T681+F681</f>
        <v>147179.97999999998</v>
      </c>
      <c r="V681" s="6">
        <f>MIN(H681,I681)*INDEX('2018_commission_structure-Start'!$A$15:$J$18,MATCH($E681,'2018_commission_structure-Start'!$A$15:$A$18,0),MATCH(V$1,'2018_commission_structure-Start'!$A$15:$J$15,0))</f>
        <v>86331.9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0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0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IF(H681&gt;L681,(H681-L681)*INDEX('2018_commission_structure-Start'!$A$21:$I$24,MATCH($E681,'2018_commission_structure-Start'!$A$21:$A$24,0),MATCH(Z$1,'2018_commission_structure-Start'!$A$21:$I$21,0)),0)</f>
        <v>0</v>
      </c>
      <c r="AA681" s="6">
        <f>SUM(V681:Z681)</f>
        <v>86331.9</v>
      </c>
      <c r="AB681" s="6">
        <f>AA681+F681</f>
        <v>158690.9</v>
      </c>
    </row>
    <row r="682" spans="1:28" x14ac:dyDescent="0.2">
      <c r="A682" t="str">
        <f>C682&amp;" "&amp;D682</f>
        <v>Cassaundra Offield</v>
      </c>
      <c r="B682">
        <v>3538909016</v>
      </c>
      <c r="C682" t="s">
        <v>1797</v>
      </c>
      <c r="D682" t="s">
        <v>1798</v>
      </c>
      <c r="E682" t="s">
        <v>7</v>
      </c>
      <c r="F682">
        <v>57718</v>
      </c>
      <c r="G682">
        <f>COUNTIF(deals_closed!D:D,B682)</f>
        <v>18</v>
      </c>
      <c r="H682" s="2">
        <f>SUMIF(deals_closed!D:D,B682,deals_closed!C:C)</f>
        <v>581268</v>
      </c>
      <c r="I682" s="2">
        <f>VLOOKUP(E682,'2018_commission_structure-Start'!$A$22:$I$24,9,FALSE)</f>
        <v>500000</v>
      </c>
      <c r="J682" s="2">
        <f>I682*1.25</f>
        <v>625000</v>
      </c>
      <c r="K682" s="2">
        <f>I682*1.5</f>
        <v>750000</v>
      </c>
      <c r="L682" s="2">
        <f>I682*2</f>
        <v>1000000</v>
      </c>
      <c r="M682" s="12">
        <f>H682/I682</f>
        <v>1.162536</v>
      </c>
      <c r="N682" t="str">
        <f>IF(M682&lt;=1, "0-100%", IF(M682&lt;=1.25, "100-125%", IF(M682&lt;=1.5, "125-150%", IF(M682&lt;=2, "150-200%", "&gt;200%"))))</f>
        <v>100-125%</v>
      </c>
      <c r="O682" s="6">
        <f>MIN(H682,I682)*INDEX('2018_commission_structure-Start'!$A$21:$I$24,MATCH($E682,'2018_commission_structure-Start'!$A$21:$A$24,0),MATCH(O$1,'2018_commission_structure-Start'!$A$21:$I$21,0))</f>
        <v>50000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12190.199999999999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0</v>
      </c>
      <c r="S682" s="2">
        <f>IF(H682&gt;L682,(H682-L682)*INDEX('2018_commission_structure-Start'!$A$21:$I$24,MATCH($E682,'2018_commission_structure-Start'!$A$21:$A$24,0),MATCH(S$1,'2018_commission_structure-Start'!$A$21:$I$21,0)),0)</f>
        <v>0</v>
      </c>
      <c r="T682" s="6">
        <f>SUM(O682:S682)</f>
        <v>62190.2</v>
      </c>
      <c r="U682" s="6">
        <f>T682+F682</f>
        <v>119908.2</v>
      </c>
      <c r="V682" s="6">
        <f>MIN(H682,I682)*INDEX('2018_commission_structure-Start'!$A$15:$J$18,MATCH($E682,'2018_commission_structure-Start'!$A$15:$A$18,0),MATCH(V$1,'2018_commission_structure-Start'!$A$15:$J$15,0))</f>
        <v>60000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13815.560000000001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0</v>
      </c>
      <c r="Z682" s="2">
        <f>IF(H682&gt;L682,(H682-L682)*INDEX('2018_commission_structure-Start'!$A$21:$I$24,MATCH($E682,'2018_commission_structure-Start'!$A$21:$A$24,0),MATCH(Z$1,'2018_commission_structure-Start'!$A$21:$I$21,0)),0)</f>
        <v>0</v>
      </c>
      <c r="AA682" s="6">
        <f>SUM(V682:Z682)</f>
        <v>73815.56</v>
      </c>
      <c r="AB682" s="6">
        <f>AA682+F682</f>
        <v>131533.56</v>
      </c>
    </row>
    <row r="683" spans="1:28" x14ac:dyDescent="0.2">
      <c r="A683" t="str">
        <f>C683&amp;" "&amp;D683</f>
        <v>Skipper Ohm</v>
      </c>
      <c r="B683">
        <v>3269054114</v>
      </c>
      <c r="C683" t="s">
        <v>1751</v>
      </c>
      <c r="D683" t="s">
        <v>1752</v>
      </c>
      <c r="E683" t="s">
        <v>29</v>
      </c>
      <c r="F683">
        <v>73223</v>
      </c>
      <c r="G683">
        <f>COUNTIF(deals_closed!D:D,B683)</f>
        <v>22</v>
      </c>
      <c r="H683" s="2">
        <f>SUMIF(deals_closed!D:D,B683,deals_closed!C:C)</f>
        <v>750849</v>
      </c>
      <c r="I683" s="2">
        <f>VLOOKUP(E683,'2018_commission_structure-Start'!$A$22:$I$24,9,FALSE)</f>
        <v>600000</v>
      </c>
      <c r="J683" s="2">
        <f>I683*1.25</f>
        <v>750000</v>
      </c>
      <c r="K683" s="2">
        <f>I683*1.5</f>
        <v>900000</v>
      </c>
      <c r="L683" s="2">
        <f>I683*2</f>
        <v>1200000</v>
      </c>
      <c r="M683" s="12">
        <f>H683/I683</f>
        <v>1.2514149999999999</v>
      </c>
      <c r="N683" t="str">
        <f>IF(M683&lt;=1, "0-100%", IF(M683&lt;=1.25, "100-125%", IF(M683&lt;=1.5, "125-150%", IF(M683&lt;=2, "150-200%", "&gt;200%"))))</f>
        <v>125-150%</v>
      </c>
      <c r="O683" s="6">
        <f>MIN(H683,I683)*INDEX('2018_commission_structure-Start'!$A$21:$I$24,MATCH($E683,'2018_commission_structure-Start'!$A$21:$A$24,0),MATCH(O$1,'2018_commission_structure-Start'!$A$21:$I$21,0))</f>
        <v>78000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25500.000000000004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178.29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>SUM(O683:S683)</f>
        <v>103678.29</v>
      </c>
      <c r="U683" s="6">
        <f>T683+F683</f>
        <v>176901.28999999998</v>
      </c>
      <c r="V683" s="6">
        <f>MIN(H683,I683)*INDEX('2018_commission_structure-Start'!$A$15:$J$18,MATCH($E683,'2018_commission_structure-Start'!$A$15:$A$18,0),MATCH(V$1,'2018_commission_structure-Start'!$A$15:$J$15,0))</f>
        <v>90000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27000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212.25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IF(H683&gt;L683,(H683-L683)*INDEX('2018_commission_structure-Start'!$A$21:$I$24,MATCH($E683,'2018_commission_structure-Start'!$A$21:$A$24,0),MATCH(Z$1,'2018_commission_structure-Start'!$A$21:$I$21,0)),0)</f>
        <v>0</v>
      </c>
      <c r="AA683" s="6">
        <f>SUM(V683:Z683)</f>
        <v>117212.25</v>
      </c>
      <c r="AB683" s="6">
        <f>AA683+F683</f>
        <v>190435.25</v>
      </c>
    </row>
    <row r="684" spans="1:28" x14ac:dyDescent="0.2">
      <c r="A684" t="str">
        <f>C684&amp;" "&amp;D684</f>
        <v>Farand Okie</v>
      </c>
      <c r="B684">
        <v>7865341539</v>
      </c>
      <c r="C684" t="s">
        <v>408</v>
      </c>
      <c r="D684" t="s">
        <v>409</v>
      </c>
      <c r="E684" t="s">
        <v>7</v>
      </c>
      <c r="F684">
        <v>64631</v>
      </c>
      <c r="G684">
        <f>COUNTIF(deals_closed!D:D,B684)</f>
        <v>13</v>
      </c>
      <c r="H684" s="2">
        <f>SUMIF(deals_closed!D:D,B684,deals_closed!C:C)</f>
        <v>577150</v>
      </c>
      <c r="I684" s="2">
        <f>VLOOKUP(E684,'2018_commission_structure-Start'!$A$22:$I$24,9,FALSE)</f>
        <v>500000</v>
      </c>
      <c r="J684" s="2">
        <f>I684*1.25</f>
        <v>625000</v>
      </c>
      <c r="K684" s="2">
        <f>I684*1.5</f>
        <v>750000</v>
      </c>
      <c r="L684" s="2">
        <f>I684*2</f>
        <v>1000000</v>
      </c>
      <c r="M684" s="12">
        <f>H684/I684</f>
        <v>1.1543000000000001</v>
      </c>
      <c r="N684" t="str">
        <f>IF(M684&lt;=1, "0-100%", IF(M684&lt;=1.25, "100-125%", IF(M684&lt;=1.5, "125-150%", IF(M684&lt;=2, "150-200%", "&gt;200%"))))</f>
        <v>100-125%</v>
      </c>
      <c r="O684" s="6">
        <f>MIN(H684,I684)*INDEX('2018_commission_structure-Start'!$A$21:$I$24,MATCH($E684,'2018_commission_structure-Start'!$A$21:$A$24,0),MATCH(O$1,'2018_commission_structure-Start'!$A$21:$I$21,0))</f>
        <v>50000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11572.5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>SUM(O684:S684)</f>
        <v>61572.5</v>
      </c>
      <c r="U684" s="6">
        <f>T684+F684</f>
        <v>126203.5</v>
      </c>
      <c r="V684" s="6">
        <f>MIN(H684,I684)*INDEX('2018_commission_structure-Start'!$A$15:$J$18,MATCH($E684,'2018_commission_structure-Start'!$A$15:$A$18,0),MATCH(V$1,'2018_commission_structure-Start'!$A$15:$J$15,0))</f>
        <v>60000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13115.500000000002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IF(H684&gt;L684,(H684-L684)*INDEX('2018_commission_structure-Start'!$A$21:$I$24,MATCH($E684,'2018_commission_structure-Start'!$A$21:$A$24,0),MATCH(Z$1,'2018_commission_structure-Start'!$A$21:$I$21,0)),0)</f>
        <v>0</v>
      </c>
      <c r="AA684" s="6">
        <f>SUM(V684:Z684)</f>
        <v>73115.5</v>
      </c>
      <c r="AB684" s="6">
        <f>AA684+F684</f>
        <v>137746.5</v>
      </c>
    </row>
    <row r="685" spans="1:28" x14ac:dyDescent="0.2">
      <c r="A685" t="str">
        <f>C685&amp;" "&amp;D685</f>
        <v>Bear Olczyk</v>
      </c>
      <c r="B685">
        <v>2763158331</v>
      </c>
      <c r="C685" t="s">
        <v>1900</v>
      </c>
      <c r="D685" t="s">
        <v>1901</v>
      </c>
      <c r="E685" t="s">
        <v>7</v>
      </c>
      <c r="F685">
        <v>63815</v>
      </c>
      <c r="G685">
        <f>COUNTIF(deals_closed!D:D,B685)</f>
        <v>30</v>
      </c>
      <c r="H685" s="2">
        <f>SUMIF(deals_closed!D:D,B685,deals_closed!C:C)</f>
        <v>1025894</v>
      </c>
      <c r="I685" s="2">
        <f>VLOOKUP(E685,'2018_commission_structure-Start'!$A$22:$I$24,9,FALSE)</f>
        <v>500000</v>
      </c>
      <c r="J685" s="2">
        <f>I685*1.25</f>
        <v>625000</v>
      </c>
      <c r="K685" s="2">
        <f>I685*1.5</f>
        <v>750000</v>
      </c>
      <c r="L685" s="2">
        <f>I685*2</f>
        <v>1000000</v>
      </c>
      <c r="M685" s="12">
        <f>H685/I685</f>
        <v>2.0517880000000002</v>
      </c>
      <c r="N685" t="str">
        <f>IF(M685&lt;=1, "0-100%", IF(M685&lt;=1.25, "100-125%", IF(M685&lt;=1.5, "125-150%", IF(M685&lt;=2, "150-200%", "&gt;200%"))))</f>
        <v>&gt;200%</v>
      </c>
      <c r="O685" s="6">
        <f>MIN(H685,I685)*INDEX('2018_commission_structure-Start'!$A$21:$I$24,MATCH($E685,'2018_commission_structure-Start'!$A$21:$A$24,0),MATCH(O$1,'2018_commission_structure-Start'!$A$21:$I$21,0))</f>
        <v>50000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18750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22500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55000</v>
      </c>
      <c r="S685" s="2">
        <f>IF(H685&gt;L685,(H685-L685)*INDEX('2018_commission_structure-Start'!$A$21:$I$24,MATCH($E685,'2018_commission_structure-Start'!$A$21:$A$24,0),MATCH(S$1,'2018_commission_structure-Start'!$A$21:$I$21,0)),0)</f>
        <v>2589.4</v>
      </c>
      <c r="T685" s="6">
        <f>SUM(O685:S685)</f>
        <v>148839.4</v>
      </c>
      <c r="U685" s="6">
        <f>T685+F685</f>
        <v>212654.4</v>
      </c>
      <c r="V685" s="6">
        <f>MIN(H685,I685)*INDEX('2018_commission_structure-Start'!$A$15:$J$18,MATCH($E685,'2018_commission_structure-Start'!$A$15:$A$18,0),MATCH(V$1,'2018_commission_structure-Start'!$A$15:$J$15,0))</f>
        <v>60000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21250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25000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55000</v>
      </c>
      <c r="Z685" s="2">
        <f>IF(H685&gt;L685,(H685-L685)*INDEX('2018_commission_structure-Start'!$A$21:$I$24,MATCH($E685,'2018_commission_structure-Start'!$A$21:$A$24,0),MATCH(Z$1,'2018_commission_structure-Start'!$A$21:$I$21,0)),0)</f>
        <v>2589.4</v>
      </c>
      <c r="AA685" s="6">
        <f>SUM(V685:Z685)</f>
        <v>163839.4</v>
      </c>
      <c r="AB685" s="6">
        <f>AA685+F685</f>
        <v>227654.39999999999</v>
      </c>
    </row>
    <row r="686" spans="1:28" x14ac:dyDescent="0.2">
      <c r="A686" t="str">
        <f>C686&amp;" "&amp;D686</f>
        <v>Malachi Oldknow</v>
      </c>
      <c r="B686">
        <v>784224471</v>
      </c>
      <c r="C686" t="s">
        <v>604</v>
      </c>
      <c r="D686" t="s">
        <v>605</v>
      </c>
      <c r="E686" t="s">
        <v>10</v>
      </c>
      <c r="F686">
        <v>122759</v>
      </c>
      <c r="G686">
        <f>COUNTIF(deals_closed!D:D,B686)</f>
        <v>25</v>
      </c>
      <c r="H686" s="2">
        <f>SUMIF(deals_closed!D:D,B686,deals_closed!C:C)</f>
        <v>815097</v>
      </c>
      <c r="I686" s="2">
        <f>VLOOKUP(E686,'2018_commission_structure-Start'!$A$22:$I$24,9,FALSE)</f>
        <v>750000</v>
      </c>
      <c r="J686" s="2">
        <f>I686*1.25</f>
        <v>937500</v>
      </c>
      <c r="K686" s="2">
        <f>I686*1.5</f>
        <v>1125000</v>
      </c>
      <c r="L686" s="2">
        <f>I686*2</f>
        <v>1500000</v>
      </c>
      <c r="M686" s="12">
        <f>H686/I686</f>
        <v>1.0867960000000001</v>
      </c>
      <c r="N686" t="str">
        <f>IF(M686&lt;=1, "0-100%", IF(M686&lt;=1.25, "100-125%", IF(M686&lt;=1.5, "125-150%", IF(M686&lt;=2, "150-200%", "&gt;200%"))))</f>
        <v>100-125%</v>
      </c>
      <c r="O686" s="6">
        <f>MIN(H686,I686)*INDEX('2018_commission_structure-Start'!$A$21:$I$24,MATCH($E686,'2018_commission_structure-Start'!$A$21:$A$24,0),MATCH(O$1,'2018_commission_structure-Start'!$A$21:$I$21,0))</f>
        <v>112500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12368.43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0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>SUM(O686:S686)</f>
        <v>124868.43</v>
      </c>
      <c r="U686" s="6">
        <f>T686+F686</f>
        <v>247627.43</v>
      </c>
      <c r="V686" s="6">
        <f>MIN(H686,I686)*INDEX('2018_commission_structure-Start'!$A$15:$J$18,MATCH($E686,'2018_commission_structure-Start'!$A$15:$A$18,0),MATCH(V$1,'2018_commission_structure-Start'!$A$15:$J$15,0))</f>
        <v>112500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14321.34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0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IF(H686&gt;L686,(H686-L686)*INDEX('2018_commission_structure-Start'!$A$21:$I$24,MATCH($E686,'2018_commission_structure-Start'!$A$21:$A$24,0),MATCH(Z$1,'2018_commission_structure-Start'!$A$21:$I$21,0)),0)</f>
        <v>0</v>
      </c>
      <c r="AA686" s="6">
        <f>SUM(V686:Z686)</f>
        <v>126821.34</v>
      </c>
      <c r="AB686" s="6">
        <f>AA686+F686</f>
        <v>249580.34</v>
      </c>
    </row>
    <row r="687" spans="1:28" x14ac:dyDescent="0.2">
      <c r="A687" t="str">
        <f>C687&amp;" "&amp;D687</f>
        <v>Colline Openshaw</v>
      </c>
      <c r="B687">
        <v>6260817967</v>
      </c>
      <c r="C687" t="s">
        <v>1441</v>
      </c>
      <c r="D687" t="s">
        <v>1442</v>
      </c>
      <c r="E687" t="s">
        <v>7</v>
      </c>
      <c r="F687">
        <v>37016</v>
      </c>
      <c r="G687">
        <f>COUNTIF(deals_closed!D:D,B687)</f>
        <v>22</v>
      </c>
      <c r="H687" s="2">
        <f>SUMIF(deals_closed!D:D,B687,deals_closed!C:C)</f>
        <v>860163</v>
      </c>
      <c r="I687" s="2">
        <f>VLOOKUP(E687,'2018_commission_structure-Start'!$A$22:$I$24,9,FALSE)</f>
        <v>500000</v>
      </c>
      <c r="J687" s="2">
        <f>I687*1.25</f>
        <v>625000</v>
      </c>
      <c r="K687" s="2">
        <f>I687*1.5</f>
        <v>750000</v>
      </c>
      <c r="L687" s="2">
        <f>I687*2</f>
        <v>1000000</v>
      </c>
      <c r="M687" s="12">
        <f>H687/I687</f>
        <v>1.720326</v>
      </c>
      <c r="N687" t="str">
        <f>IF(M687&lt;=1, "0-100%", IF(M687&lt;=1.25, "100-125%", IF(M687&lt;=1.5, "125-150%", IF(M687&lt;=2, "150-200%", "&gt;200%"))))</f>
        <v>150-200%</v>
      </c>
      <c r="O687" s="6">
        <f>MIN(H687,I687)*INDEX('2018_commission_structure-Start'!$A$21:$I$24,MATCH($E687,'2018_commission_structure-Start'!$A$21:$A$24,0),MATCH(O$1,'2018_commission_structure-Start'!$A$21:$I$21,0))</f>
        <v>50000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18750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22500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24235.86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>SUM(O687:S687)</f>
        <v>115485.86</v>
      </c>
      <c r="U687" s="6">
        <f>T687+F687</f>
        <v>152501.85999999999</v>
      </c>
      <c r="V687" s="6">
        <f>MIN(H687,I687)*INDEX('2018_commission_structure-Start'!$A$15:$J$18,MATCH($E687,'2018_commission_structure-Start'!$A$15:$A$18,0),MATCH(V$1,'2018_commission_structure-Start'!$A$15:$J$15,0))</f>
        <v>60000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21250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25000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24235.86</v>
      </c>
      <c r="Z687" s="2">
        <f>IF(H687&gt;L687,(H687-L687)*INDEX('2018_commission_structure-Start'!$A$21:$I$24,MATCH($E687,'2018_commission_structure-Start'!$A$21:$A$24,0),MATCH(Z$1,'2018_commission_structure-Start'!$A$21:$I$21,0)),0)</f>
        <v>0</v>
      </c>
      <c r="AA687" s="6">
        <f>SUM(V687:Z687)</f>
        <v>130485.86</v>
      </c>
      <c r="AB687" s="6">
        <f>AA687+F687</f>
        <v>167501.85999999999</v>
      </c>
    </row>
    <row r="688" spans="1:28" x14ac:dyDescent="0.2">
      <c r="A688" t="str">
        <f>C688&amp;" "&amp;D688</f>
        <v>Manya Orbell</v>
      </c>
      <c r="B688">
        <v>7132417177</v>
      </c>
      <c r="C688" t="s">
        <v>111</v>
      </c>
      <c r="D688" t="s">
        <v>112</v>
      </c>
      <c r="E688" t="s">
        <v>7</v>
      </c>
      <c r="F688">
        <v>52665</v>
      </c>
      <c r="G688">
        <f>COUNTIF(deals_closed!D:D,B688)</f>
        <v>18</v>
      </c>
      <c r="H688" s="2">
        <f>SUMIF(deals_closed!D:D,B688,deals_closed!C:C)</f>
        <v>561559</v>
      </c>
      <c r="I688" s="2">
        <f>VLOOKUP(E688,'2018_commission_structure-Start'!$A$22:$I$24,9,FALSE)</f>
        <v>500000</v>
      </c>
      <c r="J688" s="2">
        <f>I688*1.25</f>
        <v>625000</v>
      </c>
      <c r="K688" s="2">
        <f>I688*1.5</f>
        <v>750000</v>
      </c>
      <c r="L688" s="2">
        <f>I688*2</f>
        <v>1000000</v>
      </c>
      <c r="M688" s="12">
        <f>H688/I688</f>
        <v>1.1231180000000001</v>
      </c>
      <c r="N688" t="str">
        <f>IF(M688&lt;=1, "0-100%", IF(M688&lt;=1.25, "100-125%", IF(M688&lt;=1.5, "125-150%", IF(M688&lt;=2, "150-200%", "&gt;200%"))))</f>
        <v>100-125%</v>
      </c>
      <c r="O688" s="6">
        <f>MIN(H688,I688)*INDEX('2018_commission_structure-Start'!$A$21:$I$24,MATCH($E688,'2018_commission_structure-Start'!$A$21:$A$24,0),MATCH(O$1,'2018_commission_structure-Start'!$A$21:$I$21,0))</f>
        <v>50000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9233.85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>SUM(O688:S688)</f>
        <v>59233.85</v>
      </c>
      <c r="U688" s="6">
        <f>T688+F688</f>
        <v>111898.85</v>
      </c>
      <c r="V688" s="6">
        <f>MIN(H688,I688)*INDEX('2018_commission_structure-Start'!$A$15:$J$18,MATCH($E688,'2018_commission_structure-Start'!$A$15:$A$18,0),MATCH(V$1,'2018_commission_structure-Start'!$A$15:$J$15,0))</f>
        <v>60000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10465.030000000001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IF(H688&gt;L688,(H688-L688)*INDEX('2018_commission_structure-Start'!$A$21:$I$24,MATCH($E688,'2018_commission_structure-Start'!$A$21:$A$24,0),MATCH(Z$1,'2018_commission_structure-Start'!$A$21:$I$21,0)),0)</f>
        <v>0</v>
      </c>
      <c r="AA688" s="6">
        <f>SUM(V688:Z688)</f>
        <v>70465.03</v>
      </c>
      <c r="AB688" s="6">
        <f>AA688+F688</f>
        <v>123130.03</v>
      </c>
    </row>
    <row r="689" spans="1:28" x14ac:dyDescent="0.2">
      <c r="A689" t="str">
        <f>C689&amp;" "&amp;D689</f>
        <v>Barr Orring</v>
      </c>
      <c r="B689">
        <v>2908560011</v>
      </c>
      <c r="C689" t="s">
        <v>1793</v>
      </c>
      <c r="D689" t="s">
        <v>1794</v>
      </c>
      <c r="E689" t="s">
        <v>10</v>
      </c>
      <c r="F689">
        <v>103276</v>
      </c>
      <c r="G689">
        <f>COUNTIF(deals_closed!D:D,B689)</f>
        <v>28</v>
      </c>
      <c r="H689" s="2">
        <f>SUMIF(deals_closed!D:D,B689,deals_closed!C:C)</f>
        <v>930406</v>
      </c>
      <c r="I689" s="2">
        <f>VLOOKUP(E689,'2018_commission_structure-Start'!$A$22:$I$24,9,FALSE)</f>
        <v>750000</v>
      </c>
      <c r="J689" s="2">
        <f>I689*1.25</f>
        <v>937500</v>
      </c>
      <c r="K689" s="2">
        <f>I689*1.5</f>
        <v>1125000</v>
      </c>
      <c r="L689" s="2">
        <f>I689*2</f>
        <v>1500000</v>
      </c>
      <c r="M689" s="12">
        <f>H689/I689</f>
        <v>1.2405413333333333</v>
      </c>
      <c r="N689" t="str">
        <f>IF(M689&lt;=1, "0-100%", IF(M689&lt;=1.25, "100-125%", IF(M689&lt;=1.5, "125-150%", IF(M689&lt;=2, "150-200%", "&gt;200%"))))</f>
        <v>100-125%</v>
      </c>
      <c r="O689" s="6">
        <f>MIN(H689,I689)*INDEX('2018_commission_structure-Start'!$A$21:$I$24,MATCH($E689,'2018_commission_structure-Start'!$A$21:$A$24,0),MATCH(O$1,'2018_commission_structure-Start'!$A$21:$I$21,0))</f>
        <v>112500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34277.14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0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0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>SUM(O689:S689)</f>
        <v>146777.14000000001</v>
      </c>
      <c r="U689" s="6">
        <f>T689+F689</f>
        <v>250053.14</v>
      </c>
      <c r="V689" s="6">
        <f>MIN(H689,I689)*INDEX('2018_commission_structure-Start'!$A$15:$J$18,MATCH($E689,'2018_commission_structure-Start'!$A$15:$A$18,0),MATCH(V$1,'2018_commission_structure-Start'!$A$15:$J$15,0))</f>
        <v>112500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39689.32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0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0</v>
      </c>
      <c r="Z689" s="2">
        <f>IF(H689&gt;L689,(H689-L689)*INDEX('2018_commission_structure-Start'!$A$21:$I$24,MATCH($E689,'2018_commission_structure-Start'!$A$21:$A$24,0),MATCH(Z$1,'2018_commission_structure-Start'!$A$21:$I$21,0)),0)</f>
        <v>0</v>
      </c>
      <c r="AA689" s="6">
        <f>SUM(V689:Z689)</f>
        <v>152189.32</v>
      </c>
      <c r="AB689" s="6">
        <f>AA689+F689</f>
        <v>255465.32</v>
      </c>
    </row>
    <row r="690" spans="1:28" x14ac:dyDescent="0.2">
      <c r="A690" t="str">
        <f>C690&amp;" "&amp;D690</f>
        <v>Broderic Osbourne</v>
      </c>
      <c r="B690">
        <v>2792499575</v>
      </c>
      <c r="C690" t="s">
        <v>1463</v>
      </c>
      <c r="D690" t="s">
        <v>1352</v>
      </c>
      <c r="E690" t="s">
        <v>10</v>
      </c>
      <c r="F690">
        <v>103988</v>
      </c>
      <c r="G690">
        <f>COUNTIF(deals_closed!D:D,B690)</f>
        <v>10</v>
      </c>
      <c r="H690" s="2">
        <f>SUMIF(deals_closed!D:D,B690,deals_closed!C:C)</f>
        <v>372686</v>
      </c>
      <c r="I690" s="2">
        <f>VLOOKUP(E690,'2018_commission_structure-Start'!$A$22:$I$24,9,FALSE)</f>
        <v>750000</v>
      </c>
      <c r="J690" s="2">
        <f>I690*1.25</f>
        <v>937500</v>
      </c>
      <c r="K690" s="2">
        <f>I690*1.5</f>
        <v>1125000</v>
      </c>
      <c r="L690" s="2">
        <f>I690*2</f>
        <v>1500000</v>
      </c>
      <c r="M690" s="12">
        <f>H690/I690</f>
        <v>0.49691466666666667</v>
      </c>
      <c r="N690" t="str">
        <f>IF(M690&lt;=1, "0-100%", IF(M690&lt;=1.25, "100-125%", IF(M690&lt;=1.5, "125-150%", IF(M690&lt;=2, "150-200%", "&gt;200%"))))</f>
        <v>0-100%</v>
      </c>
      <c r="O690" s="6">
        <f>MIN(H690,I690)*INDEX('2018_commission_structure-Start'!$A$21:$I$24,MATCH($E690,'2018_commission_structure-Start'!$A$21:$A$24,0),MATCH(O$1,'2018_commission_structure-Start'!$A$21:$I$21,0))</f>
        <v>55902.9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0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>SUM(O690:S690)</f>
        <v>55902.9</v>
      </c>
      <c r="U690" s="6">
        <f>T690+F690</f>
        <v>159890.9</v>
      </c>
      <c r="V690" s="6">
        <f>MIN(H690,I690)*INDEX('2018_commission_structure-Start'!$A$15:$J$18,MATCH($E690,'2018_commission_structure-Start'!$A$15:$A$18,0),MATCH(V$1,'2018_commission_structure-Start'!$A$15:$J$15,0))</f>
        <v>55902.9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IF(H690&gt;L690,(H690-L690)*INDEX('2018_commission_structure-Start'!$A$21:$I$24,MATCH($E690,'2018_commission_structure-Start'!$A$21:$A$24,0),MATCH(Z$1,'2018_commission_structure-Start'!$A$21:$I$21,0)),0)</f>
        <v>0</v>
      </c>
      <c r="AA690" s="6">
        <f>SUM(V690:Z690)</f>
        <v>55902.9</v>
      </c>
      <c r="AB690" s="6">
        <f>AA690+F690</f>
        <v>159890.9</v>
      </c>
    </row>
    <row r="691" spans="1:28" x14ac:dyDescent="0.2">
      <c r="A691" t="str">
        <f>C691&amp;" "&amp;D691</f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>VLOOKUP(E691,'2018_commission_structure-Start'!$A$22:$I$24,9,FALSE)</f>
        <v>750000</v>
      </c>
      <c r="J691" s="2">
        <f>I691*1.25</f>
        <v>937500</v>
      </c>
      <c r="K691" s="2">
        <f>I691*1.5</f>
        <v>1125000</v>
      </c>
      <c r="L691" s="2">
        <f>I691*2</f>
        <v>1500000</v>
      </c>
      <c r="M691" s="12">
        <f>H691/I691</f>
        <v>0.78509066666666671</v>
      </c>
      <c r="N691" t="str">
        <f>IF(M691&lt;=1, "0-100%", IF(M691&lt;=1.25, "100-125%", IF(M691&lt;=1.5, "125-150%", IF(M691&lt;=2, "150-200%", "&gt;200%"))))</f>
        <v>0-100%</v>
      </c>
      <c r="O691" s="6">
        <f>MIN(H691,I691)*INDEX('2018_commission_structure-Start'!$A$21:$I$24,MATCH($E691,'2018_commission_structure-Start'!$A$21:$A$24,0),MATCH(O$1,'2018_commission_structure-Start'!$A$21:$I$21,0))</f>
        <v>88322.7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>SUM(O691:S691)</f>
        <v>88322.7</v>
      </c>
      <c r="U691" s="6">
        <f>T691+F691</f>
        <v>213022.7</v>
      </c>
      <c r="V691" s="6">
        <f>MIN(H691,I691)*INDEX('2018_commission_structure-Start'!$A$15:$J$18,MATCH($E691,'2018_commission_structure-Start'!$A$15:$A$18,0),MATCH(V$1,'2018_commission_structure-Start'!$A$15:$J$15,0))</f>
        <v>88322.7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IF(H691&gt;L691,(H691-L691)*INDEX('2018_commission_structure-Start'!$A$21:$I$24,MATCH($E691,'2018_commission_structure-Start'!$A$21:$A$24,0),MATCH(Z$1,'2018_commission_structure-Start'!$A$21:$I$21,0)),0)</f>
        <v>0</v>
      </c>
      <c r="AA691" s="6">
        <f>SUM(V691:Z691)</f>
        <v>88322.7</v>
      </c>
      <c r="AB691" s="6">
        <f>AA691+F691</f>
        <v>213022.7</v>
      </c>
    </row>
    <row r="692" spans="1:28" x14ac:dyDescent="0.2">
      <c r="A692" t="str">
        <f>C692&amp;" "&amp;D692</f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>VLOOKUP(E692,'2018_commission_structure-Start'!$A$22:$I$24,9,FALSE)</f>
        <v>500000</v>
      </c>
      <c r="J692" s="2">
        <f>I692*1.25</f>
        <v>625000</v>
      </c>
      <c r="K692" s="2">
        <f>I692*1.5</f>
        <v>750000</v>
      </c>
      <c r="L692" s="2">
        <f>I692*2</f>
        <v>1000000</v>
      </c>
      <c r="M692" s="12">
        <f>H692/I692</f>
        <v>0.91767600000000005</v>
      </c>
      <c r="N692" t="str">
        <f>IF(M692&lt;=1, "0-100%", IF(M692&lt;=1.25, "100-125%", IF(M692&lt;=1.5, "125-150%", IF(M692&lt;=2, "150-200%", "&gt;200%"))))</f>
        <v>0-100%</v>
      </c>
      <c r="O692" s="6">
        <f>MIN(H692,I692)*INDEX('2018_commission_structure-Start'!$A$21:$I$24,MATCH($E692,'2018_commission_structure-Start'!$A$21:$A$24,0),MATCH(O$1,'2018_commission_structure-Start'!$A$21:$I$21,0))</f>
        <v>45883.8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0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0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>SUM(O692:S692)</f>
        <v>45883.8</v>
      </c>
      <c r="U692" s="6">
        <f>T692+F692</f>
        <v>78267.8</v>
      </c>
      <c r="V692" s="6">
        <f>MIN(H692,I692)*INDEX('2018_commission_structure-Start'!$A$15:$J$18,MATCH($E692,'2018_commission_structure-Start'!$A$15:$A$18,0),MATCH(V$1,'2018_commission_structure-Start'!$A$15:$J$15,0))</f>
        <v>55060.56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0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IF(H692&gt;L692,(H692-L692)*INDEX('2018_commission_structure-Start'!$A$21:$I$24,MATCH($E692,'2018_commission_structure-Start'!$A$21:$A$24,0),MATCH(Z$1,'2018_commission_structure-Start'!$A$21:$I$21,0)),0)</f>
        <v>0</v>
      </c>
      <c r="AA692" s="6">
        <f>SUM(V692:Z692)</f>
        <v>55060.56</v>
      </c>
      <c r="AB692" s="6">
        <f>AA692+F692</f>
        <v>87444.56</v>
      </c>
    </row>
    <row r="693" spans="1:28" x14ac:dyDescent="0.2">
      <c r="A693" t="str">
        <f>C693&amp;" "&amp;D693</f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>VLOOKUP(E693,'2018_commission_structure-Start'!$A$22:$I$24,9,FALSE)</f>
        <v>750000</v>
      </c>
      <c r="J693" s="2">
        <f>I693*1.25</f>
        <v>937500</v>
      </c>
      <c r="K693" s="2">
        <f>I693*1.5</f>
        <v>1125000</v>
      </c>
      <c r="L693" s="2">
        <f>I693*2</f>
        <v>1500000</v>
      </c>
      <c r="M693" s="12">
        <f>H693/I693</f>
        <v>1.0733533333333334</v>
      </c>
      <c r="N693" t="str">
        <f>IF(M693&lt;=1, "0-100%", IF(M693&lt;=1.25, "100-125%", IF(M693&lt;=1.5, "125-150%", IF(M693&lt;=2, "150-200%", "&gt;200%"))))</f>
        <v>100-125%</v>
      </c>
      <c r="O693" s="6">
        <f>MIN(H693,I693)*INDEX('2018_commission_structure-Start'!$A$21:$I$24,MATCH($E693,'2018_commission_structure-Start'!$A$21:$A$24,0),MATCH(O$1,'2018_commission_structure-Start'!$A$21:$I$21,0))</f>
        <v>112500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10452.85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>SUM(O693:S693)</f>
        <v>122952.85</v>
      </c>
      <c r="U693" s="6">
        <f>T693+F693</f>
        <v>225900.85</v>
      </c>
      <c r="V693" s="6">
        <f>MIN(H693,I693)*INDEX('2018_commission_structure-Start'!$A$15:$J$18,MATCH($E693,'2018_commission_structure-Start'!$A$15:$A$18,0),MATCH(V$1,'2018_commission_structure-Start'!$A$15:$J$15,0))</f>
        <v>112500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12103.3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IF(H693&gt;L693,(H693-L693)*INDEX('2018_commission_structure-Start'!$A$21:$I$24,MATCH($E693,'2018_commission_structure-Start'!$A$21:$A$24,0),MATCH(Z$1,'2018_commission_structure-Start'!$A$21:$I$21,0)),0)</f>
        <v>0</v>
      </c>
      <c r="AA693" s="6">
        <f>SUM(V693:Z693)</f>
        <v>124603.3</v>
      </c>
      <c r="AB693" s="6">
        <f>AA693+F693</f>
        <v>227551.3</v>
      </c>
    </row>
    <row r="694" spans="1:28" x14ac:dyDescent="0.2">
      <c r="A694" t="str">
        <f>C694&amp;" "&amp;D694</f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>VLOOKUP(E694,'2018_commission_structure-Start'!$A$22:$I$24,9,FALSE)</f>
        <v>500000</v>
      </c>
      <c r="J694" s="2">
        <f>I694*1.25</f>
        <v>625000</v>
      </c>
      <c r="K694" s="2">
        <f>I694*1.5</f>
        <v>750000</v>
      </c>
      <c r="L694" s="2">
        <f>I694*2</f>
        <v>1000000</v>
      </c>
      <c r="M694" s="12">
        <f>H694/I694</f>
        <v>1.7388859999999999</v>
      </c>
      <c r="N694" t="str">
        <f>IF(M694&lt;=1, "0-100%", IF(M694&lt;=1.25, "100-125%", IF(M694&lt;=1.5, "125-150%", IF(M694&lt;=2, "150-200%", "&gt;200%"))))</f>
        <v>150-200%</v>
      </c>
      <c r="O694" s="6">
        <f>MIN(H694,I694)*INDEX('2018_commission_structure-Start'!$A$21:$I$24,MATCH($E694,'2018_commission_structure-Start'!$A$21:$A$24,0),MATCH(O$1,'2018_commission_structure-Start'!$A$21:$I$21,0))</f>
        <v>50000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18750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22500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26277.46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>SUM(O694:S694)</f>
        <v>117527.45999999999</v>
      </c>
      <c r="U694" s="6">
        <f>T694+F694</f>
        <v>148296.46</v>
      </c>
      <c r="V694" s="6">
        <f>MIN(H694,I694)*INDEX('2018_commission_structure-Start'!$A$15:$J$18,MATCH($E694,'2018_commission_structure-Start'!$A$15:$A$18,0),MATCH(V$1,'2018_commission_structure-Start'!$A$15:$J$15,0))</f>
        <v>60000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21250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25000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26277.46</v>
      </c>
      <c r="Z694" s="2">
        <f>IF(H694&gt;L694,(H694-L694)*INDEX('2018_commission_structure-Start'!$A$21:$I$24,MATCH($E694,'2018_commission_structure-Start'!$A$21:$A$24,0),MATCH(Z$1,'2018_commission_structure-Start'!$A$21:$I$21,0)),0)</f>
        <v>0</v>
      </c>
      <c r="AA694" s="6">
        <f>SUM(V694:Z694)</f>
        <v>132527.46</v>
      </c>
      <c r="AB694" s="6">
        <f>AA694+F694</f>
        <v>163296.46</v>
      </c>
    </row>
    <row r="695" spans="1:28" x14ac:dyDescent="0.2">
      <c r="A695" t="str">
        <f>C695&amp;" "&amp;D695</f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>VLOOKUP(E695,'2018_commission_structure-Start'!$A$22:$I$24,9,FALSE)</f>
        <v>500000</v>
      </c>
      <c r="J695" s="2">
        <f>I695*1.25</f>
        <v>625000</v>
      </c>
      <c r="K695" s="2">
        <f>I695*1.5</f>
        <v>750000</v>
      </c>
      <c r="L695" s="2">
        <f>I695*2</f>
        <v>1000000</v>
      </c>
      <c r="M695" s="12">
        <f>H695/I695</f>
        <v>1.6713180000000001</v>
      </c>
      <c r="N695" t="str">
        <f>IF(M695&lt;=1, "0-100%", IF(M695&lt;=1.25, "100-125%", IF(M695&lt;=1.5, "125-150%", IF(M695&lt;=2, "150-200%", "&gt;200%"))))</f>
        <v>150-200%</v>
      </c>
      <c r="O695" s="6">
        <f>MIN(H695,I695)*INDEX('2018_commission_structure-Start'!$A$21:$I$24,MATCH($E695,'2018_commission_structure-Start'!$A$21:$A$24,0),MATCH(O$1,'2018_commission_structure-Start'!$A$21:$I$21,0))</f>
        <v>50000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18750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22500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18844.98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>SUM(O695:S695)</f>
        <v>110094.98</v>
      </c>
      <c r="U695" s="6">
        <f>T695+F695</f>
        <v>157772.97999999998</v>
      </c>
      <c r="V695" s="6">
        <f>MIN(H695,I695)*INDEX('2018_commission_structure-Start'!$A$15:$J$18,MATCH($E695,'2018_commission_structure-Start'!$A$15:$A$18,0),MATCH(V$1,'2018_commission_structure-Start'!$A$15:$J$15,0))</f>
        <v>60000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21250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25000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18844.98</v>
      </c>
      <c r="Z695" s="2">
        <f>IF(H695&gt;L695,(H695-L695)*INDEX('2018_commission_structure-Start'!$A$21:$I$24,MATCH($E695,'2018_commission_structure-Start'!$A$21:$A$24,0),MATCH(Z$1,'2018_commission_structure-Start'!$A$21:$I$21,0)),0)</f>
        <v>0</v>
      </c>
      <c r="AA695" s="6">
        <f>SUM(V695:Z695)</f>
        <v>125094.98</v>
      </c>
      <c r="AB695" s="6">
        <f>AA695+F695</f>
        <v>172772.97999999998</v>
      </c>
    </row>
    <row r="696" spans="1:28" x14ac:dyDescent="0.2">
      <c r="A696" t="str">
        <f>C696&amp;" "&amp;D696</f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>VLOOKUP(E696,'2018_commission_structure-Start'!$A$22:$I$24,9,FALSE)</f>
        <v>600000</v>
      </c>
      <c r="J696" s="2">
        <f>I696*1.25</f>
        <v>750000</v>
      </c>
      <c r="K696" s="2">
        <f>I696*1.5</f>
        <v>900000</v>
      </c>
      <c r="L696" s="2">
        <f>I696*2</f>
        <v>1200000</v>
      </c>
      <c r="M696" s="12">
        <f>H696/I696</f>
        <v>1.1351183333333332</v>
      </c>
      <c r="N696" t="str">
        <f>IF(M696&lt;=1, "0-100%", IF(M696&lt;=1.25, "100-125%", IF(M696&lt;=1.5, "125-150%", IF(M696&lt;=2, "150-200%", "&gt;200%"))))</f>
        <v>100-125%</v>
      </c>
      <c r="O696" s="6">
        <f>MIN(H696,I696)*INDEX('2018_commission_structure-Start'!$A$21:$I$24,MATCH($E696,'2018_commission_structure-Start'!$A$21:$A$24,0),MATCH(O$1,'2018_commission_structure-Start'!$A$21:$I$21,0))</f>
        <v>78000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13782.070000000002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0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>SUM(O696:S696)</f>
        <v>91782.07</v>
      </c>
      <c r="U696" s="6">
        <f>T696+F696</f>
        <v>163025.07</v>
      </c>
      <c r="V696" s="6">
        <f>MIN(H696,I696)*INDEX('2018_commission_structure-Start'!$A$15:$J$18,MATCH($E696,'2018_commission_structure-Start'!$A$15:$A$18,0),MATCH(V$1,'2018_commission_structure-Start'!$A$15:$J$15,0))</f>
        <v>90000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14592.779999999999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0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IF(H696&gt;L696,(H696-L696)*INDEX('2018_commission_structure-Start'!$A$21:$I$24,MATCH($E696,'2018_commission_structure-Start'!$A$21:$A$24,0),MATCH(Z$1,'2018_commission_structure-Start'!$A$21:$I$21,0)),0)</f>
        <v>0</v>
      </c>
      <c r="AA696" s="6">
        <f>SUM(V696:Z696)</f>
        <v>104592.78</v>
      </c>
      <c r="AB696" s="6">
        <f>AA696+F696</f>
        <v>175835.78</v>
      </c>
    </row>
    <row r="697" spans="1:28" x14ac:dyDescent="0.2">
      <c r="A697" t="str">
        <f>C697&amp;" "&amp;D697</f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>VLOOKUP(E697,'2018_commission_structure-Start'!$A$22:$I$24,9,FALSE)</f>
        <v>600000</v>
      </c>
      <c r="J697" s="2">
        <f>I697*1.25</f>
        <v>750000</v>
      </c>
      <c r="K697" s="2">
        <f>I697*1.5</f>
        <v>900000</v>
      </c>
      <c r="L697" s="2">
        <f>I697*2</f>
        <v>1200000</v>
      </c>
      <c r="M697" s="12">
        <f>H697/I697</f>
        <v>1.4122533333333334</v>
      </c>
      <c r="N697" t="str">
        <f>IF(M697&lt;=1, "0-100%", IF(M697&lt;=1.25, "100-125%", IF(M697&lt;=1.5, "125-150%", IF(M697&lt;=2, "150-200%", "&gt;200%"))))</f>
        <v>125-150%</v>
      </c>
      <c r="O697" s="6">
        <f>MIN(H697,I697)*INDEX('2018_commission_structure-Start'!$A$21:$I$24,MATCH($E697,'2018_commission_structure-Start'!$A$21:$A$24,0),MATCH(O$1,'2018_commission_structure-Start'!$A$21:$I$21,0))</f>
        <v>78000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25500.000000000004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20443.919999999998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0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>SUM(O697:S697)</f>
        <v>123943.92</v>
      </c>
      <c r="U697" s="6">
        <f>T697+F697</f>
        <v>179603.91999999998</v>
      </c>
      <c r="V697" s="6">
        <f>MIN(H697,I697)*INDEX('2018_commission_structure-Start'!$A$15:$J$18,MATCH($E697,'2018_commission_structure-Start'!$A$15:$A$18,0),MATCH(V$1,'2018_commission_structure-Start'!$A$15:$J$15,0))</f>
        <v>90000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27000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24338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0</v>
      </c>
      <c r="Z697" s="2">
        <f>IF(H697&gt;L697,(H697-L697)*INDEX('2018_commission_structure-Start'!$A$21:$I$24,MATCH($E697,'2018_commission_structure-Start'!$A$21:$A$24,0),MATCH(Z$1,'2018_commission_structure-Start'!$A$21:$I$21,0)),0)</f>
        <v>0</v>
      </c>
      <c r="AA697" s="6">
        <f>SUM(V697:Z697)</f>
        <v>141338</v>
      </c>
      <c r="AB697" s="6">
        <f>AA697+F697</f>
        <v>196998</v>
      </c>
    </row>
    <row r="698" spans="1:28" x14ac:dyDescent="0.2">
      <c r="A698" t="str">
        <f>C698&amp;" "&amp;D698</f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>VLOOKUP(E698,'2018_commission_structure-Start'!$A$22:$I$24,9,FALSE)</f>
        <v>500000</v>
      </c>
      <c r="J698" s="2">
        <f>I698*1.25</f>
        <v>625000</v>
      </c>
      <c r="K698" s="2">
        <f>I698*1.5</f>
        <v>750000</v>
      </c>
      <c r="L698" s="2">
        <f>I698*2</f>
        <v>1000000</v>
      </c>
      <c r="M698" s="12">
        <f>H698/I698</f>
        <v>1.668434</v>
      </c>
      <c r="N698" t="str">
        <f>IF(M698&lt;=1, "0-100%", IF(M698&lt;=1.25, "100-125%", IF(M698&lt;=1.5, "125-150%", IF(M698&lt;=2, "150-200%", "&gt;200%"))))</f>
        <v>150-200%</v>
      </c>
      <c r="O698" s="6">
        <f>MIN(H698,I698)*INDEX('2018_commission_structure-Start'!$A$21:$I$24,MATCH($E698,'2018_commission_structure-Start'!$A$21:$A$24,0),MATCH(O$1,'2018_commission_structure-Start'!$A$21:$I$21,0))</f>
        <v>50000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18750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22500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18527.740000000002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>SUM(O698:S698)</f>
        <v>109777.74</v>
      </c>
      <c r="U698" s="6">
        <f>T698+F698</f>
        <v>168832.74</v>
      </c>
      <c r="V698" s="6">
        <f>MIN(H698,I698)*INDEX('2018_commission_structure-Start'!$A$15:$J$18,MATCH($E698,'2018_commission_structure-Start'!$A$15:$A$18,0),MATCH(V$1,'2018_commission_structure-Start'!$A$15:$J$15,0))</f>
        <v>60000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21250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25000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18527.740000000002</v>
      </c>
      <c r="Z698" s="2">
        <f>IF(H698&gt;L698,(H698-L698)*INDEX('2018_commission_structure-Start'!$A$21:$I$24,MATCH($E698,'2018_commission_structure-Start'!$A$21:$A$24,0),MATCH(Z$1,'2018_commission_structure-Start'!$A$21:$I$21,0)),0)</f>
        <v>0</v>
      </c>
      <c r="AA698" s="6">
        <f>SUM(V698:Z698)</f>
        <v>124777.74</v>
      </c>
      <c r="AB698" s="6">
        <f>AA698+F698</f>
        <v>183832.74</v>
      </c>
    </row>
    <row r="699" spans="1:28" x14ac:dyDescent="0.2">
      <c r="A699" t="str">
        <f>C699&amp;" "&amp;D699</f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>VLOOKUP(E699,'2018_commission_structure-Start'!$A$22:$I$24,9,FALSE)</f>
        <v>600000</v>
      </c>
      <c r="J699" s="2">
        <f>I699*1.25</f>
        <v>750000</v>
      </c>
      <c r="K699" s="2">
        <f>I699*1.5</f>
        <v>900000</v>
      </c>
      <c r="L699" s="2">
        <f>I699*2</f>
        <v>1200000</v>
      </c>
      <c r="M699" s="12">
        <f>H699/I699</f>
        <v>1.1860550000000001</v>
      </c>
      <c r="N699" t="str">
        <f>IF(M699&lt;=1, "0-100%", IF(M699&lt;=1.25, "100-125%", IF(M699&lt;=1.5, "125-150%", IF(M699&lt;=2, "150-200%", "&gt;200%"))))</f>
        <v>100-125%</v>
      </c>
      <c r="O699" s="6">
        <f>MIN(H699,I699)*INDEX('2018_commission_structure-Start'!$A$21:$I$24,MATCH($E699,'2018_commission_structure-Start'!$A$21:$A$24,0),MATCH(O$1,'2018_commission_structure-Start'!$A$21:$I$21,0))</f>
        <v>78000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18977.61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0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>SUM(O699:S699)</f>
        <v>96977.61</v>
      </c>
      <c r="U699" s="6">
        <f>T699+F699</f>
        <v>162759.60999999999</v>
      </c>
      <c r="V699" s="6">
        <f>MIN(H699,I699)*INDEX('2018_commission_structure-Start'!$A$15:$J$18,MATCH($E699,'2018_commission_structure-Start'!$A$15:$A$18,0),MATCH(V$1,'2018_commission_structure-Start'!$A$15:$J$15,0))</f>
        <v>90000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20093.939999999999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0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IF(H699&gt;L699,(H699-L699)*INDEX('2018_commission_structure-Start'!$A$21:$I$24,MATCH($E699,'2018_commission_structure-Start'!$A$21:$A$24,0),MATCH(Z$1,'2018_commission_structure-Start'!$A$21:$I$21,0)),0)</f>
        <v>0</v>
      </c>
      <c r="AA699" s="6">
        <f>SUM(V699:Z699)</f>
        <v>110093.94</v>
      </c>
      <c r="AB699" s="6">
        <f>AA699+F699</f>
        <v>175875.94</v>
      </c>
    </row>
    <row r="700" spans="1:28" x14ac:dyDescent="0.2">
      <c r="A700" t="str">
        <f>C700&amp;" "&amp;D700</f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>VLOOKUP(E700,'2018_commission_structure-Start'!$A$22:$I$24,9,FALSE)</f>
        <v>500000</v>
      </c>
      <c r="J700" s="2">
        <f>I700*1.25</f>
        <v>625000</v>
      </c>
      <c r="K700" s="2">
        <f>I700*1.5</f>
        <v>750000</v>
      </c>
      <c r="L700" s="2">
        <f>I700*2</f>
        <v>1000000</v>
      </c>
      <c r="M700" s="12">
        <f>H700/I700</f>
        <v>1.3006819999999999</v>
      </c>
      <c r="N700" t="str">
        <f>IF(M700&lt;=1, "0-100%", IF(M700&lt;=1.25, "100-125%", IF(M700&lt;=1.5, "125-150%", IF(M700&lt;=2, "150-200%", "&gt;200%"))))</f>
        <v>125-150%</v>
      </c>
      <c r="O700" s="6">
        <f>MIN(H700,I700)*INDEX('2018_commission_structure-Start'!$A$21:$I$24,MATCH($E700,'2018_commission_structure-Start'!$A$21:$A$24,0),MATCH(O$1,'2018_commission_structure-Start'!$A$21:$I$21,0))</f>
        <v>50000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18750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4561.38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>SUM(O700:S700)</f>
        <v>73311.38</v>
      </c>
      <c r="U700" s="6">
        <f>T700+F700</f>
        <v>112047.38</v>
      </c>
      <c r="V700" s="6">
        <f>MIN(H700,I700)*INDEX('2018_commission_structure-Start'!$A$15:$J$18,MATCH($E700,'2018_commission_structure-Start'!$A$15:$A$18,0),MATCH(V$1,'2018_commission_structure-Start'!$A$15:$J$15,0))</f>
        <v>60000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21250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5068.2000000000007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IF(H700&gt;L700,(H700-L700)*INDEX('2018_commission_structure-Start'!$A$21:$I$24,MATCH($E700,'2018_commission_structure-Start'!$A$21:$A$24,0),MATCH(Z$1,'2018_commission_structure-Start'!$A$21:$I$21,0)),0)</f>
        <v>0</v>
      </c>
      <c r="AA700" s="6">
        <f>SUM(V700:Z700)</f>
        <v>86318.2</v>
      </c>
      <c r="AB700" s="6">
        <f>AA700+F700</f>
        <v>125054.2</v>
      </c>
    </row>
    <row r="701" spans="1:28" x14ac:dyDescent="0.2">
      <c r="A701" t="str">
        <f>C701&amp;" "&amp;D701</f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>VLOOKUP(E701,'2018_commission_structure-Start'!$A$22:$I$24,9,FALSE)</f>
        <v>600000</v>
      </c>
      <c r="J701" s="2">
        <f>I701*1.25</f>
        <v>750000</v>
      </c>
      <c r="K701" s="2">
        <f>I701*1.5</f>
        <v>900000</v>
      </c>
      <c r="L701" s="2">
        <f>I701*2</f>
        <v>1200000</v>
      </c>
      <c r="M701" s="12">
        <f>H701/I701</f>
        <v>1.3045316666666666</v>
      </c>
      <c r="N701" t="str">
        <f>IF(M701&lt;=1, "0-100%", IF(M701&lt;=1.25, "100-125%", IF(M701&lt;=1.5, "125-150%", IF(M701&lt;=2, "150-200%", "&gt;200%"))))</f>
        <v>125-150%</v>
      </c>
      <c r="O701" s="6">
        <f>MIN(H701,I701)*INDEX('2018_commission_structure-Start'!$A$21:$I$24,MATCH($E701,'2018_commission_structure-Start'!$A$21:$A$24,0),MATCH(O$1,'2018_commission_structure-Start'!$A$21:$I$21,0))</f>
        <v>78000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25500.000000000004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6870.99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>SUM(O701:S701)</f>
        <v>110370.99</v>
      </c>
      <c r="U701" s="6">
        <f>T701+F701</f>
        <v>182679.99</v>
      </c>
      <c r="V701" s="6">
        <f>MIN(H701,I701)*INDEX('2018_commission_structure-Start'!$A$15:$J$18,MATCH($E701,'2018_commission_structure-Start'!$A$15:$A$18,0),MATCH(V$1,'2018_commission_structure-Start'!$A$15:$J$15,0))</f>
        <v>90000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27000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8179.75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IF(H701&gt;L701,(H701-L701)*INDEX('2018_commission_structure-Start'!$A$21:$I$24,MATCH($E701,'2018_commission_structure-Start'!$A$21:$A$24,0),MATCH(Z$1,'2018_commission_structure-Start'!$A$21:$I$21,0)),0)</f>
        <v>0</v>
      </c>
      <c r="AA701" s="6">
        <f>SUM(V701:Z701)</f>
        <v>125179.75</v>
      </c>
      <c r="AB701" s="6">
        <f>AA701+F701</f>
        <v>197488.75</v>
      </c>
    </row>
    <row r="702" spans="1:28" x14ac:dyDescent="0.2">
      <c r="A702" t="str">
        <f>C702&amp;" "&amp;D702</f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>VLOOKUP(E702,'2018_commission_structure-Start'!$A$22:$I$24,9,FALSE)</f>
        <v>750000</v>
      </c>
      <c r="J702" s="2">
        <f>I702*1.25</f>
        <v>937500</v>
      </c>
      <c r="K702" s="2">
        <f>I702*1.5</f>
        <v>1125000</v>
      </c>
      <c r="L702" s="2">
        <f>I702*2</f>
        <v>1500000</v>
      </c>
      <c r="M702" s="12">
        <f>H702/I702</f>
        <v>0.9552586666666667</v>
      </c>
      <c r="N702" t="str">
        <f>IF(M702&lt;=1, "0-100%", IF(M702&lt;=1.25, "100-125%", IF(M702&lt;=1.5, "125-150%", IF(M702&lt;=2, "150-200%", "&gt;200%"))))</f>
        <v>0-100%</v>
      </c>
      <c r="O702" s="6">
        <f>MIN(H702,I702)*INDEX('2018_commission_structure-Start'!$A$21:$I$24,MATCH($E702,'2018_commission_structure-Start'!$A$21:$A$24,0),MATCH(O$1,'2018_commission_structure-Start'!$A$21:$I$21,0))</f>
        <v>107466.59999999999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0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0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>SUM(O702:S702)</f>
        <v>107466.59999999999</v>
      </c>
      <c r="U702" s="6">
        <f>T702+F702</f>
        <v>213524.59999999998</v>
      </c>
      <c r="V702" s="6">
        <f>MIN(H702,I702)*INDEX('2018_commission_structure-Start'!$A$15:$J$18,MATCH($E702,'2018_commission_structure-Start'!$A$15:$A$18,0),MATCH(V$1,'2018_commission_structure-Start'!$A$15:$J$15,0))</f>
        <v>107466.59999999999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0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IF(H702&gt;L702,(H702-L702)*INDEX('2018_commission_structure-Start'!$A$21:$I$24,MATCH($E702,'2018_commission_structure-Start'!$A$21:$A$24,0),MATCH(Z$1,'2018_commission_structure-Start'!$A$21:$I$21,0)),0)</f>
        <v>0</v>
      </c>
      <c r="AA702" s="6">
        <f>SUM(V702:Z702)</f>
        <v>107466.59999999999</v>
      </c>
      <c r="AB702" s="6">
        <f>AA702+F702</f>
        <v>213524.59999999998</v>
      </c>
    </row>
    <row r="703" spans="1:28" x14ac:dyDescent="0.2">
      <c r="A703" t="str">
        <f>C703&amp;" "&amp;D703</f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>VLOOKUP(E703,'2018_commission_structure-Start'!$A$22:$I$24,9,FALSE)</f>
        <v>600000</v>
      </c>
      <c r="J703" s="2">
        <f>I703*1.25</f>
        <v>750000</v>
      </c>
      <c r="K703" s="2">
        <f>I703*1.5</f>
        <v>900000</v>
      </c>
      <c r="L703" s="2">
        <f>I703*2</f>
        <v>1200000</v>
      </c>
      <c r="M703" s="12">
        <f>H703/I703</f>
        <v>1.3129716666666666</v>
      </c>
      <c r="N703" t="str">
        <f>IF(M703&lt;=1, "0-100%", IF(M703&lt;=1.25, "100-125%", IF(M703&lt;=1.5, "125-150%", IF(M703&lt;=2, "150-200%", "&gt;200%"))))</f>
        <v>125-150%</v>
      </c>
      <c r="O703" s="6">
        <f>MIN(H703,I703)*INDEX('2018_commission_structure-Start'!$A$21:$I$24,MATCH($E703,'2018_commission_structure-Start'!$A$21:$A$24,0),MATCH(O$1,'2018_commission_structure-Start'!$A$21:$I$21,0))</f>
        <v>78000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25500.000000000004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7934.4299999999994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0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>SUM(O703:S703)</f>
        <v>111434.43</v>
      </c>
      <c r="U703" s="6">
        <f>T703+F703</f>
        <v>174289.43</v>
      </c>
      <c r="V703" s="6">
        <f>MIN(H703,I703)*INDEX('2018_commission_structure-Start'!$A$15:$J$18,MATCH($E703,'2018_commission_structure-Start'!$A$15:$A$18,0),MATCH(V$1,'2018_commission_structure-Start'!$A$15:$J$15,0))</f>
        <v>90000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27000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9445.75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0</v>
      </c>
      <c r="Z703" s="2">
        <f>IF(H703&gt;L703,(H703-L703)*INDEX('2018_commission_structure-Start'!$A$21:$I$24,MATCH($E703,'2018_commission_structure-Start'!$A$21:$A$24,0),MATCH(Z$1,'2018_commission_structure-Start'!$A$21:$I$21,0)),0)</f>
        <v>0</v>
      </c>
      <c r="AA703" s="6">
        <f>SUM(V703:Z703)</f>
        <v>126445.75</v>
      </c>
      <c r="AB703" s="6">
        <f>AA703+F703</f>
        <v>189300.75</v>
      </c>
    </row>
    <row r="704" spans="1:28" x14ac:dyDescent="0.2">
      <c r="A704" t="str">
        <f>C704&amp;" "&amp;D704</f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>VLOOKUP(E704,'2018_commission_structure-Start'!$A$22:$I$24,9,FALSE)</f>
        <v>750000</v>
      </c>
      <c r="J704" s="2">
        <f>I704*1.25</f>
        <v>937500</v>
      </c>
      <c r="K704" s="2">
        <f>I704*1.5</f>
        <v>1125000</v>
      </c>
      <c r="L704" s="2">
        <f>I704*2</f>
        <v>1500000</v>
      </c>
      <c r="M704" s="12">
        <f>H704/I704</f>
        <v>1.1956386666666667</v>
      </c>
      <c r="N704" t="str">
        <f>IF(M704&lt;=1, "0-100%", IF(M704&lt;=1.25, "100-125%", IF(M704&lt;=1.5, "125-150%", IF(M704&lt;=2, "150-200%", "&gt;200%"))))</f>
        <v>100-125%</v>
      </c>
      <c r="O704" s="6">
        <f>MIN(H704,I704)*INDEX('2018_commission_structure-Start'!$A$21:$I$24,MATCH($E704,'2018_commission_structure-Start'!$A$21:$A$24,0),MATCH(O$1,'2018_commission_structure-Start'!$A$21:$I$21,0))</f>
        <v>112500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27878.510000000002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0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>SUM(O704:S704)</f>
        <v>140378.51</v>
      </c>
      <c r="U704" s="6">
        <f>T704+F704</f>
        <v>239767.51</v>
      </c>
      <c r="V704" s="6">
        <f>MIN(H704,I704)*INDEX('2018_commission_structure-Start'!$A$15:$J$18,MATCH($E704,'2018_commission_structure-Start'!$A$15:$A$18,0),MATCH(V$1,'2018_commission_structure-Start'!$A$15:$J$15,0))</f>
        <v>112500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32280.38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0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IF(H704&gt;L704,(H704-L704)*INDEX('2018_commission_structure-Start'!$A$21:$I$24,MATCH($E704,'2018_commission_structure-Start'!$A$21:$A$24,0),MATCH(Z$1,'2018_commission_structure-Start'!$A$21:$I$21,0)),0)</f>
        <v>0</v>
      </c>
      <c r="AA704" s="6">
        <f>SUM(V704:Z704)</f>
        <v>144780.38</v>
      </c>
      <c r="AB704" s="6">
        <f>AA704+F704</f>
        <v>244169.38</v>
      </c>
    </row>
    <row r="705" spans="1:28" x14ac:dyDescent="0.2">
      <c r="A705" t="str">
        <f>C705&amp;" "&amp;D705</f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>VLOOKUP(E705,'2018_commission_structure-Start'!$A$22:$I$24,9,FALSE)</f>
        <v>750000</v>
      </c>
      <c r="J705" s="2">
        <f>I705*1.25</f>
        <v>937500</v>
      </c>
      <c r="K705" s="2">
        <f>I705*1.5</f>
        <v>1125000</v>
      </c>
      <c r="L705" s="2">
        <f>I705*2</f>
        <v>1500000</v>
      </c>
      <c r="M705" s="12">
        <f>H705/I705</f>
        <v>0.75729599999999997</v>
      </c>
      <c r="N705" t="str">
        <f>IF(M705&lt;=1, "0-100%", IF(M705&lt;=1.25, "100-125%", IF(M705&lt;=1.5, "125-150%", IF(M705&lt;=2, "150-200%", "&gt;200%"))))</f>
        <v>0-100%</v>
      </c>
      <c r="O705" s="6">
        <f>MIN(H705,I705)*INDEX('2018_commission_structure-Start'!$A$21:$I$24,MATCH($E705,'2018_commission_structure-Start'!$A$21:$A$24,0),MATCH(O$1,'2018_commission_structure-Start'!$A$21:$I$21,0))</f>
        <v>85195.8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IF(H705&gt;L705,(H705-L705)*INDEX('2018_commission_structure-Start'!$A$21:$I$24,MATCH($E705,'2018_commission_structure-Start'!$A$21:$A$24,0),MATCH(S$1,'2018_commission_structure-Start'!$A$21:$I$21,0)),0)</f>
        <v>0</v>
      </c>
      <c r="T705" s="6">
        <f>SUM(O705:S705)</f>
        <v>85195.8</v>
      </c>
      <c r="U705" s="6">
        <f>T705+F705</f>
        <v>206976.8</v>
      </c>
      <c r="V705" s="6">
        <f>MIN(H705,I705)*INDEX('2018_commission_structure-Start'!$A$15:$J$18,MATCH($E705,'2018_commission_structure-Start'!$A$15:$A$18,0),MATCH(V$1,'2018_commission_structure-Start'!$A$15:$J$15,0))</f>
        <v>85195.8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IF(H705&gt;L705,(H705-L705)*INDEX('2018_commission_structure-Start'!$A$21:$I$24,MATCH($E705,'2018_commission_structure-Start'!$A$21:$A$24,0),MATCH(Z$1,'2018_commission_structure-Start'!$A$21:$I$21,0)),0)</f>
        <v>0</v>
      </c>
      <c r="AA705" s="6">
        <f>SUM(V705:Z705)</f>
        <v>85195.8</v>
      </c>
      <c r="AB705" s="6">
        <f>AA705+F705</f>
        <v>206976.8</v>
      </c>
    </row>
    <row r="706" spans="1:28" x14ac:dyDescent="0.2">
      <c r="A706" t="str">
        <f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>VLOOKUP(E706,'2018_commission_structure-Start'!$A$22:$I$24,9,FALSE)</f>
        <v>600000</v>
      </c>
      <c r="J706" s="2">
        <f>I706*1.25</f>
        <v>750000</v>
      </c>
      <c r="K706" s="2">
        <f>I706*1.5</f>
        <v>900000</v>
      </c>
      <c r="L706" s="2">
        <f>I706*2</f>
        <v>1200000</v>
      </c>
      <c r="M706" s="12">
        <f>H706/I706</f>
        <v>1.6184866666666666</v>
      </c>
      <c r="N706" t="str">
        <f>IF(M706&lt;=1, "0-100%", IF(M706&lt;=1.25, "100-125%", IF(M706&lt;=1.5, "125-150%", IF(M706&lt;=2, "150-200%", "&gt;200%"))))</f>
        <v>150-200%</v>
      </c>
      <c r="O706" s="6">
        <f>MIN(H706,I706)*INDEX('2018_commission_structure-Start'!$A$21:$I$24,MATCH($E706,'2018_commission_structure-Start'!$A$21:$A$24,0),MATCH(O$1,'2018_commission_structure-Start'!$A$21:$I$21,0))</f>
        <v>78000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25500.000000000004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31500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18483.920000000002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>SUM(O706:S706)</f>
        <v>153483.92000000001</v>
      </c>
      <c r="U706" s="6">
        <f>T706+F706</f>
        <v>229361.92000000001</v>
      </c>
      <c r="V706" s="6">
        <f>MIN(H706,I706)*INDEX('2018_commission_structure-Start'!$A$15:$J$18,MATCH($E706,'2018_commission_structure-Start'!$A$15:$A$18,0),MATCH(V$1,'2018_commission_structure-Start'!$A$15:$J$15,0))</f>
        <v>90000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27000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37500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21327.599999999999</v>
      </c>
      <c r="Z706" s="2">
        <f>IF(H706&gt;L706,(H706-L706)*INDEX('2018_commission_structure-Start'!$A$21:$I$24,MATCH($E706,'2018_commission_structure-Start'!$A$21:$A$24,0),MATCH(Z$1,'2018_commission_structure-Start'!$A$21:$I$21,0)),0)</f>
        <v>0</v>
      </c>
      <c r="AA706" s="6">
        <f>SUM(V706:Z706)</f>
        <v>175827.6</v>
      </c>
      <c r="AB706" s="6">
        <f>AA706+F706</f>
        <v>251705.60000000001</v>
      </c>
    </row>
    <row r="707" spans="1:28" x14ac:dyDescent="0.2">
      <c r="A707" t="str">
        <f>C707&amp;" "&amp;D707</f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>VLOOKUP(E707,'2018_commission_structure-Start'!$A$22:$I$24,9,FALSE)</f>
        <v>750000</v>
      </c>
      <c r="J707" s="2">
        <f>I707*1.25</f>
        <v>937500</v>
      </c>
      <c r="K707" s="2">
        <f>I707*1.5</f>
        <v>1125000</v>
      </c>
      <c r="L707" s="2">
        <f>I707*2</f>
        <v>1500000</v>
      </c>
      <c r="M707" s="12">
        <f>H707/I707</f>
        <v>0.79347599999999996</v>
      </c>
      <c r="N707" t="str">
        <f>IF(M707&lt;=1, "0-100%", IF(M707&lt;=1.25, "100-125%", IF(M707&lt;=1.5, "125-150%", IF(M707&lt;=2, "150-200%", "&gt;200%"))))</f>
        <v>0-100%</v>
      </c>
      <c r="O707" s="6">
        <f>MIN(H707,I707)*INDEX('2018_commission_structure-Start'!$A$21:$I$24,MATCH($E707,'2018_commission_structure-Start'!$A$21:$A$24,0),MATCH(O$1,'2018_commission_structure-Start'!$A$21:$I$21,0))</f>
        <v>89266.05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0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>SUM(O707:S707)</f>
        <v>89266.05</v>
      </c>
      <c r="U707" s="6">
        <f>T707+F707</f>
        <v>206462.05</v>
      </c>
      <c r="V707" s="6">
        <f>MIN(H707,I707)*INDEX('2018_commission_structure-Start'!$A$15:$J$18,MATCH($E707,'2018_commission_structure-Start'!$A$15:$A$18,0),MATCH(V$1,'2018_commission_structure-Start'!$A$15:$J$15,0))</f>
        <v>89266.05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0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IF(H707&gt;L707,(H707-L707)*INDEX('2018_commission_structure-Start'!$A$21:$I$24,MATCH($E707,'2018_commission_structure-Start'!$A$21:$A$24,0),MATCH(Z$1,'2018_commission_structure-Start'!$A$21:$I$21,0)),0)</f>
        <v>0</v>
      </c>
      <c r="AA707" s="6">
        <f>SUM(V707:Z707)</f>
        <v>89266.05</v>
      </c>
      <c r="AB707" s="6">
        <f>AA707+F707</f>
        <v>206462.05</v>
      </c>
    </row>
    <row r="708" spans="1:28" x14ac:dyDescent="0.2">
      <c r="A708" t="str">
        <f>C708&amp;" "&amp;D708</f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>VLOOKUP(E708,'2018_commission_structure-Start'!$A$22:$I$24,9,FALSE)</f>
        <v>750000</v>
      </c>
      <c r="J708" s="2">
        <f>I708*1.25</f>
        <v>937500</v>
      </c>
      <c r="K708" s="2">
        <f>I708*1.5</f>
        <v>1125000</v>
      </c>
      <c r="L708" s="2">
        <f>I708*2</f>
        <v>1500000</v>
      </c>
      <c r="M708" s="12">
        <f>H708/I708</f>
        <v>0.72527066666666662</v>
      </c>
      <c r="N708" t="str">
        <f>IF(M708&lt;=1, "0-100%", IF(M708&lt;=1.25, "100-125%", IF(M708&lt;=1.5, "125-150%", IF(M708&lt;=2, "150-200%", "&gt;200%"))))</f>
        <v>0-100%</v>
      </c>
      <c r="O708" s="6">
        <f>MIN(H708,I708)*INDEX('2018_commission_structure-Start'!$A$21:$I$24,MATCH($E708,'2018_commission_structure-Start'!$A$21:$A$24,0),MATCH(O$1,'2018_commission_structure-Start'!$A$21:$I$21,0))</f>
        <v>81592.95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0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0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>SUM(O708:S708)</f>
        <v>81592.95</v>
      </c>
      <c r="U708" s="6">
        <f>T708+F708</f>
        <v>160306.95000000001</v>
      </c>
      <c r="V708" s="6">
        <f>MIN(H708,I708)*INDEX('2018_commission_structure-Start'!$A$15:$J$18,MATCH($E708,'2018_commission_structure-Start'!$A$15:$A$18,0),MATCH(V$1,'2018_commission_structure-Start'!$A$15:$J$15,0))</f>
        <v>81592.95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0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IF(H708&gt;L708,(H708-L708)*INDEX('2018_commission_structure-Start'!$A$21:$I$24,MATCH($E708,'2018_commission_structure-Start'!$A$21:$A$24,0),MATCH(Z$1,'2018_commission_structure-Start'!$A$21:$I$21,0)),0)</f>
        <v>0</v>
      </c>
      <c r="AA708" s="6">
        <f>SUM(V708:Z708)</f>
        <v>81592.95</v>
      </c>
      <c r="AB708" s="6">
        <f>AA708+F708</f>
        <v>160306.95000000001</v>
      </c>
    </row>
    <row r="709" spans="1:28" x14ac:dyDescent="0.2">
      <c r="A709" t="str">
        <f>C709&amp;" "&amp;D709</f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>VLOOKUP(E709,'2018_commission_structure-Start'!$A$22:$I$24,9,FALSE)</f>
        <v>500000</v>
      </c>
      <c r="J709" s="2">
        <f>I709*1.25</f>
        <v>625000</v>
      </c>
      <c r="K709" s="2">
        <f>I709*1.5</f>
        <v>750000</v>
      </c>
      <c r="L709" s="2">
        <f>I709*2</f>
        <v>1000000</v>
      </c>
      <c r="M709" s="12">
        <f>H709/I709</f>
        <v>1.4064319999999999</v>
      </c>
      <c r="N709" t="str">
        <f>IF(M709&lt;=1, "0-100%", IF(M709&lt;=1.25, "100-125%", IF(M709&lt;=1.5, "125-150%", IF(M709&lt;=2, "150-200%", "&gt;200%"))))</f>
        <v>125-150%</v>
      </c>
      <c r="O709" s="6">
        <f>MIN(H709,I709)*INDEX('2018_commission_structure-Start'!$A$21:$I$24,MATCH($E709,'2018_commission_structure-Start'!$A$21:$A$24,0),MATCH(O$1,'2018_commission_structure-Start'!$A$21:$I$21,0))</f>
        <v>50000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18750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14078.88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>SUM(O709:S709)</f>
        <v>82828.88</v>
      </c>
      <c r="U709" s="6">
        <f>T709+F709</f>
        <v>127188.88</v>
      </c>
      <c r="V709" s="6">
        <f>MIN(H709,I709)*INDEX('2018_commission_structure-Start'!$A$15:$J$18,MATCH($E709,'2018_commission_structure-Start'!$A$15:$A$18,0),MATCH(V$1,'2018_commission_structure-Start'!$A$15:$J$15,0))</f>
        <v>60000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21250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15643.2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IF(H709&gt;L709,(H709-L709)*INDEX('2018_commission_structure-Start'!$A$21:$I$24,MATCH($E709,'2018_commission_structure-Start'!$A$21:$A$24,0),MATCH(Z$1,'2018_commission_structure-Start'!$A$21:$I$21,0)),0)</f>
        <v>0</v>
      </c>
      <c r="AA709" s="6">
        <f>SUM(V709:Z709)</f>
        <v>96893.2</v>
      </c>
      <c r="AB709" s="6">
        <f>AA709+F709</f>
        <v>141253.20000000001</v>
      </c>
    </row>
    <row r="710" spans="1:28" x14ac:dyDescent="0.2">
      <c r="A710" t="str">
        <f>C710&amp;" "&amp;D710</f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>VLOOKUP(E710,'2018_commission_structure-Start'!$A$22:$I$24,9,FALSE)</f>
        <v>600000</v>
      </c>
      <c r="J710" s="2">
        <f>I710*1.25</f>
        <v>750000</v>
      </c>
      <c r="K710" s="2">
        <f>I710*1.5</f>
        <v>900000</v>
      </c>
      <c r="L710" s="2">
        <f>I710*2</f>
        <v>1200000</v>
      </c>
      <c r="M710" s="12">
        <f>H710/I710</f>
        <v>1.2215083333333334</v>
      </c>
      <c r="N710" t="str">
        <f>IF(M710&lt;=1, "0-100%", IF(M710&lt;=1.25, "100-125%", IF(M710&lt;=1.5, "125-150%", IF(M710&lt;=2, "150-200%", "&gt;200%"))))</f>
        <v>100-125%</v>
      </c>
      <c r="O710" s="6">
        <f>MIN(H710,I710)*INDEX('2018_commission_structure-Start'!$A$21:$I$24,MATCH($E710,'2018_commission_structure-Start'!$A$21:$A$24,0),MATCH(O$1,'2018_commission_structure-Start'!$A$21:$I$21,0))</f>
        <v>78000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22593.850000000002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>SUM(O710:S710)</f>
        <v>100593.85</v>
      </c>
      <c r="U710" s="6">
        <f>T710+F710</f>
        <v>168178.85</v>
      </c>
      <c r="V710" s="6">
        <f>MIN(H710,I710)*INDEX('2018_commission_structure-Start'!$A$15:$J$18,MATCH($E710,'2018_commission_structure-Start'!$A$15:$A$18,0),MATCH(V$1,'2018_commission_structure-Start'!$A$15:$J$15,0))</f>
        <v>90000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23922.899999999998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IF(H710&gt;L710,(H710-L710)*INDEX('2018_commission_structure-Start'!$A$21:$I$24,MATCH($E710,'2018_commission_structure-Start'!$A$21:$A$24,0),MATCH(Z$1,'2018_commission_structure-Start'!$A$21:$I$21,0)),0)</f>
        <v>0</v>
      </c>
      <c r="AA710" s="6">
        <f>SUM(V710:Z710)</f>
        <v>113922.9</v>
      </c>
      <c r="AB710" s="6">
        <f>AA710+F710</f>
        <v>181507.9</v>
      </c>
    </row>
    <row r="711" spans="1:28" x14ac:dyDescent="0.2">
      <c r="A711" t="str">
        <f>C711&amp;" "&amp;D711</f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>VLOOKUP(E711,'2018_commission_structure-Start'!$A$22:$I$24,9,FALSE)</f>
        <v>750000</v>
      </c>
      <c r="J711" s="2">
        <f>I711*1.25</f>
        <v>937500</v>
      </c>
      <c r="K711" s="2">
        <f>I711*1.5</f>
        <v>1125000</v>
      </c>
      <c r="L711" s="2">
        <f>I711*2</f>
        <v>1500000</v>
      </c>
      <c r="M711" s="12">
        <f>H711/I711</f>
        <v>1.052</v>
      </c>
      <c r="N711" t="str">
        <f>IF(M711&lt;=1, "0-100%", IF(M711&lt;=1.25, "100-125%", IF(M711&lt;=1.5, "125-150%", IF(M711&lt;=2, "150-200%", "&gt;200%"))))</f>
        <v>100-125%</v>
      </c>
      <c r="O711" s="6">
        <f>MIN(H711,I711)*INDEX('2018_commission_structure-Start'!$A$21:$I$24,MATCH($E711,'2018_commission_structure-Start'!$A$21:$A$24,0),MATCH(O$1,'2018_commission_structure-Start'!$A$21:$I$21,0))</f>
        <v>112500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7410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>SUM(O711:S711)</f>
        <v>119910</v>
      </c>
      <c r="U711" s="6">
        <f>T711+F711</f>
        <v>233649</v>
      </c>
      <c r="V711" s="6">
        <f>MIN(H711,I711)*INDEX('2018_commission_structure-Start'!$A$15:$J$18,MATCH($E711,'2018_commission_structure-Start'!$A$15:$A$18,0),MATCH(V$1,'2018_commission_structure-Start'!$A$15:$J$15,0))</f>
        <v>112500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8580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IF(H711&gt;L711,(H711-L711)*INDEX('2018_commission_structure-Start'!$A$21:$I$24,MATCH($E711,'2018_commission_structure-Start'!$A$21:$A$24,0),MATCH(Z$1,'2018_commission_structure-Start'!$A$21:$I$21,0)),0)</f>
        <v>0</v>
      </c>
      <c r="AA711" s="6">
        <f>SUM(V711:Z711)</f>
        <v>121080</v>
      </c>
      <c r="AB711" s="6">
        <f>AA711+F711</f>
        <v>234819</v>
      </c>
    </row>
    <row r="712" spans="1:28" x14ac:dyDescent="0.2">
      <c r="A712" t="str">
        <f>C712&amp;" "&amp;D712</f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>VLOOKUP(E712,'2018_commission_structure-Start'!$A$22:$I$24,9,FALSE)</f>
        <v>500000</v>
      </c>
      <c r="J712" s="2">
        <f>I712*1.25</f>
        <v>625000</v>
      </c>
      <c r="K712" s="2">
        <f>I712*1.5</f>
        <v>750000</v>
      </c>
      <c r="L712" s="2">
        <f>I712*2</f>
        <v>1000000</v>
      </c>
      <c r="M712" s="12">
        <f>H712/I712</f>
        <v>1.0369699999999999</v>
      </c>
      <c r="N712" t="str">
        <f>IF(M712&lt;=1, "0-100%", IF(M712&lt;=1.25, "100-125%", IF(M712&lt;=1.5, "125-150%", IF(M712&lt;=2, "150-200%", "&gt;200%"))))</f>
        <v>100-125%</v>
      </c>
      <c r="O712" s="6">
        <f>MIN(H712,I712)*INDEX('2018_commission_structure-Start'!$A$21:$I$24,MATCH($E712,'2018_commission_structure-Start'!$A$21:$A$24,0),MATCH(O$1,'2018_commission_structure-Start'!$A$21:$I$21,0))</f>
        <v>50000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2772.75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0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>SUM(O712:S712)</f>
        <v>52772.75</v>
      </c>
      <c r="U712" s="6">
        <f>T712+F712</f>
        <v>102370.75</v>
      </c>
      <c r="V712" s="6">
        <f>MIN(H712,I712)*INDEX('2018_commission_structure-Start'!$A$15:$J$18,MATCH($E712,'2018_commission_structure-Start'!$A$15:$A$18,0),MATCH(V$1,'2018_commission_structure-Start'!$A$15:$J$15,0))</f>
        <v>60000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3142.4500000000003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0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IF(H712&gt;L712,(H712-L712)*INDEX('2018_commission_structure-Start'!$A$21:$I$24,MATCH($E712,'2018_commission_structure-Start'!$A$21:$A$24,0),MATCH(Z$1,'2018_commission_structure-Start'!$A$21:$I$21,0)),0)</f>
        <v>0</v>
      </c>
      <c r="AA712" s="6">
        <f>SUM(V712:Z712)</f>
        <v>63142.45</v>
      </c>
      <c r="AB712" s="6">
        <f>AA712+F712</f>
        <v>112740.45</v>
      </c>
    </row>
    <row r="713" spans="1:28" x14ac:dyDescent="0.2">
      <c r="A713" t="str">
        <f>C713&amp;" "&amp;D713</f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>VLOOKUP(E713,'2018_commission_structure-Start'!$A$22:$I$24,9,FALSE)</f>
        <v>500000</v>
      </c>
      <c r="J713" s="2">
        <f>I713*1.25</f>
        <v>625000</v>
      </c>
      <c r="K713" s="2">
        <f>I713*1.5</f>
        <v>750000</v>
      </c>
      <c r="L713" s="2">
        <f>I713*2</f>
        <v>1000000</v>
      </c>
      <c r="M713" s="12">
        <f>H713/I713</f>
        <v>0.82889999999999997</v>
      </c>
      <c r="N713" t="str">
        <f>IF(M713&lt;=1, "0-100%", IF(M713&lt;=1.25, "100-125%", IF(M713&lt;=1.5, "125-150%", IF(M713&lt;=2, "150-200%", "&gt;200%"))))</f>
        <v>0-100%</v>
      </c>
      <c r="O713" s="6">
        <f>MIN(H713,I713)*INDEX('2018_commission_structure-Start'!$A$21:$I$24,MATCH($E713,'2018_commission_structure-Start'!$A$21:$A$24,0),MATCH(O$1,'2018_commission_structure-Start'!$A$21:$I$21,0))</f>
        <v>41445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0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>SUM(O713:S713)</f>
        <v>41445</v>
      </c>
      <c r="U713" s="6">
        <f>T713+F713</f>
        <v>90695</v>
      </c>
      <c r="V713" s="6">
        <f>MIN(H713,I713)*INDEX('2018_commission_structure-Start'!$A$15:$J$18,MATCH($E713,'2018_commission_structure-Start'!$A$15:$A$18,0),MATCH(V$1,'2018_commission_structure-Start'!$A$15:$J$15,0))</f>
        <v>49734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0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IF(H713&gt;L713,(H713-L713)*INDEX('2018_commission_structure-Start'!$A$21:$I$24,MATCH($E713,'2018_commission_structure-Start'!$A$21:$A$24,0),MATCH(Z$1,'2018_commission_structure-Start'!$A$21:$I$21,0)),0)</f>
        <v>0</v>
      </c>
      <c r="AA713" s="6">
        <f>SUM(V713:Z713)</f>
        <v>49734</v>
      </c>
      <c r="AB713" s="6">
        <f>AA713+F713</f>
        <v>98984</v>
      </c>
    </row>
    <row r="714" spans="1:28" x14ac:dyDescent="0.2">
      <c r="A714" t="str">
        <f>C714&amp;" "&amp;D714</f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>VLOOKUP(E714,'2018_commission_structure-Start'!$A$22:$I$24,9,FALSE)</f>
        <v>500000</v>
      </c>
      <c r="J714" s="2">
        <f>I714*1.25</f>
        <v>625000</v>
      </c>
      <c r="K714" s="2">
        <f>I714*1.5</f>
        <v>750000</v>
      </c>
      <c r="L714" s="2">
        <f>I714*2</f>
        <v>1000000</v>
      </c>
      <c r="M714" s="12">
        <f>H714/I714</f>
        <v>1.0564359999999999</v>
      </c>
      <c r="N714" t="str">
        <f>IF(M714&lt;=1, "0-100%", IF(M714&lt;=1.25, "100-125%", IF(M714&lt;=1.5, "125-150%", IF(M714&lt;=2, "150-200%", "&gt;200%"))))</f>
        <v>100-125%</v>
      </c>
      <c r="O714" s="6">
        <f>MIN(H714,I714)*INDEX('2018_commission_structure-Start'!$A$21:$I$24,MATCH($E714,'2018_commission_structure-Start'!$A$21:$A$24,0),MATCH(O$1,'2018_commission_structure-Start'!$A$21:$I$21,0))</f>
        <v>50000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4232.7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>SUM(O714:S714)</f>
        <v>54232.7</v>
      </c>
      <c r="U714" s="6">
        <f>T714+F714</f>
        <v>111120.7</v>
      </c>
      <c r="V714" s="6">
        <f>MIN(H714,I714)*INDEX('2018_commission_structure-Start'!$A$15:$J$18,MATCH($E714,'2018_commission_structure-Start'!$A$15:$A$18,0),MATCH(V$1,'2018_commission_structure-Start'!$A$15:$J$15,0))</f>
        <v>60000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4797.0600000000004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IF(H714&gt;L714,(H714-L714)*INDEX('2018_commission_structure-Start'!$A$21:$I$24,MATCH($E714,'2018_commission_structure-Start'!$A$21:$A$24,0),MATCH(Z$1,'2018_commission_structure-Start'!$A$21:$I$21,0)),0)</f>
        <v>0</v>
      </c>
      <c r="AA714" s="6">
        <f>SUM(V714:Z714)</f>
        <v>64797.06</v>
      </c>
      <c r="AB714" s="6">
        <f>AA714+F714</f>
        <v>121685.06</v>
      </c>
    </row>
    <row r="715" spans="1:28" x14ac:dyDescent="0.2">
      <c r="A715" t="str">
        <f>C715&amp;" "&amp;D715</f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>VLOOKUP(E715,'2018_commission_structure-Start'!$A$22:$I$24,9,FALSE)</f>
        <v>750000</v>
      </c>
      <c r="J715" s="2">
        <f>I715*1.25</f>
        <v>937500</v>
      </c>
      <c r="K715" s="2">
        <f>I715*1.5</f>
        <v>1125000</v>
      </c>
      <c r="L715" s="2">
        <f>I715*2</f>
        <v>1500000</v>
      </c>
      <c r="M715" s="12">
        <f>H715/I715</f>
        <v>0.78983333333333339</v>
      </c>
      <c r="N715" t="str">
        <f>IF(M715&lt;=1, "0-100%", IF(M715&lt;=1.25, "100-125%", IF(M715&lt;=1.5, "125-150%", IF(M715&lt;=2, "150-200%", "&gt;200%"))))</f>
        <v>0-100%</v>
      </c>
      <c r="O715" s="6">
        <f>MIN(H715,I715)*INDEX('2018_commission_structure-Start'!$A$21:$I$24,MATCH($E715,'2018_commission_structure-Start'!$A$21:$A$24,0),MATCH(O$1,'2018_commission_structure-Start'!$A$21:$I$21,0))</f>
        <v>88856.25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0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>SUM(O715:S715)</f>
        <v>88856.25</v>
      </c>
      <c r="U715" s="6">
        <f>T715+F715</f>
        <v>172946.25</v>
      </c>
      <c r="V715" s="6">
        <f>MIN(H715,I715)*INDEX('2018_commission_structure-Start'!$A$15:$J$18,MATCH($E715,'2018_commission_structure-Start'!$A$15:$A$18,0),MATCH(V$1,'2018_commission_structure-Start'!$A$15:$J$15,0))</f>
        <v>88856.25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0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IF(H715&gt;L715,(H715-L715)*INDEX('2018_commission_structure-Start'!$A$21:$I$24,MATCH($E715,'2018_commission_structure-Start'!$A$21:$A$24,0),MATCH(Z$1,'2018_commission_structure-Start'!$A$21:$I$21,0)),0)</f>
        <v>0</v>
      </c>
      <c r="AA715" s="6">
        <f>SUM(V715:Z715)</f>
        <v>88856.25</v>
      </c>
      <c r="AB715" s="6">
        <f>AA715+F715</f>
        <v>172946.25</v>
      </c>
    </row>
    <row r="716" spans="1:28" x14ac:dyDescent="0.2">
      <c r="A716" t="str">
        <f>C716&amp;" "&amp;D716</f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>VLOOKUP(E716,'2018_commission_structure-Start'!$A$22:$I$24,9,FALSE)</f>
        <v>600000</v>
      </c>
      <c r="J716" s="2">
        <f>I716*1.25</f>
        <v>750000</v>
      </c>
      <c r="K716" s="2">
        <f>I716*1.5</f>
        <v>900000</v>
      </c>
      <c r="L716" s="2">
        <f>I716*2</f>
        <v>1200000</v>
      </c>
      <c r="M716" s="12">
        <f>H716/I716</f>
        <v>0.90637833333333329</v>
      </c>
      <c r="N716" t="str">
        <f>IF(M716&lt;=1, "0-100%", IF(M716&lt;=1.25, "100-125%", IF(M716&lt;=1.5, "125-150%", IF(M716&lt;=2, "150-200%", "&gt;200%"))))</f>
        <v>0-100%</v>
      </c>
      <c r="O716" s="6">
        <f>MIN(H716,I716)*INDEX('2018_commission_structure-Start'!$A$21:$I$24,MATCH($E716,'2018_commission_structure-Start'!$A$21:$A$24,0),MATCH(O$1,'2018_commission_structure-Start'!$A$21:$I$21,0))</f>
        <v>70697.510000000009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0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>SUM(O716:S716)</f>
        <v>70697.510000000009</v>
      </c>
      <c r="U716" s="6">
        <f>T716+F716</f>
        <v>123974.51000000001</v>
      </c>
      <c r="V716" s="6">
        <f>MIN(H716,I716)*INDEX('2018_commission_structure-Start'!$A$15:$J$18,MATCH($E716,'2018_commission_structure-Start'!$A$15:$A$18,0),MATCH(V$1,'2018_commission_structure-Start'!$A$15:$J$15,0))</f>
        <v>81574.05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0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IF(H716&gt;L716,(H716-L716)*INDEX('2018_commission_structure-Start'!$A$21:$I$24,MATCH($E716,'2018_commission_structure-Start'!$A$21:$A$24,0),MATCH(Z$1,'2018_commission_structure-Start'!$A$21:$I$21,0)),0)</f>
        <v>0</v>
      </c>
      <c r="AA716" s="6">
        <f>SUM(V716:Z716)</f>
        <v>81574.05</v>
      </c>
      <c r="AB716" s="6">
        <f>AA716+F716</f>
        <v>134851.04999999999</v>
      </c>
    </row>
    <row r="717" spans="1:28" x14ac:dyDescent="0.2">
      <c r="A717" t="str">
        <f>C717&amp;" "&amp;D717</f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>VLOOKUP(E717,'2018_commission_structure-Start'!$A$22:$I$24,9,FALSE)</f>
        <v>600000</v>
      </c>
      <c r="J717" s="2">
        <f>I717*1.25</f>
        <v>750000</v>
      </c>
      <c r="K717" s="2">
        <f>I717*1.5</f>
        <v>900000</v>
      </c>
      <c r="L717" s="2">
        <f>I717*2</f>
        <v>1200000</v>
      </c>
      <c r="M717" s="12">
        <f>H717/I717</f>
        <v>0.78948166666666664</v>
      </c>
      <c r="N717" t="str">
        <f>IF(M717&lt;=1, "0-100%", IF(M717&lt;=1.25, "100-125%", IF(M717&lt;=1.5, "125-150%", IF(M717&lt;=2, "150-200%", "&gt;200%"))))</f>
        <v>0-100%</v>
      </c>
      <c r="O717" s="6">
        <f>MIN(H717,I717)*INDEX('2018_commission_structure-Start'!$A$21:$I$24,MATCH($E717,'2018_commission_structure-Start'!$A$21:$A$24,0),MATCH(O$1,'2018_commission_structure-Start'!$A$21:$I$21,0))</f>
        <v>61579.57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>SUM(O717:S717)</f>
        <v>61579.57</v>
      </c>
      <c r="U717" s="6">
        <f>T717+F717</f>
        <v>118855.57</v>
      </c>
      <c r="V717" s="6">
        <f>MIN(H717,I717)*INDEX('2018_commission_structure-Start'!$A$15:$J$18,MATCH($E717,'2018_commission_structure-Start'!$A$15:$A$18,0),MATCH(V$1,'2018_commission_structure-Start'!$A$15:$J$15,0))</f>
        <v>71053.349999999991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IF(H717&gt;L717,(H717-L717)*INDEX('2018_commission_structure-Start'!$A$21:$I$24,MATCH($E717,'2018_commission_structure-Start'!$A$21:$A$24,0),MATCH(Z$1,'2018_commission_structure-Start'!$A$21:$I$21,0)),0)</f>
        <v>0</v>
      </c>
      <c r="AA717" s="6">
        <f>SUM(V717:Z717)</f>
        <v>71053.349999999991</v>
      </c>
      <c r="AB717" s="6">
        <f>AA717+F717</f>
        <v>128329.34999999999</v>
      </c>
    </row>
    <row r="718" spans="1:28" x14ac:dyDescent="0.2">
      <c r="A718" t="str">
        <f>C718&amp;" "&amp;D718</f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>VLOOKUP(E718,'2018_commission_structure-Start'!$A$22:$I$24,9,FALSE)</f>
        <v>600000</v>
      </c>
      <c r="J718" s="2">
        <f>I718*1.25</f>
        <v>750000</v>
      </c>
      <c r="K718" s="2">
        <f>I718*1.5</f>
        <v>900000</v>
      </c>
      <c r="L718" s="2">
        <f>I718*2</f>
        <v>1200000</v>
      </c>
      <c r="M718" s="12">
        <f>H718/I718</f>
        <v>1.6101316666666667</v>
      </c>
      <c r="N718" t="str">
        <f>IF(M718&lt;=1, "0-100%", IF(M718&lt;=1.25, "100-125%", IF(M718&lt;=1.5, "125-150%", IF(M718&lt;=2, "150-200%", "&gt;200%"))))</f>
        <v>150-200%</v>
      </c>
      <c r="O718" s="6">
        <f>MIN(H718,I718)*INDEX('2018_commission_structure-Start'!$A$21:$I$24,MATCH($E718,'2018_commission_structure-Start'!$A$21:$A$24,0),MATCH(O$1,'2018_commission_structure-Start'!$A$21:$I$21,0))</f>
        <v>78000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25500.000000000004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31500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17180.54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>SUM(O718:S718)</f>
        <v>152180.54</v>
      </c>
      <c r="U718" s="6">
        <f>T718+F718</f>
        <v>218684.54</v>
      </c>
      <c r="V718" s="6">
        <f>MIN(H718,I718)*INDEX('2018_commission_structure-Start'!$A$15:$J$18,MATCH($E718,'2018_commission_structure-Start'!$A$15:$A$18,0),MATCH(V$1,'2018_commission_structure-Start'!$A$15:$J$15,0))</f>
        <v>90000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27000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37500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19823.7</v>
      </c>
      <c r="Z718" s="2">
        <f>IF(H718&gt;L718,(H718-L718)*INDEX('2018_commission_structure-Start'!$A$21:$I$24,MATCH($E718,'2018_commission_structure-Start'!$A$21:$A$24,0),MATCH(Z$1,'2018_commission_structure-Start'!$A$21:$I$21,0)),0)</f>
        <v>0</v>
      </c>
      <c r="AA718" s="6">
        <f>SUM(V718:Z718)</f>
        <v>174323.7</v>
      </c>
      <c r="AB718" s="6">
        <f>AA718+F718</f>
        <v>240827.7</v>
      </c>
    </row>
    <row r="719" spans="1:28" x14ac:dyDescent="0.2">
      <c r="A719" t="str">
        <f>C719&amp;" "&amp;D719</f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>VLOOKUP(E719,'2018_commission_structure-Start'!$A$22:$I$24,9,FALSE)</f>
        <v>500000</v>
      </c>
      <c r="J719" s="2">
        <f>I719*1.25</f>
        <v>625000</v>
      </c>
      <c r="K719" s="2">
        <f>I719*1.5</f>
        <v>750000</v>
      </c>
      <c r="L719" s="2">
        <f>I719*2</f>
        <v>1000000</v>
      </c>
      <c r="M719" s="12">
        <f>H719/I719</f>
        <v>0.91708199999999995</v>
      </c>
      <c r="N719" t="str">
        <f>IF(M719&lt;=1, "0-100%", IF(M719&lt;=1.25, "100-125%", IF(M719&lt;=1.5, "125-150%", IF(M719&lt;=2, "150-200%", "&gt;200%"))))</f>
        <v>0-100%</v>
      </c>
      <c r="O719" s="6">
        <f>MIN(H719,I719)*INDEX('2018_commission_structure-Start'!$A$21:$I$24,MATCH($E719,'2018_commission_structure-Start'!$A$21:$A$24,0),MATCH(O$1,'2018_commission_structure-Start'!$A$21:$I$21,0))</f>
        <v>45854.100000000006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0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>SUM(O719:S719)</f>
        <v>45854.100000000006</v>
      </c>
      <c r="U719" s="6">
        <f>T719+F719</f>
        <v>107798.1</v>
      </c>
      <c r="V719" s="6">
        <f>MIN(H719,I719)*INDEX('2018_commission_structure-Start'!$A$15:$J$18,MATCH($E719,'2018_commission_structure-Start'!$A$15:$A$18,0),MATCH(V$1,'2018_commission_structure-Start'!$A$15:$J$15,0))</f>
        <v>55024.92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0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IF(H719&gt;L719,(H719-L719)*INDEX('2018_commission_structure-Start'!$A$21:$I$24,MATCH($E719,'2018_commission_structure-Start'!$A$21:$A$24,0),MATCH(Z$1,'2018_commission_structure-Start'!$A$21:$I$21,0)),0)</f>
        <v>0</v>
      </c>
      <c r="AA719" s="6">
        <f>SUM(V719:Z719)</f>
        <v>55024.92</v>
      </c>
      <c r="AB719" s="6">
        <f>AA719+F719</f>
        <v>116968.92</v>
      </c>
    </row>
    <row r="720" spans="1:28" x14ac:dyDescent="0.2">
      <c r="A720" t="str">
        <f>C720&amp;" "&amp;D720</f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>VLOOKUP(E720,'2018_commission_structure-Start'!$A$22:$I$24,9,FALSE)</f>
        <v>500000</v>
      </c>
      <c r="J720" s="2">
        <f>I720*1.25</f>
        <v>625000</v>
      </c>
      <c r="K720" s="2">
        <f>I720*1.5</f>
        <v>750000</v>
      </c>
      <c r="L720" s="2">
        <f>I720*2</f>
        <v>1000000</v>
      </c>
      <c r="M720" s="12">
        <f>H720/I720</f>
        <v>1.9051720000000001</v>
      </c>
      <c r="N720" t="str">
        <f>IF(M720&lt;=1, "0-100%", IF(M720&lt;=1.25, "100-125%", IF(M720&lt;=1.5, "125-150%", IF(M720&lt;=2, "150-200%", "&gt;200%"))))</f>
        <v>150-200%</v>
      </c>
      <c r="O720" s="6">
        <f>MIN(H720,I720)*INDEX('2018_commission_structure-Start'!$A$21:$I$24,MATCH($E720,'2018_commission_structure-Start'!$A$21:$A$24,0),MATCH(O$1,'2018_commission_structure-Start'!$A$21:$I$21,0))</f>
        <v>50000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18750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22500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44568.92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>SUM(O720:S720)</f>
        <v>135818.91999999998</v>
      </c>
      <c r="U720" s="6">
        <f>T720+F720</f>
        <v>179690.91999999998</v>
      </c>
      <c r="V720" s="6">
        <f>MIN(H720,I720)*INDEX('2018_commission_structure-Start'!$A$15:$J$18,MATCH($E720,'2018_commission_structure-Start'!$A$15:$A$18,0),MATCH(V$1,'2018_commission_structure-Start'!$A$15:$J$15,0))</f>
        <v>60000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21250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25000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44568.92</v>
      </c>
      <c r="Z720" s="2">
        <f>IF(H720&gt;L720,(H720-L720)*INDEX('2018_commission_structure-Start'!$A$21:$I$24,MATCH($E720,'2018_commission_structure-Start'!$A$21:$A$24,0),MATCH(Z$1,'2018_commission_structure-Start'!$A$21:$I$21,0)),0)</f>
        <v>0</v>
      </c>
      <c r="AA720" s="6">
        <f>SUM(V720:Z720)</f>
        <v>150818.91999999998</v>
      </c>
      <c r="AB720" s="6">
        <f>AA720+F720</f>
        <v>194690.91999999998</v>
      </c>
    </row>
    <row r="721" spans="1:28" x14ac:dyDescent="0.2">
      <c r="A721" t="str">
        <f>C721&amp;" "&amp;D721</f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>VLOOKUP(E721,'2018_commission_structure-Start'!$A$22:$I$24,9,FALSE)</f>
        <v>500000</v>
      </c>
      <c r="J721" s="2">
        <f>I721*1.25</f>
        <v>625000</v>
      </c>
      <c r="K721" s="2">
        <f>I721*1.5</f>
        <v>750000</v>
      </c>
      <c r="L721" s="2">
        <f>I721*2</f>
        <v>1000000</v>
      </c>
      <c r="M721" s="12">
        <f>H721/I721</f>
        <v>1.5712440000000001</v>
      </c>
      <c r="N721" t="str">
        <f>IF(M721&lt;=1, "0-100%", IF(M721&lt;=1.25, "100-125%", IF(M721&lt;=1.5, "125-150%", IF(M721&lt;=2, "150-200%", "&gt;200%"))))</f>
        <v>150-200%</v>
      </c>
      <c r="O721" s="6">
        <f>MIN(H721,I721)*INDEX('2018_commission_structure-Start'!$A$21:$I$24,MATCH($E721,'2018_commission_structure-Start'!$A$21:$A$24,0),MATCH(O$1,'2018_commission_structure-Start'!$A$21:$I$21,0))</f>
        <v>50000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18750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22500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7836.84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>SUM(O721:S721)</f>
        <v>99086.84</v>
      </c>
      <c r="U721" s="6">
        <f>T721+F721</f>
        <v>135308.84</v>
      </c>
      <c r="V721" s="6">
        <f>MIN(H721,I721)*INDEX('2018_commission_structure-Start'!$A$15:$J$18,MATCH($E721,'2018_commission_structure-Start'!$A$15:$A$18,0),MATCH(V$1,'2018_commission_structure-Start'!$A$15:$J$15,0))</f>
        <v>60000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21250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25000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7836.84</v>
      </c>
      <c r="Z721" s="2">
        <f>IF(H721&gt;L721,(H721-L721)*INDEX('2018_commission_structure-Start'!$A$21:$I$24,MATCH($E721,'2018_commission_structure-Start'!$A$21:$A$24,0),MATCH(Z$1,'2018_commission_structure-Start'!$A$21:$I$21,0)),0)</f>
        <v>0</v>
      </c>
      <c r="AA721" s="6">
        <f>SUM(V721:Z721)</f>
        <v>114086.84</v>
      </c>
      <c r="AB721" s="6">
        <f>AA721+F721</f>
        <v>150308.84</v>
      </c>
    </row>
    <row r="722" spans="1:28" x14ac:dyDescent="0.2">
      <c r="A722" t="str">
        <f>C722&amp;" "&amp;D722</f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>VLOOKUP(E722,'2018_commission_structure-Start'!$A$22:$I$24,9,FALSE)</f>
        <v>750000</v>
      </c>
      <c r="J722" s="2">
        <f>I722*1.25</f>
        <v>937500</v>
      </c>
      <c r="K722" s="2">
        <f>I722*1.5</f>
        <v>1125000</v>
      </c>
      <c r="L722" s="2">
        <f>I722*2</f>
        <v>1500000</v>
      </c>
      <c r="M722" s="12">
        <f>H722/I722</f>
        <v>0.84462000000000004</v>
      </c>
      <c r="N722" t="str">
        <f>IF(M722&lt;=1, "0-100%", IF(M722&lt;=1.25, "100-125%", IF(M722&lt;=1.5, "125-150%", IF(M722&lt;=2, "150-200%", "&gt;200%"))))</f>
        <v>0-100%</v>
      </c>
      <c r="O722" s="6">
        <f>MIN(H722,I722)*INDEX('2018_commission_structure-Start'!$A$21:$I$24,MATCH($E722,'2018_commission_structure-Start'!$A$21:$A$24,0),MATCH(O$1,'2018_commission_structure-Start'!$A$21:$I$21,0))</f>
        <v>95019.75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0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>SUM(O722:S722)</f>
        <v>95019.75</v>
      </c>
      <c r="U722" s="6">
        <f>T722+F722</f>
        <v>219391.75</v>
      </c>
      <c r="V722" s="6">
        <f>MIN(H722,I722)*INDEX('2018_commission_structure-Start'!$A$15:$J$18,MATCH($E722,'2018_commission_structure-Start'!$A$15:$A$18,0),MATCH(V$1,'2018_commission_structure-Start'!$A$15:$J$15,0))</f>
        <v>95019.75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0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IF(H722&gt;L722,(H722-L722)*INDEX('2018_commission_structure-Start'!$A$21:$I$24,MATCH($E722,'2018_commission_structure-Start'!$A$21:$A$24,0),MATCH(Z$1,'2018_commission_structure-Start'!$A$21:$I$21,0)),0)</f>
        <v>0</v>
      </c>
      <c r="AA722" s="6">
        <f>SUM(V722:Z722)</f>
        <v>95019.75</v>
      </c>
      <c r="AB722" s="6">
        <f>AA722+F722</f>
        <v>219391.75</v>
      </c>
    </row>
    <row r="723" spans="1:28" x14ac:dyDescent="0.2">
      <c r="A723" t="str">
        <f>C723&amp;" "&amp;D723</f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>VLOOKUP(E723,'2018_commission_structure-Start'!$A$22:$I$24,9,FALSE)</f>
        <v>500000</v>
      </c>
      <c r="J723" s="2">
        <f>I723*1.25</f>
        <v>625000</v>
      </c>
      <c r="K723" s="2">
        <f>I723*1.5</f>
        <v>750000</v>
      </c>
      <c r="L723" s="2">
        <f>I723*2</f>
        <v>1000000</v>
      </c>
      <c r="M723" s="12">
        <f>H723/I723</f>
        <v>1.3910020000000001</v>
      </c>
      <c r="N723" t="str">
        <f>IF(M723&lt;=1, "0-100%", IF(M723&lt;=1.25, "100-125%", IF(M723&lt;=1.5, "125-150%", IF(M723&lt;=2, "150-200%", "&gt;200%"))))</f>
        <v>125-150%</v>
      </c>
      <c r="O723" s="6">
        <f>MIN(H723,I723)*INDEX('2018_commission_structure-Start'!$A$21:$I$24,MATCH($E723,'2018_commission_structure-Start'!$A$21:$A$24,0),MATCH(O$1,'2018_commission_structure-Start'!$A$21:$I$21,0))</f>
        <v>50000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18750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12690.18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>SUM(O723:S723)</f>
        <v>81440.179999999993</v>
      </c>
      <c r="U723" s="6">
        <f>T723+F723</f>
        <v>145348.18</v>
      </c>
      <c r="V723" s="6">
        <f>MIN(H723,I723)*INDEX('2018_commission_structure-Start'!$A$15:$J$18,MATCH($E723,'2018_commission_structure-Start'!$A$15:$A$18,0),MATCH(V$1,'2018_commission_structure-Start'!$A$15:$J$15,0))</f>
        <v>60000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21250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14100.2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IF(H723&gt;L723,(H723-L723)*INDEX('2018_commission_structure-Start'!$A$21:$I$24,MATCH($E723,'2018_commission_structure-Start'!$A$21:$A$24,0),MATCH(Z$1,'2018_commission_structure-Start'!$A$21:$I$21,0)),0)</f>
        <v>0</v>
      </c>
      <c r="AA723" s="6">
        <f>SUM(V723:Z723)</f>
        <v>95350.2</v>
      </c>
      <c r="AB723" s="6">
        <f>AA723+F723</f>
        <v>159258.20000000001</v>
      </c>
    </row>
    <row r="724" spans="1:28" x14ac:dyDescent="0.2">
      <c r="A724" t="str">
        <f>C724&amp;" "&amp;D724</f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>VLOOKUP(E724,'2018_commission_structure-Start'!$A$22:$I$24,9,FALSE)</f>
        <v>500000</v>
      </c>
      <c r="J724" s="2">
        <f>I724*1.25</f>
        <v>625000</v>
      </c>
      <c r="K724" s="2">
        <f>I724*1.5</f>
        <v>750000</v>
      </c>
      <c r="L724" s="2">
        <f>I724*2</f>
        <v>1000000</v>
      </c>
      <c r="M724" s="12">
        <f>H724/I724</f>
        <v>1.135168</v>
      </c>
      <c r="N724" t="str">
        <f>IF(M724&lt;=1, "0-100%", IF(M724&lt;=1.25, "100-125%", IF(M724&lt;=1.5, "125-150%", IF(M724&lt;=2, "150-200%", "&gt;200%"))))</f>
        <v>100-125%</v>
      </c>
      <c r="O724" s="6">
        <f>MIN(H724,I724)*INDEX('2018_commission_structure-Start'!$A$21:$I$24,MATCH($E724,'2018_commission_structure-Start'!$A$21:$A$24,0),MATCH(O$1,'2018_commission_structure-Start'!$A$21:$I$21,0))</f>
        <v>50000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10137.6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0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>SUM(O724:S724)</f>
        <v>60137.599999999999</v>
      </c>
      <c r="U724" s="6">
        <f>T724+F724</f>
        <v>96307.6</v>
      </c>
      <c r="V724" s="6">
        <f>MIN(H724,I724)*INDEX('2018_commission_structure-Start'!$A$15:$J$18,MATCH($E724,'2018_commission_structure-Start'!$A$15:$A$18,0),MATCH(V$1,'2018_commission_structure-Start'!$A$15:$J$15,0))</f>
        <v>60000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11489.28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0</v>
      </c>
      <c r="Z724" s="2">
        <f>IF(H724&gt;L724,(H724-L724)*INDEX('2018_commission_structure-Start'!$A$21:$I$24,MATCH($E724,'2018_commission_structure-Start'!$A$21:$A$24,0),MATCH(Z$1,'2018_commission_structure-Start'!$A$21:$I$21,0)),0)</f>
        <v>0</v>
      </c>
      <c r="AA724" s="6">
        <f>SUM(V724:Z724)</f>
        <v>71489.279999999999</v>
      </c>
      <c r="AB724" s="6">
        <f>AA724+F724</f>
        <v>107659.28</v>
      </c>
    </row>
    <row r="725" spans="1:28" x14ac:dyDescent="0.2">
      <c r="A725" t="str">
        <f>C725&amp;" "&amp;D725</f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>VLOOKUP(E725,'2018_commission_structure-Start'!$A$22:$I$24,9,FALSE)</f>
        <v>750000</v>
      </c>
      <c r="J725" s="2">
        <f>I725*1.25</f>
        <v>937500</v>
      </c>
      <c r="K725" s="2">
        <f>I725*1.5</f>
        <v>1125000</v>
      </c>
      <c r="L725" s="2">
        <f>I725*2</f>
        <v>1500000</v>
      </c>
      <c r="M725" s="12">
        <f>H725/I725</f>
        <v>0.65095999999999998</v>
      </c>
      <c r="N725" t="str">
        <f>IF(M725&lt;=1, "0-100%", IF(M725&lt;=1.25, "100-125%", IF(M725&lt;=1.5, "125-150%", IF(M725&lt;=2, "150-200%", "&gt;200%"))))</f>
        <v>0-100%</v>
      </c>
      <c r="O725" s="6">
        <f>MIN(H725,I725)*INDEX('2018_commission_structure-Start'!$A$21:$I$24,MATCH($E725,'2018_commission_structure-Start'!$A$21:$A$24,0),MATCH(O$1,'2018_commission_structure-Start'!$A$21:$I$21,0))</f>
        <v>73233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0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>SUM(O725:S725)</f>
        <v>73233</v>
      </c>
      <c r="U725" s="6">
        <f>T725+F725</f>
        <v>165806</v>
      </c>
      <c r="V725" s="6">
        <f>MIN(H725,I725)*INDEX('2018_commission_structure-Start'!$A$15:$J$18,MATCH($E725,'2018_commission_structure-Start'!$A$15:$A$18,0),MATCH(V$1,'2018_commission_structure-Start'!$A$15:$J$15,0))</f>
        <v>73233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IF(H725&gt;L725,(H725-L725)*INDEX('2018_commission_structure-Start'!$A$21:$I$24,MATCH($E725,'2018_commission_structure-Start'!$A$21:$A$24,0),MATCH(Z$1,'2018_commission_structure-Start'!$A$21:$I$21,0)),0)</f>
        <v>0</v>
      </c>
      <c r="AA725" s="6">
        <f>SUM(V725:Z725)</f>
        <v>73233</v>
      </c>
      <c r="AB725" s="6">
        <f>AA725+F725</f>
        <v>165806</v>
      </c>
    </row>
    <row r="726" spans="1:28" x14ac:dyDescent="0.2">
      <c r="A726" t="str">
        <f>C726&amp;" "&amp;D726</f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>VLOOKUP(E726,'2018_commission_structure-Start'!$A$22:$I$24,9,FALSE)</f>
        <v>600000</v>
      </c>
      <c r="J726" s="2">
        <f>I726*1.25</f>
        <v>750000</v>
      </c>
      <c r="K726" s="2">
        <f>I726*1.5</f>
        <v>900000</v>
      </c>
      <c r="L726" s="2">
        <f>I726*2</f>
        <v>1200000</v>
      </c>
      <c r="M726" s="12">
        <f>H726/I726</f>
        <v>1.1385233333333333</v>
      </c>
      <c r="N726" t="str">
        <f>IF(M726&lt;=1, "0-100%", IF(M726&lt;=1.25, "100-125%", IF(M726&lt;=1.5, "125-150%", IF(M726&lt;=2, "150-200%", "&gt;200%"))))</f>
        <v>100-125%</v>
      </c>
      <c r="O726" s="6">
        <f>MIN(H726,I726)*INDEX('2018_commission_structure-Start'!$A$21:$I$24,MATCH($E726,'2018_commission_structure-Start'!$A$21:$A$24,0),MATCH(O$1,'2018_commission_structure-Start'!$A$21:$I$21,0))</f>
        <v>78000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14129.380000000001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>SUM(O726:S726)</f>
        <v>92129.38</v>
      </c>
      <c r="U726" s="6">
        <f>T726+F726</f>
        <v>164878.38</v>
      </c>
      <c r="V726" s="6">
        <f>MIN(H726,I726)*INDEX('2018_commission_structure-Start'!$A$15:$J$18,MATCH($E726,'2018_commission_structure-Start'!$A$15:$A$18,0),MATCH(V$1,'2018_commission_structure-Start'!$A$15:$J$15,0))</f>
        <v>90000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14960.519999999999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IF(H726&gt;L726,(H726-L726)*INDEX('2018_commission_structure-Start'!$A$21:$I$24,MATCH($E726,'2018_commission_structure-Start'!$A$21:$A$24,0),MATCH(Z$1,'2018_commission_structure-Start'!$A$21:$I$21,0)),0)</f>
        <v>0</v>
      </c>
      <c r="AA726" s="6">
        <f>SUM(V726:Z726)</f>
        <v>104960.52</v>
      </c>
      <c r="AB726" s="6">
        <f>AA726+F726</f>
        <v>177709.52000000002</v>
      </c>
    </row>
    <row r="727" spans="1:28" x14ac:dyDescent="0.2">
      <c r="A727" t="str">
        <f>C727&amp;" "&amp;D727</f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>VLOOKUP(E727,'2018_commission_structure-Start'!$A$22:$I$24,9,FALSE)</f>
        <v>750000</v>
      </c>
      <c r="J727" s="2">
        <f>I727*1.25</f>
        <v>937500</v>
      </c>
      <c r="K727" s="2">
        <f>I727*1.5</f>
        <v>1125000</v>
      </c>
      <c r="L727" s="2">
        <f>I727*2</f>
        <v>1500000</v>
      </c>
      <c r="M727" s="12">
        <f>H727/I727</f>
        <v>0.92399066666666663</v>
      </c>
      <c r="N727" t="str">
        <f>IF(M727&lt;=1, "0-100%", IF(M727&lt;=1.25, "100-125%", IF(M727&lt;=1.5, "125-150%", IF(M727&lt;=2, "150-200%", "&gt;200%"))))</f>
        <v>0-100%</v>
      </c>
      <c r="O727" s="6">
        <f>MIN(H727,I727)*INDEX('2018_commission_structure-Start'!$A$21:$I$24,MATCH($E727,'2018_commission_structure-Start'!$A$21:$A$24,0),MATCH(O$1,'2018_commission_structure-Start'!$A$21:$I$21,0))</f>
        <v>103948.95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0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>SUM(O727:S727)</f>
        <v>103948.95</v>
      </c>
      <c r="U727" s="6">
        <f>T727+F727</f>
        <v>209413.95</v>
      </c>
      <c r="V727" s="6">
        <f>MIN(H727,I727)*INDEX('2018_commission_structure-Start'!$A$15:$J$18,MATCH($E727,'2018_commission_structure-Start'!$A$15:$A$18,0),MATCH(V$1,'2018_commission_structure-Start'!$A$15:$J$15,0))</f>
        <v>103948.95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IF(H727&gt;L727,(H727-L727)*INDEX('2018_commission_structure-Start'!$A$21:$I$24,MATCH($E727,'2018_commission_structure-Start'!$A$21:$A$24,0),MATCH(Z$1,'2018_commission_structure-Start'!$A$21:$I$21,0)),0)</f>
        <v>0</v>
      </c>
      <c r="AA727" s="6">
        <f>SUM(V727:Z727)</f>
        <v>103948.95</v>
      </c>
      <c r="AB727" s="6">
        <f>AA727+F727</f>
        <v>209413.95</v>
      </c>
    </row>
    <row r="728" spans="1:28" x14ac:dyDescent="0.2">
      <c r="A728" t="str">
        <f>C728&amp;" "&amp;D728</f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>VLOOKUP(E728,'2018_commission_structure-Start'!$A$22:$I$24,9,FALSE)</f>
        <v>600000</v>
      </c>
      <c r="J728" s="2">
        <f>I728*1.25</f>
        <v>750000</v>
      </c>
      <c r="K728" s="2">
        <f>I728*1.5</f>
        <v>900000</v>
      </c>
      <c r="L728" s="2">
        <f>I728*2</f>
        <v>1200000</v>
      </c>
      <c r="M728" s="12">
        <f>H728/I728</f>
        <v>1.1992400000000001</v>
      </c>
      <c r="N728" t="str">
        <f>IF(M728&lt;=1, "0-100%", IF(M728&lt;=1.25, "100-125%", IF(M728&lt;=1.5, "125-150%", IF(M728&lt;=2, "150-200%", "&gt;200%"))))</f>
        <v>100-125%</v>
      </c>
      <c r="O728" s="6">
        <f>MIN(H728,I728)*INDEX('2018_commission_structure-Start'!$A$21:$I$24,MATCH($E728,'2018_commission_structure-Start'!$A$21:$A$24,0),MATCH(O$1,'2018_commission_structure-Start'!$A$21:$I$21,0))</f>
        <v>78000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20322.480000000003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0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>SUM(O728:S728)</f>
        <v>98322.48000000001</v>
      </c>
      <c r="U728" s="6">
        <f>T728+F728</f>
        <v>161974.48000000001</v>
      </c>
      <c r="V728" s="6">
        <f>MIN(H728,I728)*INDEX('2018_commission_structure-Start'!$A$15:$J$18,MATCH($E728,'2018_commission_structure-Start'!$A$15:$A$18,0),MATCH(V$1,'2018_commission_structure-Start'!$A$15:$J$15,0))</f>
        <v>90000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21517.919999999998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0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IF(H728&gt;L728,(H728-L728)*INDEX('2018_commission_structure-Start'!$A$21:$I$24,MATCH($E728,'2018_commission_structure-Start'!$A$21:$A$24,0),MATCH(Z$1,'2018_commission_structure-Start'!$A$21:$I$21,0)),0)</f>
        <v>0</v>
      </c>
      <c r="AA728" s="6">
        <f>SUM(V728:Z728)</f>
        <v>111517.92</v>
      </c>
      <c r="AB728" s="6">
        <f>AA728+F728</f>
        <v>175169.91999999998</v>
      </c>
    </row>
    <row r="729" spans="1:28" x14ac:dyDescent="0.2">
      <c r="A729" t="str">
        <f>C729&amp;" "&amp;D729</f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>VLOOKUP(E729,'2018_commission_structure-Start'!$A$22:$I$24,9,FALSE)</f>
        <v>600000</v>
      </c>
      <c r="J729" s="2">
        <f>I729*1.25</f>
        <v>750000</v>
      </c>
      <c r="K729" s="2">
        <f>I729*1.5</f>
        <v>900000</v>
      </c>
      <c r="L729" s="2">
        <f>I729*2</f>
        <v>1200000</v>
      </c>
      <c r="M729" s="12">
        <f>H729/I729</f>
        <v>1.0087283333333332</v>
      </c>
      <c r="N729" t="str">
        <f>IF(M729&lt;=1, "0-100%", IF(M729&lt;=1.25, "100-125%", IF(M729&lt;=1.5, "125-150%", IF(M729&lt;=2, "150-200%", "&gt;200%"))))</f>
        <v>100-125%</v>
      </c>
      <c r="O729" s="6">
        <f>MIN(H729,I729)*INDEX('2018_commission_structure-Start'!$A$21:$I$24,MATCH($E729,'2018_commission_structure-Start'!$A$21:$A$24,0),MATCH(O$1,'2018_commission_structure-Start'!$A$21:$I$21,0))</f>
        <v>78000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890.29000000000008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0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>SUM(O729:S729)</f>
        <v>78890.289999999994</v>
      </c>
      <c r="U729" s="6">
        <f>T729+F729</f>
        <v>153328.28999999998</v>
      </c>
      <c r="V729" s="6">
        <f>MIN(H729,I729)*INDEX('2018_commission_structure-Start'!$A$15:$J$18,MATCH($E729,'2018_commission_structure-Start'!$A$15:$A$18,0),MATCH(V$1,'2018_commission_structure-Start'!$A$15:$J$15,0))</f>
        <v>90000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942.66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0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IF(H729&gt;L729,(H729-L729)*INDEX('2018_commission_structure-Start'!$A$21:$I$24,MATCH($E729,'2018_commission_structure-Start'!$A$21:$A$24,0),MATCH(Z$1,'2018_commission_structure-Start'!$A$21:$I$21,0)),0)</f>
        <v>0</v>
      </c>
      <c r="AA729" s="6">
        <f>SUM(V729:Z729)</f>
        <v>90942.66</v>
      </c>
      <c r="AB729" s="6">
        <f>AA729+F729</f>
        <v>165380.66</v>
      </c>
    </row>
    <row r="730" spans="1:28" x14ac:dyDescent="0.2">
      <c r="A730" t="str">
        <f>C730&amp;" "&amp;D730</f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>VLOOKUP(E730,'2018_commission_structure-Start'!$A$22:$I$24,9,FALSE)</f>
        <v>750000</v>
      </c>
      <c r="J730" s="2">
        <f>I730*1.25</f>
        <v>937500</v>
      </c>
      <c r="K730" s="2">
        <f>I730*1.5</f>
        <v>1125000</v>
      </c>
      <c r="L730" s="2">
        <f>I730*2</f>
        <v>1500000</v>
      </c>
      <c r="M730" s="12">
        <f>H730/I730</f>
        <v>0.82010000000000005</v>
      </c>
      <c r="N730" t="str">
        <f>IF(M730&lt;=1, "0-100%", IF(M730&lt;=1.25, "100-125%", IF(M730&lt;=1.5, "125-150%", IF(M730&lt;=2, "150-200%", "&gt;200%"))))</f>
        <v>0-100%</v>
      </c>
      <c r="O730" s="6">
        <f>MIN(H730,I730)*INDEX('2018_commission_structure-Start'!$A$21:$I$24,MATCH($E730,'2018_commission_structure-Start'!$A$21:$A$24,0),MATCH(O$1,'2018_commission_structure-Start'!$A$21:$I$21,0))</f>
        <v>92261.25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0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>SUM(O730:S730)</f>
        <v>92261.25</v>
      </c>
      <c r="U730" s="6">
        <f>T730+F730</f>
        <v>192814.25</v>
      </c>
      <c r="V730" s="6">
        <f>MIN(H730,I730)*INDEX('2018_commission_structure-Start'!$A$15:$J$18,MATCH($E730,'2018_commission_structure-Start'!$A$15:$A$18,0),MATCH(V$1,'2018_commission_structure-Start'!$A$15:$J$15,0))</f>
        <v>92261.25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IF(H730&gt;L730,(H730-L730)*INDEX('2018_commission_structure-Start'!$A$21:$I$24,MATCH($E730,'2018_commission_structure-Start'!$A$21:$A$24,0),MATCH(Z$1,'2018_commission_structure-Start'!$A$21:$I$21,0)),0)</f>
        <v>0</v>
      </c>
      <c r="AA730" s="6">
        <f>SUM(V730:Z730)</f>
        <v>92261.25</v>
      </c>
      <c r="AB730" s="6">
        <f>AA730+F730</f>
        <v>192814.25</v>
      </c>
    </row>
    <row r="731" spans="1:28" x14ac:dyDescent="0.2">
      <c r="A731" t="str">
        <f>C731&amp;" "&amp;D731</f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>VLOOKUP(E731,'2018_commission_structure-Start'!$A$22:$I$24,9,FALSE)</f>
        <v>500000</v>
      </c>
      <c r="J731" s="2">
        <f>I731*1.25</f>
        <v>625000</v>
      </c>
      <c r="K731" s="2">
        <f>I731*1.5</f>
        <v>750000</v>
      </c>
      <c r="L731" s="2">
        <f>I731*2</f>
        <v>1000000</v>
      </c>
      <c r="M731" s="12">
        <f>H731/I731</f>
        <v>1.6133280000000001</v>
      </c>
      <c r="N731" t="str">
        <f>IF(M731&lt;=1, "0-100%", IF(M731&lt;=1.25, "100-125%", IF(M731&lt;=1.5, "125-150%", IF(M731&lt;=2, "150-200%", "&gt;200%"))))</f>
        <v>150-200%</v>
      </c>
      <c r="O731" s="6">
        <f>MIN(H731,I731)*INDEX('2018_commission_structure-Start'!$A$21:$I$24,MATCH($E731,'2018_commission_structure-Start'!$A$21:$A$24,0),MATCH(O$1,'2018_commission_structure-Start'!$A$21:$I$21,0))</f>
        <v>50000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18750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22500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12466.08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>SUM(O731:S731)</f>
        <v>103716.08</v>
      </c>
      <c r="U731" s="6">
        <f>T731+F731</f>
        <v>137024.08000000002</v>
      </c>
      <c r="V731" s="6">
        <f>MIN(H731,I731)*INDEX('2018_commission_structure-Start'!$A$15:$J$18,MATCH($E731,'2018_commission_structure-Start'!$A$15:$A$18,0),MATCH(V$1,'2018_commission_structure-Start'!$A$15:$J$15,0))</f>
        <v>60000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21250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25000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12466.08</v>
      </c>
      <c r="Z731" s="2">
        <f>IF(H731&gt;L731,(H731-L731)*INDEX('2018_commission_structure-Start'!$A$21:$I$24,MATCH($E731,'2018_commission_structure-Start'!$A$21:$A$24,0),MATCH(Z$1,'2018_commission_structure-Start'!$A$21:$I$21,0)),0)</f>
        <v>0</v>
      </c>
      <c r="AA731" s="6">
        <f>SUM(V731:Z731)</f>
        <v>118716.08</v>
      </c>
      <c r="AB731" s="6">
        <f>AA731+F731</f>
        <v>152024.08000000002</v>
      </c>
    </row>
    <row r="732" spans="1:28" x14ac:dyDescent="0.2">
      <c r="A732" t="str">
        <f>C732&amp;" "&amp;D732</f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>VLOOKUP(E732,'2018_commission_structure-Start'!$A$22:$I$24,9,FALSE)</f>
        <v>600000</v>
      </c>
      <c r="J732" s="2">
        <f>I732*1.25</f>
        <v>750000</v>
      </c>
      <c r="K732" s="2">
        <f>I732*1.5</f>
        <v>900000</v>
      </c>
      <c r="L732" s="2">
        <f>I732*2</f>
        <v>1200000</v>
      </c>
      <c r="M732" s="12">
        <f>H732/I732</f>
        <v>1.0008483333333333</v>
      </c>
      <c r="N732" t="str">
        <f>IF(M732&lt;=1, "0-100%", IF(M732&lt;=1.25, "100-125%", IF(M732&lt;=1.5, "125-150%", IF(M732&lt;=2, "150-200%", "&gt;200%"))))</f>
        <v>100-125%</v>
      </c>
      <c r="O732" s="6">
        <f>MIN(H732,I732)*INDEX('2018_commission_structure-Start'!$A$21:$I$24,MATCH($E732,'2018_commission_structure-Start'!$A$21:$A$24,0),MATCH(O$1,'2018_commission_structure-Start'!$A$21:$I$21,0))</f>
        <v>78000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86.53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>SUM(O732:S732)</f>
        <v>78086.53</v>
      </c>
      <c r="U732" s="6">
        <f>T732+F732</f>
        <v>144404.53</v>
      </c>
      <c r="V732" s="6">
        <f>MIN(H732,I732)*INDEX('2018_commission_structure-Start'!$A$15:$J$18,MATCH($E732,'2018_commission_structure-Start'!$A$15:$A$18,0),MATCH(V$1,'2018_commission_structure-Start'!$A$15:$J$15,0))</f>
        <v>90000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91.61999999999999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IF(H732&gt;L732,(H732-L732)*INDEX('2018_commission_structure-Start'!$A$21:$I$24,MATCH($E732,'2018_commission_structure-Start'!$A$21:$A$24,0),MATCH(Z$1,'2018_commission_structure-Start'!$A$21:$I$21,0)),0)</f>
        <v>0</v>
      </c>
      <c r="AA732" s="6">
        <f>SUM(V732:Z732)</f>
        <v>90091.62</v>
      </c>
      <c r="AB732" s="6">
        <f>AA732+F732</f>
        <v>156409.62</v>
      </c>
    </row>
    <row r="733" spans="1:28" x14ac:dyDescent="0.2">
      <c r="A733" t="str">
        <f>C733&amp;" "&amp;D733</f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>VLOOKUP(E733,'2018_commission_structure-Start'!$A$22:$I$24,9,FALSE)</f>
        <v>500000</v>
      </c>
      <c r="J733" s="2">
        <f>I733*1.25</f>
        <v>625000</v>
      </c>
      <c r="K733" s="2">
        <f>I733*1.5</f>
        <v>750000</v>
      </c>
      <c r="L733" s="2">
        <f>I733*2</f>
        <v>1000000</v>
      </c>
      <c r="M733" s="12">
        <f>H733/I733</f>
        <v>1.25173</v>
      </c>
      <c r="N733" t="str">
        <f>IF(M733&lt;=1, "0-100%", IF(M733&lt;=1.25, "100-125%", IF(M733&lt;=1.5, "125-150%", IF(M733&lt;=2, "150-200%", "&gt;200%"))))</f>
        <v>125-150%</v>
      </c>
      <c r="O733" s="6">
        <f>MIN(H733,I733)*INDEX('2018_commission_structure-Start'!$A$21:$I$24,MATCH($E733,'2018_commission_structure-Start'!$A$21:$A$24,0),MATCH(O$1,'2018_commission_structure-Start'!$A$21:$I$21,0))</f>
        <v>50000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18750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155.69999999999999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>SUM(O733:S733)</f>
        <v>68905.7</v>
      </c>
      <c r="U733" s="6">
        <f>T733+F733</f>
        <v>110247.7</v>
      </c>
      <c r="V733" s="6">
        <f>MIN(H733,I733)*INDEX('2018_commission_structure-Start'!$A$15:$J$18,MATCH($E733,'2018_commission_structure-Start'!$A$15:$A$18,0),MATCH(V$1,'2018_commission_structure-Start'!$A$15:$J$15,0))</f>
        <v>60000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21250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173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IF(H733&gt;L733,(H733-L733)*INDEX('2018_commission_structure-Start'!$A$21:$I$24,MATCH($E733,'2018_commission_structure-Start'!$A$21:$A$24,0),MATCH(Z$1,'2018_commission_structure-Start'!$A$21:$I$21,0)),0)</f>
        <v>0</v>
      </c>
      <c r="AA733" s="6">
        <f>SUM(V733:Z733)</f>
        <v>81423</v>
      </c>
      <c r="AB733" s="6">
        <f>AA733+F733</f>
        <v>122765</v>
      </c>
    </row>
    <row r="734" spans="1:28" x14ac:dyDescent="0.2">
      <c r="A734" t="str">
        <f>C734&amp;" "&amp;D734</f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>VLOOKUP(E734,'2018_commission_structure-Start'!$A$22:$I$24,9,FALSE)</f>
        <v>600000</v>
      </c>
      <c r="J734" s="2">
        <f>I734*1.25</f>
        <v>750000</v>
      </c>
      <c r="K734" s="2">
        <f>I734*1.5</f>
        <v>900000</v>
      </c>
      <c r="L734" s="2">
        <f>I734*2</f>
        <v>1200000</v>
      </c>
      <c r="M734" s="12">
        <f>H734/I734</f>
        <v>1.675505</v>
      </c>
      <c r="N734" t="str">
        <f>IF(M734&lt;=1, "0-100%", IF(M734&lt;=1.25, "100-125%", IF(M734&lt;=1.5, "125-150%", IF(M734&lt;=2, "150-200%", "&gt;200%"))))</f>
        <v>150-200%</v>
      </c>
      <c r="O734" s="6">
        <f>MIN(H734,I734)*INDEX('2018_commission_structure-Start'!$A$21:$I$24,MATCH($E734,'2018_commission_structure-Start'!$A$21:$A$24,0),MATCH(O$1,'2018_commission_structure-Start'!$A$21:$I$21,0))</f>
        <v>78000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25500.000000000004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31500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27378.780000000002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>SUM(O734:S734)</f>
        <v>162378.78</v>
      </c>
      <c r="U734" s="6">
        <f>T734+F734</f>
        <v>228745.78</v>
      </c>
      <c r="V734" s="6">
        <f>MIN(H734,I734)*INDEX('2018_commission_structure-Start'!$A$15:$J$18,MATCH($E734,'2018_commission_structure-Start'!$A$15:$A$18,0),MATCH(V$1,'2018_commission_structure-Start'!$A$15:$J$15,0))</f>
        <v>90000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27000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37500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31590.899999999998</v>
      </c>
      <c r="Z734" s="2">
        <f>IF(H734&gt;L734,(H734-L734)*INDEX('2018_commission_structure-Start'!$A$21:$I$24,MATCH($E734,'2018_commission_structure-Start'!$A$21:$A$24,0),MATCH(Z$1,'2018_commission_structure-Start'!$A$21:$I$21,0)),0)</f>
        <v>0</v>
      </c>
      <c r="AA734" s="6">
        <f>SUM(V734:Z734)</f>
        <v>186090.9</v>
      </c>
      <c r="AB734" s="6">
        <f>AA734+F734</f>
        <v>252457.9</v>
      </c>
    </row>
    <row r="735" spans="1:28" x14ac:dyDescent="0.2">
      <c r="A735" t="str">
        <f>C735&amp;" "&amp;D735</f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>VLOOKUP(E735,'2018_commission_structure-Start'!$A$22:$I$24,9,FALSE)</f>
        <v>500000</v>
      </c>
      <c r="J735" s="2">
        <f>I735*1.25</f>
        <v>625000</v>
      </c>
      <c r="K735" s="2">
        <f>I735*1.5</f>
        <v>750000</v>
      </c>
      <c r="L735" s="2">
        <f>I735*2</f>
        <v>1000000</v>
      </c>
      <c r="M735" s="12">
        <f>H735/I735</f>
        <v>1.086992</v>
      </c>
      <c r="N735" t="str">
        <f>IF(M735&lt;=1, "0-100%", IF(M735&lt;=1.25, "100-125%", IF(M735&lt;=1.5, "125-150%", IF(M735&lt;=2, "150-200%", "&gt;200%"))))</f>
        <v>100-125%</v>
      </c>
      <c r="O735" s="6">
        <f>MIN(H735,I735)*INDEX('2018_commission_structure-Start'!$A$21:$I$24,MATCH($E735,'2018_commission_structure-Start'!$A$21:$A$24,0),MATCH(O$1,'2018_commission_structure-Start'!$A$21:$I$21,0))</f>
        <v>50000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6524.4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0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>SUM(O735:S735)</f>
        <v>56524.4</v>
      </c>
      <c r="U735" s="6">
        <f>T735+F735</f>
        <v>104055.4</v>
      </c>
      <c r="V735" s="6">
        <f>MIN(H735,I735)*INDEX('2018_commission_structure-Start'!$A$15:$J$18,MATCH($E735,'2018_commission_structure-Start'!$A$15:$A$18,0),MATCH(V$1,'2018_commission_structure-Start'!$A$15:$J$15,0))</f>
        <v>60000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7394.3200000000006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0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IF(H735&gt;L735,(H735-L735)*INDEX('2018_commission_structure-Start'!$A$21:$I$24,MATCH($E735,'2018_commission_structure-Start'!$A$21:$A$24,0),MATCH(Z$1,'2018_commission_structure-Start'!$A$21:$I$21,0)),0)</f>
        <v>0</v>
      </c>
      <c r="AA735" s="6">
        <f>SUM(V735:Z735)</f>
        <v>67394.320000000007</v>
      </c>
      <c r="AB735" s="6">
        <f>AA735+F735</f>
        <v>114925.32</v>
      </c>
    </row>
    <row r="736" spans="1:28" x14ac:dyDescent="0.2">
      <c r="A736" t="str">
        <f>C736&amp;" "&amp;D736</f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>VLOOKUP(E736,'2018_commission_structure-Start'!$A$22:$I$24,9,FALSE)</f>
        <v>600000</v>
      </c>
      <c r="J736" s="2">
        <f>I736*1.25</f>
        <v>750000</v>
      </c>
      <c r="K736" s="2">
        <f>I736*1.5</f>
        <v>900000</v>
      </c>
      <c r="L736" s="2">
        <f>I736*2</f>
        <v>1200000</v>
      </c>
      <c r="M736" s="12">
        <f>H736/I736</f>
        <v>1.3714900000000001</v>
      </c>
      <c r="N736" t="str">
        <f>IF(M736&lt;=1, "0-100%", IF(M736&lt;=1.25, "100-125%", IF(M736&lt;=1.5, "125-150%", IF(M736&lt;=2, "150-200%", "&gt;200%"))))</f>
        <v>125-150%</v>
      </c>
      <c r="O736" s="6">
        <f>MIN(H736,I736)*INDEX('2018_commission_structure-Start'!$A$21:$I$24,MATCH($E736,'2018_commission_structure-Start'!$A$21:$A$24,0),MATCH(O$1,'2018_commission_structure-Start'!$A$21:$I$21,0))</f>
        <v>78000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25500.000000000004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15307.74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>SUM(O736:S736)</f>
        <v>118807.74</v>
      </c>
      <c r="U736" s="6">
        <f>T736+F736</f>
        <v>183490.74</v>
      </c>
      <c r="V736" s="6">
        <f>MIN(H736,I736)*INDEX('2018_commission_structure-Start'!$A$15:$J$18,MATCH($E736,'2018_commission_structure-Start'!$A$15:$A$18,0),MATCH(V$1,'2018_commission_structure-Start'!$A$15:$J$15,0))</f>
        <v>90000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27000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18223.5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IF(H736&gt;L736,(H736-L736)*INDEX('2018_commission_structure-Start'!$A$21:$I$24,MATCH($E736,'2018_commission_structure-Start'!$A$21:$A$24,0),MATCH(Z$1,'2018_commission_structure-Start'!$A$21:$I$21,0)),0)</f>
        <v>0</v>
      </c>
      <c r="AA736" s="6">
        <f>SUM(V736:Z736)</f>
        <v>135223.5</v>
      </c>
      <c r="AB736" s="6">
        <f>AA736+F736</f>
        <v>199906.5</v>
      </c>
    </row>
    <row r="737" spans="1:28" x14ac:dyDescent="0.2">
      <c r="A737" t="str">
        <f>C737&amp;" "&amp;D737</f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>VLOOKUP(E737,'2018_commission_structure-Start'!$A$22:$I$24,9,FALSE)</f>
        <v>500000</v>
      </c>
      <c r="J737" s="2">
        <f>I737*1.25</f>
        <v>625000</v>
      </c>
      <c r="K737" s="2">
        <f>I737*1.5</f>
        <v>750000</v>
      </c>
      <c r="L737" s="2">
        <f>I737*2</f>
        <v>1000000</v>
      </c>
      <c r="M737" s="12">
        <f>H737/I737</f>
        <v>1.1708099999999999</v>
      </c>
      <c r="N737" t="str">
        <f>IF(M737&lt;=1, "0-100%", IF(M737&lt;=1.25, "100-125%", IF(M737&lt;=1.5, "125-150%", IF(M737&lt;=2, "150-200%", "&gt;200%"))))</f>
        <v>100-125%</v>
      </c>
      <c r="O737" s="6">
        <f>MIN(H737,I737)*INDEX('2018_commission_structure-Start'!$A$21:$I$24,MATCH($E737,'2018_commission_structure-Start'!$A$21:$A$24,0),MATCH(O$1,'2018_commission_structure-Start'!$A$21:$I$21,0))</f>
        <v>50000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12810.75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0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>SUM(O737:S737)</f>
        <v>62810.75</v>
      </c>
      <c r="U737" s="6">
        <f>T737+F737</f>
        <v>124518.75</v>
      </c>
      <c r="V737" s="6">
        <f>MIN(H737,I737)*INDEX('2018_commission_structure-Start'!$A$15:$J$18,MATCH($E737,'2018_commission_structure-Start'!$A$15:$A$18,0),MATCH(V$1,'2018_commission_structure-Start'!$A$15:$J$15,0))</f>
        <v>60000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14518.85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0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IF(H737&gt;L737,(H737-L737)*INDEX('2018_commission_structure-Start'!$A$21:$I$24,MATCH($E737,'2018_commission_structure-Start'!$A$21:$A$24,0),MATCH(Z$1,'2018_commission_structure-Start'!$A$21:$I$21,0)),0)</f>
        <v>0</v>
      </c>
      <c r="AA737" s="6">
        <f>SUM(V737:Z737)</f>
        <v>74518.850000000006</v>
      </c>
      <c r="AB737" s="6">
        <f>AA737+F737</f>
        <v>136226.85</v>
      </c>
    </row>
    <row r="738" spans="1:28" x14ac:dyDescent="0.2">
      <c r="A738" t="str">
        <f>C738&amp;" "&amp;D738</f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>VLOOKUP(E738,'2018_commission_structure-Start'!$A$22:$I$24,9,FALSE)</f>
        <v>500000</v>
      </c>
      <c r="J738" s="2">
        <f>I738*1.25</f>
        <v>625000</v>
      </c>
      <c r="K738" s="2">
        <f>I738*1.5</f>
        <v>750000</v>
      </c>
      <c r="L738" s="2">
        <f>I738*2</f>
        <v>1000000</v>
      </c>
      <c r="M738" s="12">
        <f>H738/I738</f>
        <v>1.516432</v>
      </c>
      <c r="N738" t="str">
        <f>IF(M738&lt;=1, "0-100%", IF(M738&lt;=1.25, "100-125%", IF(M738&lt;=1.5, "125-150%", IF(M738&lt;=2, "150-200%", "&gt;200%"))))</f>
        <v>150-200%</v>
      </c>
      <c r="O738" s="6">
        <f>MIN(H738,I738)*INDEX('2018_commission_structure-Start'!$A$21:$I$24,MATCH($E738,'2018_commission_structure-Start'!$A$21:$A$24,0),MATCH(O$1,'2018_commission_structure-Start'!$A$21:$I$21,0))</f>
        <v>50000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18750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22500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1807.52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>SUM(O738:S738)</f>
        <v>93057.52</v>
      </c>
      <c r="U738" s="6">
        <f>T738+F738</f>
        <v>155339.52000000002</v>
      </c>
      <c r="V738" s="6">
        <f>MIN(H738,I738)*INDEX('2018_commission_structure-Start'!$A$15:$J$18,MATCH($E738,'2018_commission_structure-Start'!$A$15:$A$18,0),MATCH(V$1,'2018_commission_structure-Start'!$A$15:$J$15,0))</f>
        <v>60000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21250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25000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1807.52</v>
      </c>
      <c r="Z738" s="2">
        <f>IF(H738&gt;L738,(H738-L738)*INDEX('2018_commission_structure-Start'!$A$21:$I$24,MATCH($E738,'2018_commission_structure-Start'!$A$21:$A$24,0),MATCH(Z$1,'2018_commission_structure-Start'!$A$21:$I$21,0)),0)</f>
        <v>0</v>
      </c>
      <c r="AA738" s="6">
        <f>SUM(V738:Z738)</f>
        <v>108057.52</v>
      </c>
      <c r="AB738" s="6">
        <f>AA738+F738</f>
        <v>170339.52000000002</v>
      </c>
    </row>
    <row r="739" spans="1:28" x14ac:dyDescent="0.2">
      <c r="A739" t="str">
        <f>C739&amp;" "&amp;D739</f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>VLOOKUP(E739,'2018_commission_structure-Start'!$A$22:$I$24,9,FALSE)</f>
        <v>600000</v>
      </c>
      <c r="J739" s="2">
        <f>I739*1.25</f>
        <v>750000</v>
      </c>
      <c r="K739" s="2">
        <f>I739*1.5</f>
        <v>900000</v>
      </c>
      <c r="L739" s="2">
        <f>I739*2</f>
        <v>1200000</v>
      </c>
      <c r="M739" s="12">
        <f>H739/I739</f>
        <v>1.5770150000000001</v>
      </c>
      <c r="N739" t="str">
        <f>IF(M739&lt;=1, "0-100%", IF(M739&lt;=1.25, "100-125%", IF(M739&lt;=1.5, "125-150%", IF(M739&lt;=2, "150-200%", "&gt;200%"))))</f>
        <v>150-200%</v>
      </c>
      <c r="O739" s="6">
        <f>MIN(H739,I739)*INDEX('2018_commission_structure-Start'!$A$21:$I$24,MATCH($E739,'2018_commission_structure-Start'!$A$21:$A$24,0),MATCH(O$1,'2018_commission_structure-Start'!$A$21:$I$21,0))</f>
        <v>78000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25500.000000000004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31500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12014.34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>SUM(O739:S739)</f>
        <v>147014.34</v>
      </c>
      <c r="U739" s="6">
        <f>T739+F739</f>
        <v>200218.34</v>
      </c>
      <c r="V739" s="6">
        <f>MIN(H739,I739)*INDEX('2018_commission_structure-Start'!$A$15:$J$18,MATCH($E739,'2018_commission_structure-Start'!$A$15:$A$18,0),MATCH(V$1,'2018_commission_structure-Start'!$A$15:$J$15,0))</f>
        <v>90000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27000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37500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13862.699999999999</v>
      </c>
      <c r="Z739" s="2">
        <f>IF(H739&gt;L739,(H739-L739)*INDEX('2018_commission_structure-Start'!$A$21:$I$24,MATCH($E739,'2018_commission_structure-Start'!$A$21:$A$24,0),MATCH(Z$1,'2018_commission_structure-Start'!$A$21:$I$21,0)),0)</f>
        <v>0</v>
      </c>
      <c r="AA739" s="6">
        <f>SUM(V739:Z739)</f>
        <v>168362.7</v>
      </c>
      <c r="AB739" s="6">
        <f>AA739+F739</f>
        <v>221566.7</v>
      </c>
    </row>
    <row r="740" spans="1:28" x14ac:dyDescent="0.2">
      <c r="A740" t="str">
        <f>C740&amp;" "&amp;D740</f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>VLOOKUP(E740,'2018_commission_structure-Start'!$A$22:$I$24,9,FALSE)</f>
        <v>500000</v>
      </c>
      <c r="J740" s="2">
        <f>I740*1.25</f>
        <v>625000</v>
      </c>
      <c r="K740" s="2">
        <f>I740*1.5</f>
        <v>750000</v>
      </c>
      <c r="L740" s="2">
        <f>I740*2</f>
        <v>1000000</v>
      </c>
      <c r="M740" s="12">
        <f>H740/I740</f>
        <v>1.1274120000000001</v>
      </c>
      <c r="N740" t="str">
        <f>IF(M740&lt;=1, "0-100%", IF(M740&lt;=1.25, "100-125%", IF(M740&lt;=1.5, "125-150%", IF(M740&lt;=2, "150-200%", "&gt;200%"))))</f>
        <v>100-125%</v>
      </c>
      <c r="O740" s="6">
        <f>MIN(H740,I740)*INDEX('2018_commission_structure-Start'!$A$21:$I$24,MATCH($E740,'2018_commission_structure-Start'!$A$21:$A$24,0),MATCH(O$1,'2018_commission_structure-Start'!$A$21:$I$21,0))</f>
        <v>50000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9555.9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>SUM(O740:S740)</f>
        <v>59555.9</v>
      </c>
      <c r="U740" s="6">
        <f>T740+F740</f>
        <v>94704.9</v>
      </c>
      <c r="V740" s="6">
        <f>MIN(H740,I740)*INDEX('2018_commission_structure-Start'!$A$15:$J$18,MATCH($E740,'2018_commission_structure-Start'!$A$15:$A$18,0),MATCH(V$1,'2018_commission_structure-Start'!$A$15:$J$15,0))</f>
        <v>60000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10830.02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IF(H740&gt;L740,(H740-L740)*INDEX('2018_commission_structure-Start'!$A$21:$I$24,MATCH($E740,'2018_commission_structure-Start'!$A$21:$A$24,0),MATCH(Z$1,'2018_commission_structure-Start'!$A$21:$I$21,0)),0)</f>
        <v>0</v>
      </c>
      <c r="AA740" s="6">
        <f>SUM(V740:Z740)</f>
        <v>70830.02</v>
      </c>
      <c r="AB740" s="6">
        <f>AA740+F740</f>
        <v>105979.02</v>
      </c>
    </row>
    <row r="741" spans="1:28" x14ac:dyDescent="0.2">
      <c r="A741" t="str">
        <f>C741&amp;" "&amp;D741</f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>VLOOKUP(E741,'2018_commission_structure-Start'!$A$22:$I$24,9,FALSE)</f>
        <v>500000</v>
      </c>
      <c r="J741" s="2">
        <f>I741*1.25</f>
        <v>625000</v>
      </c>
      <c r="K741" s="2">
        <f>I741*1.5</f>
        <v>750000</v>
      </c>
      <c r="L741" s="2">
        <f>I741*2</f>
        <v>1000000</v>
      </c>
      <c r="M741" s="12">
        <f>H741/I741</f>
        <v>1.3525119999999999</v>
      </c>
      <c r="N741" t="str">
        <f>IF(M741&lt;=1, "0-100%", IF(M741&lt;=1.25, "100-125%", IF(M741&lt;=1.5, "125-150%", IF(M741&lt;=2, "150-200%", "&gt;200%"))))</f>
        <v>125-150%</v>
      </c>
      <c r="O741" s="6">
        <f>MIN(H741,I741)*INDEX('2018_commission_structure-Start'!$A$21:$I$24,MATCH($E741,'2018_commission_structure-Start'!$A$21:$A$24,0),MATCH(O$1,'2018_commission_structure-Start'!$A$21:$I$21,0))</f>
        <v>50000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18750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9226.08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>SUM(O741:S741)</f>
        <v>77976.08</v>
      </c>
      <c r="U741" s="6">
        <f>T741+F741</f>
        <v>132819.08000000002</v>
      </c>
      <c r="V741" s="6">
        <f>MIN(H741,I741)*INDEX('2018_commission_structure-Start'!$A$15:$J$18,MATCH($E741,'2018_commission_structure-Start'!$A$15:$A$18,0),MATCH(V$1,'2018_commission_structure-Start'!$A$15:$J$15,0))</f>
        <v>60000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21250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10251.200000000001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IF(H741&gt;L741,(H741-L741)*INDEX('2018_commission_structure-Start'!$A$21:$I$24,MATCH($E741,'2018_commission_structure-Start'!$A$21:$A$24,0),MATCH(Z$1,'2018_commission_structure-Start'!$A$21:$I$21,0)),0)</f>
        <v>0</v>
      </c>
      <c r="AA741" s="6">
        <f>SUM(V741:Z741)</f>
        <v>91501.2</v>
      </c>
      <c r="AB741" s="6">
        <f>AA741+F741</f>
        <v>146344.20000000001</v>
      </c>
    </row>
    <row r="742" spans="1:28" x14ac:dyDescent="0.2">
      <c r="A742" t="str">
        <f>C742&amp;" "&amp;D742</f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>VLOOKUP(E742,'2018_commission_structure-Start'!$A$22:$I$24,9,FALSE)</f>
        <v>500000</v>
      </c>
      <c r="J742" s="2">
        <f>I742*1.25</f>
        <v>625000</v>
      </c>
      <c r="K742" s="2">
        <f>I742*1.5</f>
        <v>750000</v>
      </c>
      <c r="L742" s="2">
        <f>I742*2</f>
        <v>1000000</v>
      </c>
      <c r="M742" s="12">
        <f>H742/I742</f>
        <v>1.870276</v>
      </c>
      <c r="N742" t="str">
        <f>IF(M742&lt;=1, "0-100%", IF(M742&lt;=1.25, "100-125%", IF(M742&lt;=1.5, "125-150%", IF(M742&lt;=2, "150-200%", "&gt;200%"))))</f>
        <v>150-200%</v>
      </c>
      <c r="O742" s="6">
        <f>MIN(H742,I742)*INDEX('2018_commission_structure-Start'!$A$21:$I$24,MATCH($E742,'2018_commission_structure-Start'!$A$21:$A$24,0),MATCH(O$1,'2018_commission_structure-Start'!$A$21:$I$21,0))</f>
        <v>50000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18750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22500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40730.36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>SUM(O742:S742)</f>
        <v>131980.35999999999</v>
      </c>
      <c r="U742" s="6">
        <f>T742+F742</f>
        <v>178332.36</v>
      </c>
      <c r="V742" s="6">
        <f>MIN(H742,I742)*INDEX('2018_commission_structure-Start'!$A$15:$J$18,MATCH($E742,'2018_commission_structure-Start'!$A$15:$A$18,0),MATCH(V$1,'2018_commission_structure-Start'!$A$15:$J$15,0))</f>
        <v>60000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21250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25000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40730.36</v>
      </c>
      <c r="Z742" s="2">
        <f>IF(H742&gt;L742,(H742-L742)*INDEX('2018_commission_structure-Start'!$A$21:$I$24,MATCH($E742,'2018_commission_structure-Start'!$A$21:$A$24,0),MATCH(Z$1,'2018_commission_structure-Start'!$A$21:$I$21,0)),0)</f>
        <v>0</v>
      </c>
      <c r="AA742" s="6">
        <f>SUM(V742:Z742)</f>
        <v>146980.35999999999</v>
      </c>
      <c r="AB742" s="6">
        <f>AA742+F742</f>
        <v>193332.36</v>
      </c>
    </row>
    <row r="743" spans="1:28" x14ac:dyDescent="0.2">
      <c r="A743" t="str">
        <f>C743&amp;" "&amp;D743</f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>VLOOKUP(E743,'2018_commission_structure-Start'!$A$22:$I$24,9,FALSE)</f>
        <v>600000</v>
      </c>
      <c r="J743" s="2">
        <f>I743*1.25</f>
        <v>750000</v>
      </c>
      <c r="K743" s="2">
        <f>I743*1.5</f>
        <v>900000</v>
      </c>
      <c r="L743" s="2">
        <f>I743*2</f>
        <v>1200000</v>
      </c>
      <c r="M743" s="12">
        <f>H743/I743</f>
        <v>1.2704933333333333</v>
      </c>
      <c r="N743" t="str">
        <f>IF(M743&lt;=1, "0-100%", IF(M743&lt;=1.25, "100-125%", IF(M743&lt;=1.5, "125-150%", IF(M743&lt;=2, "150-200%", "&gt;200%"))))</f>
        <v>125-150%</v>
      </c>
      <c r="O743" s="6">
        <f>MIN(H743,I743)*INDEX('2018_commission_structure-Start'!$A$21:$I$24,MATCH($E743,'2018_commission_structure-Start'!$A$21:$A$24,0),MATCH(O$1,'2018_commission_structure-Start'!$A$21:$I$21,0))</f>
        <v>78000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25500.000000000004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2582.16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0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>SUM(O743:S743)</f>
        <v>106082.16</v>
      </c>
      <c r="U743" s="6">
        <f>T743+F743</f>
        <v>184044.16</v>
      </c>
      <c r="V743" s="6">
        <f>MIN(H743,I743)*INDEX('2018_commission_structure-Start'!$A$15:$J$18,MATCH($E743,'2018_commission_structure-Start'!$A$15:$A$18,0),MATCH(V$1,'2018_commission_structure-Start'!$A$15:$J$15,0))</f>
        <v>90000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27000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3074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0</v>
      </c>
      <c r="Z743" s="2">
        <f>IF(H743&gt;L743,(H743-L743)*INDEX('2018_commission_structure-Start'!$A$21:$I$24,MATCH($E743,'2018_commission_structure-Start'!$A$21:$A$24,0),MATCH(Z$1,'2018_commission_structure-Start'!$A$21:$I$21,0)),0)</f>
        <v>0</v>
      </c>
      <c r="AA743" s="6">
        <f>SUM(V743:Z743)</f>
        <v>120074</v>
      </c>
      <c r="AB743" s="6">
        <f>AA743+F743</f>
        <v>198036</v>
      </c>
    </row>
    <row r="744" spans="1:28" x14ac:dyDescent="0.2">
      <c r="A744" t="str">
        <f>C744&amp;" "&amp;D744</f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>VLOOKUP(E744,'2018_commission_structure-Start'!$A$22:$I$24,9,FALSE)</f>
        <v>500000</v>
      </c>
      <c r="J744" s="2">
        <f>I744*1.25</f>
        <v>625000</v>
      </c>
      <c r="K744" s="2">
        <f>I744*1.5</f>
        <v>750000</v>
      </c>
      <c r="L744" s="2">
        <f>I744*2</f>
        <v>1000000</v>
      </c>
      <c r="M744" s="12">
        <f>H744/I744</f>
        <v>1.375416</v>
      </c>
      <c r="N744" t="str">
        <f>IF(M744&lt;=1, "0-100%", IF(M744&lt;=1.25, "100-125%", IF(M744&lt;=1.5, "125-150%", IF(M744&lt;=2, "150-200%", "&gt;200%"))))</f>
        <v>125-150%</v>
      </c>
      <c r="O744" s="6">
        <f>MIN(H744,I744)*INDEX('2018_commission_structure-Start'!$A$21:$I$24,MATCH($E744,'2018_commission_structure-Start'!$A$21:$A$24,0),MATCH(O$1,'2018_commission_structure-Start'!$A$21:$I$21,0))</f>
        <v>50000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18750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11287.439999999999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>SUM(O744:S744)</f>
        <v>80037.440000000002</v>
      </c>
      <c r="U744" s="6">
        <f>T744+F744</f>
        <v>123330.44</v>
      </c>
      <c r="V744" s="6">
        <f>MIN(H744,I744)*INDEX('2018_commission_structure-Start'!$A$15:$J$18,MATCH($E744,'2018_commission_structure-Start'!$A$15:$A$18,0),MATCH(V$1,'2018_commission_structure-Start'!$A$15:$J$15,0))</f>
        <v>60000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21250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12541.6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IF(H744&gt;L744,(H744-L744)*INDEX('2018_commission_structure-Start'!$A$21:$I$24,MATCH($E744,'2018_commission_structure-Start'!$A$21:$A$24,0),MATCH(Z$1,'2018_commission_structure-Start'!$A$21:$I$21,0)),0)</f>
        <v>0</v>
      </c>
      <c r="AA744" s="6">
        <f>SUM(V744:Z744)</f>
        <v>93791.6</v>
      </c>
      <c r="AB744" s="6">
        <f>AA744+F744</f>
        <v>137084.6</v>
      </c>
    </row>
    <row r="745" spans="1:28" x14ac:dyDescent="0.2">
      <c r="A745" t="str">
        <f>C745&amp;" "&amp;D745</f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>VLOOKUP(E745,'2018_commission_structure-Start'!$A$22:$I$24,9,FALSE)</f>
        <v>750000</v>
      </c>
      <c r="J745" s="2">
        <f>I745*1.25</f>
        <v>937500</v>
      </c>
      <c r="K745" s="2">
        <f>I745*1.5</f>
        <v>1125000</v>
      </c>
      <c r="L745" s="2">
        <f>I745*2</f>
        <v>1500000</v>
      </c>
      <c r="M745" s="12">
        <f>H745/I745</f>
        <v>0.73275866666666667</v>
      </c>
      <c r="N745" t="str">
        <f>IF(M745&lt;=1, "0-100%", IF(M745&lt;=1.25, "100-125%", IF(M745&lt;=1.5, "125-150%", IF(M745&lt;=2, "150-200%", "&gt;200%"))))</f>
        <v>0-100%</v>
      </c>
      <c r="O745" s="6">
        <f>MIN(H745,I745)*INDEX('2018_commission_structure-Start'!$A$21:$I$24,MATCH($E745,'2018_commission_structure-Start'!$A$21:$A$24,0),MATCH(O$1,'2018_commission_structure-Start'!$A$21:$I$21,0))</f>
        <v>82435.349999999991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0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>SUM(O745:S745)</f>
        <v>82435.349999999991</v>
      </c>
      <c r="U745" s="6">
        <f>T745+F745</f>
        <v>201271.34999999998</v>
      </c>
      <c r="V745" s="6">
        <f>MIN(H745,I745)*INDEX('2018_commission_structure-Start'!$A$15:$J$18,MATCH($E745,'2018_commission_structure-Start'!$A$15:$A$18,0),MATCH(V$1,'2018_commission_structure-Start'!$A$15:$J$15,0))</f>
        <v>82435.349999999991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0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IF(H745&gt;L745,(H745-L745)*INDEX('2018_commission_structure-Start'!$A$21:$I$24,MATCH($E745,'2018_commission_structure-Start'!$A$21:$A$24,0),MATCH(Z$1,'2018_commission_structure-Start'!$A$21:$I$21,0)),0)</f>
        <v>0</v>
      </c>
      <c r="AA745" s="6">
        <f>SUM(V745:Z745)</f>
        <v>82435.349999999991</v>
      </c>
      <c r="AB745" s="6">
        <f>AA745+F745</f>
        <v>201271.34999999998</v>
      </c>
    </row>
    <row r="746" spans="1:28" x14ac:dyDescent="0.2">
      <c r="A746" t="str">
        <f>C746&amp;" "&amp;D746</f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>VLOOKUP(E746,'2018_commission_structure-Start'!$A$22:$I$24,9,FALSE)</f>
        <v>600000</v>
      </c>
      <c r="J746" s="2">
        <f>I746*1.25</f>
        <v>750000</v>
      </c>
      <c r="K746" s="2">
        <f>I746*1.5</f>
        <v>900000</v>
      </c>
      <c r="L746" s="2">
        <f>I746*2</f>
        <v>1200000</v>
      </c>
      <c r="M746" s="12">
        <f>H746/I746</f>
        <v>0.91902166666666663</v>
      </c>
      <c r="N746" t="str">
        <f>IF(M746&lt;=1, "0-100%", IF(M746&lt;=1.25, "100-125%", IF(M746&lt;=1.5, "125-150%", IF(M746&lt;=2, "150-200%", "&gt;200%"))))</f>
        <v>0-100%</v>
      </c>
      <c r="O746" s="6">
        <f>MIN(H746,I746)*INDEX('2018_commission_structure-Start'!$A$21:$I$24,MATCH($E746,'2018_commission_structure-Start'!$A$21:$A$24,0),MATCH(O$1,'2018_commission_structure-Start'!$A$21:$I$21,0))</f>
        <v>71683.69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0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>SUM(O746:S746)</f>
        <v>71683.69</v>
      </c>
      <c r="U746" s="6">
        <f>T746+F746</f>
        <v>143370.69</v>
      </c>
      <c r="V746" s="6">
        <f>MIN(H746,I746)*INDEX('2018_commission_structure-Start'!$A$15:$J$18,MATCH($E746,'2018_commission_structure-Start'!$A$15:$A$18,0),MATCH(V$1,'2018_commission_structure-Start'!$A$15:$J$15,0))</f>
        <v>82711.95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IF(H746&gt;L746,(H746-L746)*INDEX('2018_commission_structure-Start'!$A$21:$I$24,MATCH($E746,'2018_commission_structure-Start'!$A$21:$A$24,0),MATCH(Z$1,'2018_commission_structure-Start'!$A$21:$I$21,0)),0)</f>
        <v>0</v>
      </c>
      <c r="AA746" s="6">
        <f>SUM(V746:Z746)</f>
        <v>82711.95</v>
      </c>
      <c r="AB746" s="6">
        <f>AA746+F746</f>
        <v>154398.95000000001</v>
      </c>
    </row>
    <row r="747" spans="1:28" x14ac:dyDescent="0.2">
      <c r="A747" t="str">
        <f>C747&amp;" "&amp;D747</f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>VLOOKUP(E747,'2018_commission_structure-Start'!$A$22:$I$24,9,FALSE)</f>
        <v>750000</v>
      </c>
      <c r="J747" s="2">
        <f>I747*1.25</f>
        <v>937500</v>
      </c>
      <c r="K747" s="2">
        <f>I747*1.5</f>
        <v>1125000</v>
      </c>
      <c r="L747" s="2">
        <f>I747*2</f>
        <v>1500000</v>
      </c>
      <c r="M747" s="12">
        <f>H747/I747</f>
        <v>0.99184799999999995</v>
      </c>
      <c r="N747" t="str">
        <f>IF(M747&lt;=1, "0-100%", IF(M747&lt;=1.25, "100-125%", IF(M747&lt;=1.5, "125-150%", IF(M747&lt;=2, "150-200%", "&gt;200%"))))</f>
        <v>0-100%</v>
      </c>
      <c r="O747" s="6">
        <f>MIN(H747,I747)*INDEX('2018_commission_structure-Start'!$A$21:$I$24,MATCH($E747,'2018_commission_structure-Start'!$A$21:$A$24,0),MATCH(O$1,'2018_commission_structure-Start'!$A$21:$I$21,0))</f>
        <v>111582.9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0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>SUM(O747:S747)</f>
        <v>111582.9</v>
      </c>
      <c r="U747" s="6">
        <f>T747+F747</f>
        <v>195249.9</v>
      </c>
      <c r="V747" s="6">
        <f>MIN(H747,I747)*INDEX('2018_commission_structure-Start'!$A$15:$J$18,MATCH($E747,'2018_commission_structure-Start'!$A$15:$A$18,0),MATCH(V$1,'2018_commission_structure-Start'!$A$15:$J$15,0))</f>
        <v>111582.9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0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IF(H747&gt;L747,(H747-L747)*INDEX('2018_commission_structure-Start'!$A$21:$I$24,MATCH($E747,'2018_commission_structure-Start'!$A$21:$A$24,0),MATCH(Z$1,'2018_commission_structure-Start'!$A$21:$I$21,0)),0)</f>
        <v>0</v>
      </c>
      <c r="AA747" s="6">
        <f>SUM(V747:Z747)</f>
        <v>111582.9</v>
      </c>
      <c r="AB747" s="6">
        <f>AA747+F747</f>
        <v>195249.9</v>
      </c>
    </row>
    <row r="748" spans="1:28" x14ac:dyDescent="0.2">
      <c r="A748" t="str">
        <f>C748&amp;" "&amp;D748</f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>VLOOKUP(E748,'2018_commission_structure-Start'!$A$22:$I$24,9,FALSE)</f>
        <v>750000</v>
      </c>
      <c r="J748" s="2">
        <f>I748*1.25</f>
        <v>937500</v>
      </c>
      <c r="K748" s="2">
        <f>I748*1.5</f>
        <v>1125000</v>
      </c>
      <c r="L748" s="2">
        <f>I748*2</f>
        <v>1500000</v>
      </c>
      <c r="M748" s="12">
        <f>H748/I748</f>
        <v>0.82830800000000004</v>
      </c>
      <c r="N748" t="str">
        <f>IF(M748&lt;=1, "0-100%", IF(M748&lt;=1.25, "100-125%", IF(M748&lt;=1.5, "125-150%", IF(M748&lt;=2, "150-200%", "&gt;200%"))))</f>
        <v>0-100%</v>
      </c>
      <c r="O748" s="6">
        <f>MIN(H748,I748)*INDEX('2018_commission_structure-Start'!$A$21:$I$24,MATCH($E748,'2018_commission_structure-Start'!$A$21:$A$24,0),MATCH(O$1,'2018_commission_structure-Start'!$A$21:$I$21,0))</f>
        <v>93184.65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0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>SUM(O748:S748)</f>
        <v>93184.65</v>
      </c>
      <c r="U748" s="6">
        <f>T748+F748</f>
        <v>196007.65</v>
      </c>
      <c r="V748" s="6">
        <f>MIN(H748,I748)*INDEX('2018_commission_structure-Start'!$A$15:$J$18,MATCH($E748,'2018_commission_structure-Start'!$A$15:$A$18,0),MATCH(V$1,'2018_commission_structure-Start'!$A$15:$J$15,0))</f>
        <v>93184.65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0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IF(H748&gt;L748,(H748-L748)*INDEX('2018_commission_structure-Start'!$A$21:$I$24,MATCH($E748,'2018_commission_structure-Start'!$A$21:$A$24,0),MATCH(Z$1,'2018_commission_structure-Start'!$A$21:$I$21,0)),0)</f>
        <v>0</v>
      </c>
      <c r="AA748" s="6">
        <f>SUM(V748:Z748)</f>
        <v>93184.65</v>
      </c>
      <c r="AB748" s="6">
        <f>AA748+F748</f>
        <v>196007.65</v>
      </c>
    </row>
    <row r="749" spans="1:28" x14ac:dyDescent="0.2">
      <c r="A749" t="str">
        <f>C749&amp;" "&amp;D749</f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>VLOOKUP(E749,'2018_commission_structure-Start'!$A$22:$I$24,9,FALSE)</f>
        <v>600000</v>
      </c>
      <c r="J749" s="2">
        <f>I749*1.25</f>
        <v>750000</v>
      </c>
      <c r="K749" s="2">
        <f>I749*1.5</f>
        <v>900000</v>
      </c>
      <c r="L749" s="2">
        <f>I749*2</f>
        <v>1200000</v>
      </c>
      <c r="M749" s="12">
        <f>H749/I749</f>
        <v>1.42231</v>
      </c>
      <c r="N749" t="str">
        <f>IF(M749&lt;=1, "0-100%", IF(M749&lt;=1.25, "100-125%", IF(M749&lt;=1.5, "125-150%", IF(M749&lt;=2, "150-200%", "&gt;200%"))))</f>
        <v>125-150%</v>
      </c>
      <c r="O749" s="6">
        <f>MIN(H749,I749)*INDEX('2018_commission_structure-Start'!$A$21:$I$24,MATCH($E749,'2018_commission_structure-Start'!$A$21:$A$24,0),MATCH(O$1,'2018_commission_structure-Start'!$A$21:$I$21,0))</f>
        <v>78000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25500.000000000004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21711.059999999998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>SUM(O749:S749)</f>
        <v>125211.06</v>
      </c>
      <c r="U749" s="6">
        <f>T749+F749</f>
        <v>178269.06</v>
      </c>
      <c r="V749" s="6">
        <f>MIN(H749,I749)*INDEX('2018_commission_structure-Start'!$A$15:$J$18,MATCH($E749,'2018_commission_structure-Start'!$A$15:$A$18,0),MATCH(V$1,'2018_commission_structure-Start'!$A$15:$J$15,0))</f>
        <v>90000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27000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25846.5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IF(H749&gt;L749,(H749-L749)*INDEX('2018_commission_structure-Start'!$A$21:$I$24,MATCH($E749,'2018_commission_structure-Start'!$A$21:$A$24,0),MATCH(Z$1,'2018_commission_structure-Start'!$A$21:$I$21,0)),0)</f>
        <v>0</v>
      </c>
      <c r="AA749" s="6">
        <f>SUM(V749:Z749)</f>
        <v>142846.5</v>
      </c>
      <c r="AB749" s="6">
        <f>AA749+F749</f>
        <v>195904.5</v>
      </c>
    </row>
    <row r="750" spans="1:28" x14ac:dyDescent="0.2">
      <c r="A750" t="str">
        <f>C750&amp;" "&amp;D750</f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>VLOOKUP(E750,'2018_commission_structure-Start'!$A$22:$I$24,9,FALSE)</f>
        <v>600000</v>
      </c>
      <c r="J750" s="2">
        <f>I750*1.25</f>
        <v>750000</v>
      </c>
      <c r="K750" s="2">
        <f>I750*1.5</f>
        <v>900000</v>
      </c>
      <c r="L750" s="2">
        <f>I750*2</f>
        <v>1200000</v>
      </c>
      <c r="M750" s="12">
        <f>H750/I750</f>
        <v>1.3337483333333333</v>
      </c>
      <c r="N750" t="str">
        <f>IF(M750&lt;=1, "0-100%", IF(M750&lt;=1.25, "100-125%", IF(M750&lt;=1.5, "125-150%", IF(M750&lt;=2, "150-200%", "&gt;200%"))))</f>
        <v>125-150%</v>
      </c>
      <c r="O750" s="6">
        <f>MIN(H750,I750)*INDEX('2018_commission_structure-Start'!$A$21:$I$24,MATCH($E750,'2018_commission_structure-Start'!$A$21:$A$24,0),MATCH(O$1,'2018_commission_structure-Start'!$A$21:$I$21,0))</f>
        <v>78000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25500.000000000004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10552.289999999999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>SUM(O750:S750)</f>
        <v>114052.29</v>
      </c>
      <c r="U750" s="6">
        <f>T750+F750</f>
        <v>181042.28999999998</v>
      </c>
      <c r="V750" s="6">
        <f>MIN(H750,I750)*INDEX('2018_commission_structure-Start'!$A$15:$J$18,MATCH($E750,'2018_commission_structure-Start'!$A$15:$A$18,0),MATCH(V$1,'2018_commission_structure-Start'!$A$15:$J$15,0))</f>
        <v>90000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27000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12562.25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IF(H750&gt;L750,(H750-L750)*INDEX('2018_commission_structure-Start'!$A$21:$I$24,MATCH($E750,'2018_commission_structure-Start'!$A$21:$A$24,0),MATCH(Z$1,'2018_commission_structure-Start'!$A$21:$I$21,0)),0)</f>
        <v>0</v>
      </c>
      <c r="AA750" s="6">
        <f>SUM(V750:Z750)</f>
        <v>129562.25</v>
      </c>
      <c r="AB750" s="6">
        <f>AA750+F750</f>
        <v>196552.25</v>
      </c>
    </row>
    <row r="751" spans="1:28" x14ac:dyDescent="0.2">
      <c r="A751" t="str">
        <f>C751&amp;" "&amp;D751</f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>VLOOKUP(E751,'2018_commission_structure-Start'!$A$22:$I$24,9,FALSE)</f>
        <v>750000</v>
      </c>
      <c r="J751" s="2">
        <f>I751*1.25</f>
        <v>937500</v>
      </c>
      <c r="K751" s="2">
        <f>I751*1.5</f>
        <v>1125000</v>
      </c>
      <c r="L751" s="2">
        <f>I751*2</f>
        <v>1500000</v>
      </c>
      <c r="M751" s="12">
        <f>H751/I751</f>
        <v>0.82135733333333338</v>
      </c>
      <c r="N751" t="str">
        <f>IF(M751&lt;=1, "0-100%", IF(M751&lt;=1.25, "100-125%", IF(M751&lt;=1.5, "125-150%", IF(M751&lt;=2, "150-200%", "&gt;200%"))))</f>
        <v>0-100%</v>
      </c>
      <c r="O751" s="6">
        <f>MIN(H751,I751)*INDEX('2018_commission_structure-Start'!$A$21:$I$24,MATCH($E751,'2018_commission_structure-Start'!$A$21:$A$24,0),MATCH(O$1,'2018_commission_structure-Start'!$A$21:$I$21,0))</f>
        <v>92402.7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0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>SUM(O751:S751)</f>
        <v>92402.7</v>
      </c>
      <c r="U751" s="6">
        <f>T751+F751</f>
        <v>202180.7</v>
      </c>
      <c r="V751" s="6">
        <f>MIN(H751,I751)*INDEX('2018_commission_structure-Start'!$A$15:$J$18,MATCH($E751,'2018_commission_structure-Start'!$A$15:$A$18,0),MATCH(V$1,'2018_commission_structure-Start'!$A$15:$J$15,0))</f>
        <v>92402.7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0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IF(H751&gt;L751,(H751-L751)*INDEX('2018_commission_structure-Start'!$A$21:$I$24,MATCH($E751,'2018_commission_structure-Start'!$A$21:$A$24,0),MATCH(Z$1,'2018_commission_structure-Start'!$A$21:$I$21,0)),0)</f>
        <v>0</v>
      </c>
      <c r="AA751" s="6">
        <f>SUM(V751:Z751)</f>
        <v>92402.7</v>
      </c>
      <c r="AB751" s="6">
        <f>AA751+F751</f>
        <v>202180.7</v>
      </c>
    </row>
    <row r="752" spans="1:28" x14ac:dyDescent="0.2">
      <c r="A752" t="str">
        <f>C752&amp;" "&amp;D752</f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>VLOOKUP(E752,'2018_commission_structure-Start'!$A$22:$I$24,9,FALSE)</f>
        <v>750000</v>
      </c>
      <c r="J752" s="2">
        <f>I752*1.25</f>
        <v>937500</v>
      </c>
      <c r="K752" s="2">
        <f>I752*1.5</f>
        <v>1125000</v>
      </c>
      <c r="L752" s="2">
        <f>I752*2</f>
        <v>1500000</v>
      </c>
      <c r="M752" s="12">
        <f>H752/I752</f>
        <v>1.0348213333333334</v>
      </c>
      <c r="N752" t="str">
        <f>IF(M752&lt;=1, "0-100%", IF(M752&lt;=1.25, "100-125%", IF(M752&lt;=1.5, "125-150%", IF(M752&lt;=2, "150-200%", "&gt;200%"))))</f>
        <v>100-125%</v>
      </c>
      <c r="O752" s="6">
        <f>MIN(H752,I752)*INDEX('2018_commission_structure-Start'!$A$21:$I$24,MATCH($E752,'2018_commission_structure-Start'!$A$21:$A$24,0),MATCH(O$1,'2018_commission_structure-Start'!$A$21:$I$21,0))</f>
        <v>112500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4962.04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>SUM(O752:S752)</f>
        <v>117462.04</v>
      </c>
      <c r="U752" s="6">
        <f>T752+F752</f>
        <v>197505.03999999998</v>
      </c>
      <c r="V752" s="6">
        <f>MIN(H752,I752)*INDEX('2018_commission_structure-Start'!$A$15:$J$18,MATCH($E752,'2018_commission_structure-Start'!$A$15:$A$18,0),MATCH(V$1,'2018_commission_structure-Start'!$A$15:$J$15,0))</f>
        <v>112500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5745.52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IF(H752&gt;L752,(H752-L752)*INDEX('2018_commission_structure-Start'!$A$21:$I$24,MATCH($E752,'2018_commission_structure-Start'!$A$21:$A$24,0),MATCH(Z$1,'2018_commission_structure-Start'!$A$21:$I$21,0)),0)</f>
        <v>0</v>
      </c>
      <c r="AA752" s="6">
        <f>SUM(V752:Z752)</f>
        <v>118245.52</v>
      </c>
      <c r="AB752" s="6">
        <f>AA752+F752</f>
        <v>198288.52000000002</v>
      </c>
    </row>
    <row r="753" spans="1:28" x14ac:dyDescent="0.2">
      <c r="A753" t="str">
        <f>C753&amp;" "&amp;D753</f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>VLOOKUP(E753,'2018_commission_structure-Start'!$A$22:$I$24,9,FALSE)</f>
        <v>600000</v>
      </c>
      <c r="J753" s="2">
        <f>I753*1.25</f>
        <v>750000</v>
      </c>
      <c r="K753" s="2">
        <f>I753*1.5</f>
        <v>900000</v>
      </c>
      <c r="L753" s="2">
        <f>I753*2</f>
        <v>1200000</v>
      </c>
      <c r="M753" s="12">
        <f>H753/I753</f>
        <v>1.6278433333333333</v>
      </c>
      <c r="N753" t="str">
        <f>IF(M753&lt;=1, "0-100%", IF(M753&lt;=1.25, "100-125%", IF(M753&lt;=1.5, "125-150%", IF(M753&lt;=2, "150-200%", "&gt;200%"))))</f>
        <v>150-200%</v>
      </c>
      <c r="O753" s="6">
        <f>MIN(H753,I753)*INDEX('2018_commission_structure-Start'!$A$21:$I$24,MATCH($E753,'2018_commission_structure-Start'!$A$21:$A$24,0),MATCH(O$1,'2018_commission_structure-Start'!$A$21:$I$21,0))</f>
        <v>78000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25500.000000000004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31500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19943.560000000001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>SUM(O753:S753)</f>
        <v>154943.56</v>
      </c>
      <c r="U753" s="6">
        <f>T753+F753</f>
        <v>213175.56</v>
      </c>
      <c r="V753" s="6">
        <f>MIN(H753,I753)*INDEX('2018_commission_structure-Start'!$A$15:$J$18,MATCH($E753,'2018_commission_structure-Start'!$A$15:$A$18,0),MATCH(V$1,'2018_commission_structure-Start'!$A$15:$J$15,0))</f>
        <v>90000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27000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37500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23011.8</v>
      </c>
      <c r="Z753" s="2">
        <f>IF(H753&gt;L753,(H753-L753)*INDEX('2018_commission_structure-Start'!$A$21:$I$24,MATCH($E753,'2018_commission_structure-Start'!$A$21:$A$24,0),MATCH(Z$1,'2018_commission_structure-Start'!$A$21:$I$21,0)),0)</f>
        <v>0</v>
      </c>
      <c r="AA753" s="6">
        <f>SUM(V753:Z753)</f>
        <v>177511.8</v>
      </c>
      <c r="AB753" s="6">
        <f>AA753+F753</f>
        <v>235743.8</v>
      </c>
    </row>
    <row r="754" spans="1:28" x14ac:dyDescent="0.2">
      <c r="A754" t="str">
        <f>C754&amp;" "&amp;D754</f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>VLOOKUP(E754,'2018_commission_structure-Start'!$A$22:$I$24,9,FALSE)</f>
        <v>750000</v>
      </c>
      <c r="J754" s="2">
        <f>I754*1.25</f>
        <v>937500</v>
      </c>
      <c r="K754" s="2">
        <f>I754*1.5</f>
        <v>1125000</v>
      </c>
      <c r="L754" s="2">
        <f>I754*2</f>
        <v>1500000</v>
      </c>
      <c r="M754" s="12">
        <f>H754/I754</f>
        <v>0.86523600000000001</v>
      </c>
      <c r="N754" t="str">
        <f>IF(M754&lt;=1, "0-100%", IF(M754&lt;=1.25, "100-125%", IF(M754&lt;=1.5, "125-150%", IF(M754&lt;=2, "150-200%", "&gt;200%"))))</f>
        <v>0-100%</v>
      </c>
      <c r="O754" s="6">
        <f>MIN(H754,I754)*INDEX('2018_commission_structure-Start'!$A$21:$I$24,MATCH($E754,'2018_commission_structure-Start'!$A$21:$A$24,0),MATCH(O$1,'2018_commission_structure-Start'!$A$21:$I$21,0))</f>
        <v>97339.05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0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>SUM(O754:S754)</f>
        <v>97339.05</v>
      </c>
      <c r="U754" s="6">
        <f>T754+F754</f>
        <v>217703.05</v>
      </c>
      <c r="V754" s="6">
        <f>MIN(H754,I754)*INDEX('2018_commission_structure-Start'!$A$15:$J$18,MATCH($E754,'2018_commission_structure-Start'!$A$15:$A$18,0),MATCH(V$1,'2018_commission_structure-Start'!$A$15:$J$15,0))</f>
        <v>97339.05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0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IF(H754&gt;L754,(H754-L754)*INDEX('2018_commission_structure-Start'!$A$21:$I$24,MATCH($E754,'2018_commission_structure-Start'!$A$21:$A$24,0),MATCH(Z$1,'2018_commission_structure-Start'!$A$21:$I$21,0)),0)</f>
        <v>0</v>
      </c>
      <c r="AA754" s="6">
        <f>SUM(V754:Z754)</f>
        <v>97339.05</v>
      </c>
      <c r="AB754" s="6">
        <f>AA754+F754</f>
        <v>217703.05</v>
      </c>
    </row>
    <row r="755" spans="1:28" x14ac:dyDescent="0.2">
      <c r="A755" t="str">
        <f>C755&amp;" "&amp;D755</f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>VLOOKUP(E755,'2018_commission_structure-Start'!$A$22:$I$24,9,FALSE)</f>
        <v>750000</v>
      </c>
      <c r="J755" s="2">
        <f>I755*1.25</f>
        <v>937500</v>
      </c>
      <c r="K755" s="2">
        <f>I755*1.5</f>
        <v>1125000</v>
      </c>
      <c r="L755" s="2">
        <f>I755*2</f>
        <v>1500000</v>
      </c>
      <c r="M755" s="12">
        <f>H755/I755</f>
        <v>0.96222933333333338</v>
      </c>
      <c r="N755" t="str">
        <f>IF(M755&lt;=1, "0-100%", IF(M755&lt;=1.25, "100-125%", IF(M755&lt;=1.5, "125-150%", IF(M755&lt;=2, "150-200%", "&gt;200%"))))</f>
        <v>0-100%</v>
      </c>
      <c r="O755" s="6">
        <f>MIN(H755,I755)*INDEX('2018_commission_structure-Start'!$A$21:$I$24,MATCH($E755,'2018_commission_structure-Start'!$A$21:$A$24,0),MATCH(O$1,'2018_commission_structure-Start'!$A$21:$I$21,0))</f>
        <v>108250.8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>SUM(O755:S755)</f>
        <v>108250.8</v>
      </c>
      <c r="U755" s="6">
        <f>T755+F755</f>
        <v>209368.8</v>
      </c>
      <c r="V755" s="6">
        <f>MIN(H755,I755)*INDEX('2018_commission_structure-Start'!$A$15:$J$18,MATCH($E755,'2018_commission_structure-Start'!$A$15:$A$18,0),MATCH(V$1,'2018_commission_structure-Start'!$A$15:$J$15,0))</f>
        <v>108250.8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IF(H755&gt;L755,(H755-L755)*INDEX('2018_commission_structure-Start'!$A$21:$I$24,MATCH($E755,'2018_commission_structure-Start'!$A$21:$A$24,0),MATCH(Z$1,'2018_commission_structure-Start'!$A$21:$I$21,0)),0)</f>
        <v>0</v>
      </c>
      <c r="AA755" s="6">
        <f>SUM(V755:Z755)</f>
        <v>108250.8</v>
      </c>
      <c r="AB755" s="6">
        <f>AA755+F755</f>
        <v>209368.8</v>
      </c>
    </row>
    <row r="756" spans="1:28" x14ac:dyDescent="0.2">
      <c r="A756" t="str">
        <f>C756&amp;" "&amp;D756</f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>VLOOKUP(E756,'2018_commission_structure-Start'!$A$22:$I$24,9,FALSE)</f>
        <v>600000</v>
      </c>
      <c r="J756" s="2">
        <f>I756*1.25</f>
        <v>750000</v>
      </c>
      <c r="K756" s="2">
        <f>I756*1.5</f>
        <v>900000</v>
      </c>
      <c r="L756" s="2">
        <f>I756*2</f>
        <v>1200000</v>
      </c>
      <c r="M756" s="12">
        <f>H756/I756</f>
        <v>1.28504</v>
      </c>
      <c r="N756" t="str">
        <f>IF(M756&lt;=1, "0-100%", IF(M756&lt;=1.25, "100-125%", IF(M756&lt;=1.5, "125-150%", IF(M756&lt;=2, "150-200%", "&gt;200%"))))</f>
        <v>125-150%</v>
      </c>
      <c r="O756" s="6">
        <f>MIN(H756,I756)*INDEX('2018_commission_structure-Start'!$A$21:$I$24,MATCH($E756,'2018_commission_structure-Start'!$A$21:$A$24,0),MATCH(O$1,'2018_commission_structure-Start'!$A$21:$I$21,0))</f>
        <v>78000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25500.000000000004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4415.04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>SUM(O756:S756)</f>
        <v>107915.04</v>
      </c>
      <c r="U756" s="6">
        <f>T756+F756</f>
        <v>184348.03999999998</v>
      </c>
      <c r="V756" s="6">
        <f>MIN(H756,I756)*INDEX('2018_commission_structure-Start'!$A$15:$J$18,MATCH($E756,'2018_commission_structure-Start'!$A$15:$A$18,0),MATCH(V$1,'2018_commission_structure-Start'!$A$15:$J$15,0))</f>
        <v>90000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27000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5256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IF(H756&gt;L756,(H756-L756)*INDEX('2018_commission_structure-Start'!$A$21:$I$24,MATCH($E756,'2018_commission_structure-Start'!$A$21:$A$24,0),MATCH(Z$1,'2018_commission_structure-Start'!$A$21:$I$21,0)),0)</f>
        <v>0</v>
      </c>
      <c r="AA756" s="6">
        <f>SUM(V756:Z756)</f>
        <v>122256</v>
      </c>
      <c r="AB756" s="6">
        <f>AA756+F756</f>
        <v>198689</v>
      </c>
    </row>
    <row r="757" spans="1:28" x14ac:dyDescent="0.2">
      <c r="A757" t="str">
        <f>C757&amp;" "&amp;D757</f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>VLOOKUP(E757,'2018_commission_structure-Start'!$A$22:$I$24,9,FALSE)</f>
        <v>500000</v>
      </c>
      <c r="J757" s="2">
        <f>I757*1.25</f>
        <v>625000</v>
      </c>
      <c r="K757" s="2">
        <f>I757*1.5</f>
        <v>750000</v>
      </c>
      <c r="L757" s="2">
        <f>I757*2</f>
        <v>1000000</v>
      </c>
      <c r="M757" s="12">
        <f>H757/I757</f>
        <v>1.1812119999999999</v>
      </c>
      <c r="N757" t="str">
        <f>IF(M757&lt;=1, "0-100%", IF(M757&lt;=1.25, "100-125%", IF(M757&lt;=1.5, "125-150%", IF(M757&lt;=2, "150-200%", "&gt;200%"))))</f>
        <v>100-125%</v>
      </c>
      <c r="O757" s="6">
        <f>MIN(H757,I757)*INDEX('2018_commission_structure-Start'!$A$21:$I$24,MATCH($E757,'2018_commission_structure-Start'!$A$21:$A$24,0),MATCH(O$1,'2018_commission_structure-Start'!$A$21:$I$21,0))</f>
        <v>50000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13590.9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0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>SUM(O757:S757)</f>
        <v>63590.9</v>
      </c>
      <c r="U757" s="6">
        <f>T757+F757</f>
        <v>99096.9</v>
      </c>
      <c r="V757" s="6">
        <f>MIN(H757,I757)*INDEX('2018_commission_structure-Start'!$A$15:$J$18,MATCH($E757,'2018_commission_structure-Start'!$A$15:$A$18,0),MATCH(V$1,'2018_commission_structure-Start'!$A$15:$J$15,0))</f>
        <v>60000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15403.02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0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IF(H757&gt;L757,(H757-L757)*INDEX('2018_commission_structure-Start'!$A$21:$I$24,MATCH($E757,'2018_commission_structure-Start'!$A$21:$A$24,0),MATCH(Z$1,'2018_commission_structure-Start'!$A$21:$I$21,0)),0)</f>
        <v>0</v>
      </c>
      <c r="AA757" s="6">
        <f>SUM(V757:Z757)</f>
        <v>75403.02</v>
      </c>
      <c r="AB757" s="6">
        <f>AA757+F757</f>
        <v>110909.02</v>
      </c>
    </row>
    <row r="758" spans="1:28" x14ac:dyDescent="0.2">
      <c r="A758" t="str">
        <f>C758&amp;" "&amp;D758</f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>VLOOKUP(E758,'2018_commission_structure-Start'!$A$22:$I$24,9,FALSE)</f>
        <v>500000</v>
      </c>
      <c r="J758" s="2">
        <f>I758*1.25</f>
        <v>625000</v>
      </c>
      <c r="K758" s="2">
        <f>I758*1.5</f>
        <v>750000</v>
      </c>
      <c r="L758" s="2">
        <f>I758*2</f>
        <v>1000000</v>
      </c>
      <c r="M758" s="12">
        <f>H758/I758</f>
        <v>0.563612</v>
      </c>
      <c r="N758" t="str">
        <f>IF(M758&lt;=1, "0-100%", IF(M758&lt;=1.25, "100-125%", IF(M758&lt;=1.5, "125-150%", IF(M758&lt;=2, "150-200%", "&gt;200%"))))</f>
        <v>0-100%</v>
      </c>
      <c r="O758" s="6">
        <f>MIN(H758,I758)*INDEX('2018_commission_structure-Start'!$A$21:$I$24,MATCH($E758,'2018_commission_structure-Start'!$A$21:$A$24,0),MATCH(O$1,'2018_commission_structure-Start'!$A$21:$I$21,0))</f>
        <v>28180.600000000002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0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>SUM(O758:S758)</f>
        <v>28180.600000000002</v>
      </c>
      <c r="U758" s="6">
        <f>T758+F758</f>
        <v>68556.600000000006</v>
      </c>
      <c r="V758" s="6">
        <f>MIN(H758,I758)*INDEX('2018_commission_structure-Start'!$A$15:$J$18,MATCH($E758,'2018_commission_structure-Start'!$A$15:$A$18,0),MATCH(V$1,'2018_commission_structure-Start'!$A$15:$J$15,0))</f>
        <v>33816.720000000001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IF(H758&gt;L758,(H758-L758)*INDEX('2018_commission_structure-Start'!$A$21:$I$24,MATCH($E758,'2018_commission_structure-Start'!$A$21:$A$24,0),MATCH(Z$1,'2018_commission_structure-Start'!$A$21:$I$21,0)),0)</f>
        <v>0</v>
      </c>
      <c r="AA758" s="6">
        <f>SUM(V758:Z758)</f>
        <v>33816.720000000001</v>
      </c>
      <c r="AB758" s="6">
        <f>AA758+F758</f>
        <v>74192.72</v>
      </c>
    </row>
    <row r="759" spans="1:28" x14ac:dyDescent="0.2">
      <c r="A759" t="str">
        <f>C759&amp;" "&amp;D759</f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>VLOOKUP(E759,'2018_commission_structure-Start'!$A$22:$I$24,9,FALSE)</f>
        <v>750000</v>
      </c>
      <c r="J759" s="2">
        <f>I759*1.25</f>
        <v>937500</v>
      </c>
      <c r="K759" s="2">
        <f>I759*1.5</f>
        <v>1125000</v>
      </c>
      <c r="L759" s="2">
        <f>I759*2</f>
        <v>1500000</v>
      </c>
      <c r="M759" s="12">
        <f>H759/I759</f>
        <v>0.78047466666666665</v>
      </c>
      <c r="N759" t="str">
        <f>IF(M759&lt;=1, "0-100%", IF(M759&lt;=1.25, "100-125%", IF(M759&lt;=1.5, "125-150%", IF(M759&lt;=2, "150-200%", "&gt;200%"))))</f>
        <v>0-100%</v>
      </c>
      <c r="O759" s="6">
        <f>MIN(H759,I759)*INDEX('2018_commission_structure-Start'!$A$21:$I$24,MATCH($E759,'2018_commission_structure-Start'!$A$21:$A$24,0),MATCH(O$1,'2018_commission_structure-Start'!$A$21:$I$21,0))</f>
        <v>87803.4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0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>SUM(O759:S759)</f>
        <v>87803.4</v>
      </c>
      <c r="U759" s="6">
        <f>T759+F759</f>
        <v>178800.4</v>
      </c>
      <c r="V759" s="6">
        <f>MIN(H759,I759)*INDEX('2018_commission_structure-Start'!$A$15:$J$18,MATCH($E759,'2018_commission_structure-Start'!$A$15:$A$18,0),MATCH(V$1,'2018_commission_structure-Start'!$A$15:$J$15,0))</f>
        <v>87803.4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0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IF(H759&gt;L759,(H759-L759)*INDEX('2018_commission_structure-Start'!$A$21:$I$24,MATCH($E759,'2018_commission_structure-Start'!$A$21:$A$24,0),MATCH(Z$1,'2018_commission_structure-Start'!$A$21:$I$21,0)),0)</f>
        <v>0</v>
      </c>
      <c r="AA759" s="6">
        <f>SUM(V759:Z759)</f>
        <v>87803.4</v>
      </c>
      <c r="AB759" s="6">
        <f>AA759+F759</f>
        <v>178800.4</v>
      </c>
    </row>
    <row r="760" spans="1:28" x14ac:dyDescent="0.2">
      <c r="A760" t="str">
        <f>C760&amp;" "&amp;D760</f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>VLOOKUP(E760,'2018_commission_structure-Start'!$A$22:$I$24,9,FALSE)</f>
        <v>600000</v>
      </c>
      <c r="J760" s="2">
        <f>I760*1.25</f>
        <v>750000</v>
      </c>
      <c r="K760" s="2">
        <f>I760*1.5</f>
        <v>900000</v>
      </c>
      <c r="L760" s="2">
        <f>I760*2</f>
        <v>1200000</v>
      </c>
      <c r="M760" s="12">
        <f>H760/I760</f>
        <v>1.040905</v>
      </c>
      <c r="N760" t="str">
        <f>IF(M760&lt;=1, "0-100%", IF(M760&lt;=1.25, "100-125%", IF(M760&lt;=1.5, "125-150%", IF(M760&lt;=2, "150-200%", "&gt;200%"))))</f>
        <v>100-125%</v>
      </c>
      <c r="O760" s="6">
        <f>MIN(H760,I760)*INDEX('2018_commission_structure-Start'!$A$21:$I$24,MATCH($E760,'2018_commission_structure-Start'!$A$21:$A$24,0),MATCH(O$1,'2018_commission_structure-Start'!$A$21:$I$21,0))</f>
        <v>78000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4172.3100000000004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0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>SUM(O760:S760)</f>
        <v>82172.31</v>
      </c>
      <c r="U760" s="6">
        <f>T760+F760</f>
        <v>151882.31</v>
      </c>
      <c r="V760" s="6">
        <f>MIN(H760,I760)*INDEX('2018_commission_structure-Start'!$A$15:$J$18,MATCH($E760,'2018_commission_structure-Start'!$A$15:$A$18,0),MATCH(V$1,'2018_commission_structure-Start'!$A$15:$J$15,0))</f>
        <v>90000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4417.74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0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IF(H760&gt;L760,(H760-L760)*INDEX('2018_commission_structure-Start'!$A$21:$I$24,MATCH($E760,'2018_commission_structure-Start'!$A$21:$A$24,0),MATCH(Z$1,'2018_commission_structure-Start'!$A$21:$I$21,0)),0)</f>
        <v>0</v>
      </c>
      <c r="AA760" s="6">
        <f>SUM(V760:Z760)</f>
        <v>94417.74</v>
      </c>
      <c r="AB760" s="6">
        <f>AA760+F760</f>
        <v>164127.74</v>
      </c>
    </row>
    <row r="761" spans="1:28" x14ac:dyDescent="0.2">
      <c r="A761" t="str">
        <f>C761&amp;" "&amp;D761</f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>VLOOKUP(E761,'2018_commission_structure-Start'!$A$22:$I$24,9,FALSE)</f>
        <v>750000</v>
      </c>
      <c r="J761" s="2">
        <f>I761*1.25</f>
        <v>937500</v>
      </c>
      <c r="K761" s="2">
        <f>I761*1.5</f>
        <v>1125000</v>
      </c>
      <c r="L761" s="2">
        <f>I761*2</f>
        <v>1500000</v>
      </c>
      <c r="M761" s="12">
        <f>H761/I761</f>
        <v>0.85386666666666666</v>
      </c>
      <c r="N761" t="str">
        <f>IF(M761&lt;=1, "0-100%", IF(M761&lt;=1.25, "100-125%", IF(M761&lt;=1.5, "125-150%", IF(M761&lt;=2, "150-200%", "&gt;200%"))))</f>
        <v>0-100%</v>
      </c>
      <c r="O761" s="6">
        <f>MIN(H761,I761)*INDEX('2018_commission_structure-Start'!$A$21:$I$24,MATCH($E761,'2018_commission_structure-Start'!$A$21:$A$24,0),MATCH(O$1,'2018_commission_structure-Start'!$A$21:$I$21,0))</f>
        <v>96060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0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>SUM(O761:S761)</f>
        <v>96060</v>
      </c>
      <c r="U761" s="6">
        <f>T761+F761</f>
        <v>214506</v>
      </c>
      <c r="V761" s="6">
        <f>MIN(H761,I761)*INDEX('2018_commission_structure-Start'!$A$15:$J$18,MATCH($E761,'2018_commission_structure-Start'!$A$15:$A$18,0),MATCH(V$1,'2018_commission_structure-Start'!$A$15:$J$15,0))</f>
        <v>96060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IF(H761&gt;L761,(H761-L761)*INDEX('2018_commission_structure-Start'!$A$21:$I$24,MATCH($E761,'2018_commission_structure-Start'!$A$21:$A$24,0),MATCH(Z$1,'2018_commission_structure-Start'!$A$21:$I$21,0)),0)</f>
        <v>0</v>
      </c>
      <c r="AA761" s="6">
        <f>SUM(V761:Z761)</f>
        <v>96060</v>
      </c>
      <c r="AB761" s="6">
        <f>AA761+F761</f>
        <v>214506</v>
      </c>
    </row>
    <row r="762" spans="1:28" x14ac:dyDescent="0.2">
      <c r="A762" t="str">
        <f>C762&amp;" "&amp;D762</f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>VLOOKUP(E762,'2018_commission_structure-Start'!$A$22:$I$24,9,FALSE)</f>
        <v>750000</v>
      </c>
      <c r="J762" s="2">
        <f>I762*1.25</f>
        <v>937500</v>
      </c>
      <c r="K762" s="2">
        <f>I762*1.5</f>
        <v>1125000</v>
      </c>
      <c r="L762" s="2">
        <f>I762*2</f>
        <v>1500000</v>
      </c>
      <c r="M762" s="12">
        <f>H762/I762</f>
        <v>0.73516000000000004</v>
      </c>
      <c r="N762" t="str">
        <f>IF(M762&lt;=1, "0-100%", IF(M762&lt;=1.25, "100-125%", IF(M762&lt;=1.5, "125-150%", IF(M762&lt;=2, "150-200%", "&gt;200%"))))</f>
        <v>0-100%</v>
      </c>
      <c r="O762" s="6">
        <f>MIN(H762,I762)*INDEX('2018_commission_structure-Start'!$A$21:$I$24,MATCH($E762,'2018_commission_structure-Start'!$A$21:$A$24,0),MATCH(O$1,'2018_commission_structure-Start'!$A$21:$I$21,0))</f>
        <v>82705.5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0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>SUM(O762:S762)</f>
        <v>82705.5</v>
      </c>
      <c r="U762" s="6">
        <f>T762+F762</f>
        <v>197216.5</v>
      </c>
      <c r="V762" s="6">
        <f>MIN(H762,I762)*INDEX('2018_commission_structure-Start'!$A$15:$J$18,MATCH($E762,'2018_commission_structure-Start'!$A$15:$A$18,0),MATCH(V$1,'2018_commission_structure-Start'!$A$15:$J$15,0))</f>
        <v>82705.5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0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IF(H762&gt;L762,(H762-L762)*INDEX('2018_commission_structure-Start'!$A$21:$I$24,MATCH($E762,'2018_commission_structure-Start'!$A$21:$A$24,0),MATCH(Z$1,'2018_commission_structure-Start'!$A$21:$I$21,0)),0)</f>
        <v>0</v>
      </c>
      <c r="AA762" s="6">
        <f>SUM(V762:Z762)</f>
        <v>82705.5</v>
      </c>
      <c r="AB762" s="6">
        <f>AA762+F762</f>
        <v>197216.5</v>
      </c>
    </row>
    <row r="763" spans="1:28" x14ac:dyDescent="0.2">
      <c r="A763" t="str">
        <f>C763&amp;" "&amp;D763</f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>VLOOKUP(E763,'2018_commission_structure-Start'!$A$22:$I$24,9,FALSE)</f>
        <v>750000</v>
      </c>
      <c r="J763" s="2">
        <f>I763*1.25</f>
        <v>937500</v>
      </c>
      <c r="K763" s="2">
        <f>I763*1.5</f>
        <v>1125000</v>
      </c>
      <c r="L763" s="2">
        <f>I763*2</f>
        <v>1500000</v>
      </c>
      <c r="M763" s="12">
        <f>H763/I763</f>
        <v>0.97008399999999995</v>
      </c>
      <c r="N763" t="str">
        <f>IF(M763&lt;=1, "0-100%", IF(M763&lt;=1.25, "100-125%", IF(M763&lt;=1.5, "125-150%", IF(M763&lt;=2, "150-200%", "&gt;200%"))))</f>
        <v>0-100%</v>
      </c>
      <c r="O763" s="6">
        <f>MIN(H763,I763)*INDEX('2018_commission_structure-Start'!$A$21:$I$24,MATCH($E763,'2018_commission_structure-Start'!$A$21:$A$24,0),MATCH(O$1,'2018_commission_structure-Start'!$A$21:$I$21,0))</f>
        <v>109134.45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>SUM(O763:S763)</f>
        <v>109134.45</v>
      </c>
      <c r="U763" s="6">
        <f>T763+F763</f>
        <v>206728.45</v>
      </c>
      <c r="V763" s="6">
        <f>MIN(H763,I763)*INDEX('2018_commission_structure-Start'!$A$15:$J$18,MATCH($E763,'2018_commission_structure-Start'!$A$15:$A$18,0),MATCH(V$1,'2018_commission_structure-Start'!$A$15:$J$15,0))</f>
        <v>109134.45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IF(H763&gt;L763,(H763-L763)*INDEX('2018_commission_structure-Start'!$A$21:$I$24,MATCH($E763,'2018_commission_structure-Start'!$A$21:$A$24,0),MATCH(Z$1,'2018_commission_structure-Start'!$A$21:$I$21,0)),0)</f>
        <v>0</v>
      </c>
      <c r="AA763" s="6">
        <f>SUM(V763:Z763)</f>
        <v>109134.45</v>
      </c>
      <c r="AB763" s="6">
        <f>AA763+F763</f>
        <v>206728.45</v>
      </c>
    </row>
    <row r="764" spans="1:28" x14ac:dyDescent="0.2">
      <c r="A764" t="str">
        <f>C764&amp;" "&amp;D764</f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COUNTIF(deals_closed!D:D,B764)</f>
        <v>19</v>
      </c>
      <c r="H764" s="2">
        <f>SUMIF(deals_closed!D:D,B764,deals_closed!C:C)</f>
        <v>707519</v>
      </c>
      <c r="I764" s="2">
        <f>VLOOKUP(E764,'2018_commission_structure-Start'!$A$22:$I$24,9,FALSE)</f>
        <v>500000</v>
      </c>
      <c r="J764" s="2">
        <f>I764*1.25</f>
        <v>625000</v>
      </c>
      <c r="K764" s="2">
        <f>I764*1.5</f>
        <v>750000</v>
      </c>
      <c r="L764" s="2">
        <f>I764*2</f>
        <v>1000000</v>
      </c>
      <c r="M764" s="12">
        <f>H764/I764</f>
        <v>1.415038</v>
      </c>
      <c r="N764" t="str">
        <f>IF(M764&lt;=1, "0-100%", IF(M764&lt;=1.25, "100-125%", IF(M764&lt;=1.5, "125-150%", IF(M764&lt;=2, "150-200%", "&gt;200%"))))</f>
        <v>125-150%</v>
      </c>
      <c r="O764" s="6">
        <f>MIN(H764,I764)*INDEX('2018_commission_structure-Start'!$A$21:$I$24,MATCH($E764,'2018_commission_structure-Start'!$A$21:$A$24,0),MATCH(O$1,'2018_commission_structure-Start'!$A$21:$I$21,0))</f>
        <v>50000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18750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14853.42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0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>SUM(O764:S764)</f>
        <v>83603.42</v>
      </c>
      <c r="U764" s="6">
        <f>T764+F764</f>
        <v>114910.42</v>
      </c>
      <c r="V764" s="6">
        <f>MIN(H764,I764)*INDEX('2018_commission_structure-Start'!$A$15:$J$18,MATCH($E764,'2018_commission_structure-Start'!$A$15:$A$18,0),MATCH(V$1,'2018_commission_structure-Start'!$A$15:$J$15,0))</f>
        <v>60000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21250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16503.8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0</v>
      </c>
      <c r="Z764" s="2">
        <f>IF(H764&gt;L764,(H764-L764)*INDEX('2018_commission_structure-Start'!$A$21:$I$24,MATCH($E764,'2018_commission_structure-Start'!$A$21:$A$24,0),MATCH(Z$1,'2018_commission_structure-Start'!$A$21:$I$21,0)),0)</f>
        <v>0</v>
      </c>
      <c r="AA764" s="6">
        <f>SUM(V764:Z764)</f>
        <v>97753.8</v>
      </c>
      <c r="AB764" s="6">
        <f>AA764+F764</f>
        <v>129060.8</v>
      </c>
    </row>
    <row r="765" spans="1:28" x14ac:dyDescent="0.2">
      <c r="A765" t="str">
        <f>C765&amp;" "&amp;D765</f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COUNTIF(deals_closed!D:D,B765)</f>
        <v>26</v>
      </c>
      <c r="H765" s="2">
        <f>SUMIF(deals_closed!D:D,B765,deals_closed!C:C)</f>
        <v>947743</v>
      </c>
      <c r="I765" s="2">
        <f>VLOOKUP(E765,'2018_commission_structure-Start'!$A$22:$I$24,9,FALSE)</f>
        <v>750000</v>
      </c>
      <c r="J765" s="2">
        <f>I765*1.25</f>
        <v>937500</v>
      </c>
      <c r="K765" s="2">
        <f>I765*1.5</f>
        <v>1125000</v>
      </c>
      <c r="L765" s="2">
        <f>I765*2</f>
        <v>1500000</v>
      </c>
      <c r="M765" s="12">
        <f>H765/I765</f>
        <v>1.2636573333333334</v>
      </c>
      <c r="N765" t="str">
        <f>IF(M765&lt;=1, "0-100%", IF(M765&lt;=1.25, "100-125%", IF(M765&lt;=1.5, "125-150%", IF(M765&lt;=2, "150-200%", "&gt;200%"))))</f>
        <v>125-150%</v>
      </c>
      <c r="O765" s="6">
        <f>MIN(H765,I765)*INDEX('2018_commission_structure-Start'!$A$21:$I$24,MATCH($E765,'2018_commission_structure-Start'!$A$21:$A$24,0),MATCH(O$1,'2018_commission_structure-Start'!$A$21:$I$21,0))</f>
        <v>112500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35625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2355.8900000000003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>SUM(O765:S765)</f>
        <v>150480.89000000001</v>
      </c>
      <c r="U765" s="6">
        <f>T765+F765</f>
        <v>265325.89</v>
      </c>
      <c r="V765" s="6">
        <f>MIN(H765,I765)*INDEX('2018_commission_structure-Start'!$A$15:$J$18,MATCH($E765,'2018_commission_structure-Start'!$A$15:$A$18,0),MATCH(V$1,'2018_commission_structure-Start'!$A$15:$J$15,0))</f>
        <v>112500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41250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2560.75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IF(H765&gt;L765,(H765-L765)*INDEX('2018_commission_structure-Start'!$A$21:$I$24,MATCH($E765,'2018_commission_structure-Start'!$A$21:$A$24,0),MATCH(Z$1,'2018_commission_structure-Start'!$A$21:$I$21,0)),0)</f>
        <v>0</v>
      </c>
      <c r="AA765" s="6">
        <f>SUM(V765:Z765)</f>
        <v>156310.75</v>
      </c>
      <c r="AB765" s="6">
        <f>AA765+F765</f>
        <v>271155.75</v>
      </c>
    </row>
    <row r="766" spans="1:28" x14ac:dyDescent="0.2">
      <c r="A766" t="str">
        <f>C766&amp;" "&amp;D766</f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>VLOOKUP(E766,'2018_commission_structure-Start'!$A$22:$I$24,9,FALSE)</f>
        <v>750000</v>
      </c>
      <c r="J766" s="2">
        <f>I766*1.25</f>
        <v>937500</v>
      </c>
      <c r="K766" s="2">
        <f>I766*1.5</f>
        <v>1125000</v>
      </c>
      <c r="L766" s="2">
        <f>I766*2</f>
        <v>1500000</v>
      </c>
      <c r="M766" s="12">
        <f>H766/I766</f>
        <v>1.0921733333333334</v>
      </c>
      <c r="N766" t="str">
        <f>IF(M766&lt;=1, "0-100%", IF(M766&lt;=1.25, "100-125%", IF(M766&lt;=1.5, "125-150%", IF(M766&lt;=2, "150-200%", "&gt;200%"))))</f>
        <v>100-125%</v>
      </c>
      <c r="O766" s="6">
        <f>MIN(H766,I766)*INDEX('2018_commission_structure-Start'!$A$21:$I$24,MATCH($E766,'2018_commission_structure-Start'!$A$21:$A$24,0),MATCH(O$1,'2018_commission_structure-Start'!$A$21:$I$21,0))</f>
        <v>112500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13134.7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0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>SUM(O766:S766)</f>
        <v>125634.7</v>
      </c>
      <c r="U766" s="6">
        <f>T766+F766</f>
        <v>246056.7</v>
      </c>
      <c r="V766" s="6">
        <f>MIN(H766,I766)*INDEX('2018_commission_structure-Start'!$A$15:$J$18,MATCH($E766,'2018_commission_structure-Start'!$A$15:$A$18,0),MATCH(V$1,'2018_commission_structure-Start'!$A$15:$J$15,0))</f>
        <v>112500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15208.6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0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IF(H766&gt;L766,(H766-L766)*INDEX('2018_commission_structure-Start'!$A$21:$I$24,MATCH($E766,'2018_commission_structure-Start'!$A$21:$A$24,0),MATCH(Z$1,'2018_commission_structure-Start'!$A$21:$I$21,0)),0)</f>
        <v>0</v>
      </c>
      <c r="AA766" s="6">
        <f>SUM(V766:Z766)</f>
        <v>127708.6</v>
      </c>
      <c r="AB766" s="6">
        <f>AA766+F766</f>
        <v>248130.6</v>
      </c>
    </row>
    <row r="767" spans="1:28" x14ac:dyDescent="0.2">
      <c r="A767" t="str">
        <f>C767&amp;" "&amp;D767</f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>VLOOKUP(E767,'2018_commission_structure-Start'!$A$22:$I$24,9,FALSE)</f>
        <v>500000</v>
      </c>
      <c r="J767" s="2">
        <f>I767*1.25</f>
        <v>625000</v>
      </c>
      <c r="K767" s="2">
        <f>I767*1.5</f>
        <v>750000</v>
      </c>
      <c r="L767" s="2">
        <f>I767*2</f>
        <v>1000000</v>
      </c>
      <c r="M767" s="12">
        <f>H767/I767</f>
        <v>1.4674499999999999</v>
      </c>
      <c r="N767" t="str">
        <f>IF(M767&lt;=1, "0-100%", IF(M767&lt;=1.25, "100-125%", IF(M767&lt;=1.5, "125-150%", IF(M767&lt;=2, "150-200%", "&gt;200%"))))</f>
        <v>125-150%</v>
      </c>
      <c r="O767" s="6">
        <f>MIN(H767,I767)*INDEX('2018_commission_structure-Start'!$A$21:$I$24,MATCH($E767,'2018_commission_structure-Start'!$A$21:$A$24,0),MATCH(O$1,'2018_commission_structure-Start'!$A$21:$I$21,0))</f>
        <v>50000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18750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19570.5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>SUM(O767:S767)</f>
        <v>88320.5</v>
      </c>
      <c r="U767" s="6">
        <f>T767+F767</f>
        <v>124938.5</v>
      </c>
      <c r="V767" s="6">
        <f>MIN(H767,I767)*INDEX('2018_commission_structure-Start'!$A$15:$J$18,MATCH($E767,'2018_commission_structure-Start'!$A$15:$A$18,0),MATCH(V$1,'2018_commission_structure-Start'!$A$15:$J$15,0))</f>
        <v>60000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21250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21745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IF(H767&gt;L767,(H767-L767)*INDEX('2018_commission_structure-Start'!$A$21:$I$24,MATCH($E767,'2018_commission_structure-Start'!$A$21:$A$24,0),MATCH(Z$1,'2018_commission_structure-Start'!$A$21:$I$21,0)),0)</f>
        <v>0</v>
      </c>
      <c r="AA767" s="6">
        <f>SUM(V767:Z767)</f>
        <v>102995</v>
      </c>
      <c r="AB767" s="6">
        <f>AA767+F767</f>
        <v>139613</v>
      </c>
    </row>
    <row r="768" spans="1:28" x14ac:dyDescent="0.2">
      <c r="A768" t="str">
        <f>C768&amp;" "&amp;D768</f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>VLOOKUP(E768,'2018_commission_structure-Start'!$A$22:$I$24,9,FALSE)</f>
        <v>600000</v>
      </c>
      <c r="J768" s="2">
        <f>I768*1.25</f>
        <v>750000</v>
      </c>
      <c r="K768" s="2">
        <f>I768*1.5</f>
        <v>900000</v>
      </c>
      <c r="L768" s="2">
        <f>I768*2</f>
        <v>1200000</v>
      </c>
      <c r="M768" s="12">
        <f>H768/I768</f>
        <v>1.3075283333333334</v>
      </c>
      <c r="N768" t="str">
        <f>IF(M768&lt;=1, "0-100%", IF(M768&lt;=1.25, "100-125%", IF(M768&lt;=1.5, "125-150%", IF(M768&lt;=2, "150-200%", "&gt;200%"))))</f>
        <v>125-150%</v>
      </c>
      <c r="O768" s="6">
        <f>MIN(H768,I768)*INDEX('2018_commission_structure-Start'!$A$21:$I$24,MATCH($E768,'2018_commission_structure-Start'!$A$21:$A$24,0),MATCH(O$1,'2018_commission_structure-Start'!$A$21:$I$21,0))</f>
        <v>78000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25500.000000000004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7248.57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0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>SUM(O768:S768)</f>
        <v>110748.57</v>
      </c>
      <c r="U768" s="6">
        <f>T768+F768</f>
        <v>183710.57</v>
      </c>
      <c r="V768" s="6">
        <f>MIN(H768,I768)*INDEX('2018_commission_structure-Start'!$A$15:$J$18,MATCH($E768,'2018_commission_structure-Start'!$A$15:$A$18,0),MATCH(V$1,'2018_commission_structure-Start'!$A$15:$J$15,0))</f>
        <v>90000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27000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8629.25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0</v>
      </c>
      <c r="Z768" s="2">
        <f>IF(H768&gt;L768,(H768-L768)*INDEX('2018_commission_structure-Start'!$A$21:$I$24,MATCH($E768,'2018_commission_structure-Start'!$A$21:$A$24,0),MATCH(Z$1,'2018_commission_structure-Start'!$A$21:$I$21,0)),0)</f>
        <v>0</v>
      </c>
      <c r="AA768" s="6">
        <f>SUM(V768:Z768)</f>
        <v>125629.25</v>
      </c>
      <c r="AB768" s="6">
        <f>AA768+F768</f>
        <v>198591.25</v>
      </c>
    </row>
    <row r="769" spans="1:28" x14ac:dyDescent="0.2">
      <c r="A769" t="str">
        <f>C769&amp;" "&amp;D769</f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>VLOOKUP(E769,'2018_commission_structure-Start'!$A$22:$I$24,9,FALSE)</f>
        <v>500000</v>
      </c>
      <c r="J769" s="2">
        <f>I769*1.25</f>
        <v>625000</v>
      </c>
      <c r="K769" s="2">
        <f>I769*1.5</f>
        <v>750000</v>
      </c>
      <c r="L769" s="2">
        <f>I769*2</f>
        <v>1000000</v>
      </c>
      <c r="M769" s="12">
        <f>H769/I769</f>
        <v>0.94996999999999998</v>
      </c>
      <c r="N769" t="str">
        <f>IF(M769&lt;=1, "0-100%", IF(M769&lt;=1.25, "100-125%", IF(M769&lt;=1.5, "125-150%", IF(M769&lt;=2, "150-200%", "&gt;200%"))))</f>
        <v>0-100%</v>
      </c>
      <c r="O769" s="6">
        <f>MIN(H769,I769)*INDEX('2018_commission_structure-Start'!$A$21:$I$24,MATCH($E769,'2018_commission_structure-Start'!$A$21:$A$24,0),MATCH(O$1,'2018_commission_structure-Start'!$A$21:$I$21,0))</f>
        <v>47498.5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>SUM(O769:S769)</f>
        <v>47498.5</v>
      </c>
      <c r="U769" s="6">
        <f>T769+F769</f>
        <v>105149.5</v>
      </c>
      <c r="V769" s="6">
        <f>MIN(H769,I769)*INDEX('2018_commission_structure-Start'!$A$15:$J$18,MATCH($E769,'2018_commission_structure-Start'!$A$15:$A$18,0),MATCH(V$1,'2018_commission_structure-Start'!$A$15:$J$15,0))</f>
        <v>56998.2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IF(H769&gt;L769,(H769-L769)*INDEX('2018_commission_structure-Start'!$A$21:$I$24,MATCH($E769,'2018_commission_structure-Start'!$A$21:$A$24,0),MATCH(Z$1,'2018_commission_structure-Start'!$A$21:$I$21,0)),0)</f>
        <v>0</v>
      </c>
      <c r="AA769" s="6">
        <f>SUM(V769:Z769)</f>
        <v>56998.2</v>
      </c>
      <c r="AB769" s="6">
        <f>AA769+F769</f>
        <v>114649.2</v>
      </c>
    </row>
    <row r="770" spans="1:28" x14ac:dyDescent="0.2">
      <c r="A770" t="str">
        <f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>VLOOKUP(E770,'2018_commission_structure-Start'!$A$22:$I$24,9,FALSE)</f>
        <v>750000</v>
      </c>
      <c r="J770" s="2">
        <f>I770*1.25</f>
        <v>937500</v>
      </c>
      <c r="K770" s="2">
        <f>I770*1.5</f>
        <v>1125000</v>
      </c>
      <c r="L770" s="2">
        <f>I770*2</f>
        <v>1500000</v>
      </c>
      <c r="M770" s="12">
        <f>H770/I770</f>
        <v>1.5244200000000001</v>
      </c>
      <c r="N770" t="str">
        <f>IF(M770&lt;=1, "0-100%", IF(M770&lt;=1.25, "100-125%", IF(M770&lt;=1.5, "125-150%", IF(M770&lt;=2, "150-200%", "&gt;200%"))))</f>
        <v>150-200%</v>
      </c>
      <c r="O770" s="6">
        <f>MIN(H770,I770)*INDEX('2018_commission_structure-Start'!$A$21:$I$24,MATCH($E770,'2018_commission_structure-Start'!$A$21:$A$24,0),MATCH(O$1,'2018_commission_structure-Start'!$A$21:$I$21,0))</f>
        <v>112500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35625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43125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5494.5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>SUM(O770:S770)</f>
        <v>196744.5</v>
      </c>
      <c r="U770" s="6">
        <f>T770+F770</f>
        <v>292117.5</v>
      </c>
      <c r="V770" s="6">
        <f>MIN(H770,I770)*INDEX('2018_commission_structure-Start'!$A$15:$J$18,MATCH($E770,'2018_commission_structure-Start'!$A$15:$A$18,0),MATCH(V$1,'2018_commission_structure-Start'!$A$15:$J$15,0))</f>
        <v>112500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41250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46875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6043.9500000000007</v>
      </c>
      <c r="Z770" s="2">
        <f>IF(H770&gt;L770,(H770-L770)*INDEX('2018_commission_structure-Start'!$A$21:$I$24,MATCH($E770,'2018_commission_structure-Start'!$A$21:$A$24,0),MATCH(Z$1,'2018_commission_structure-Start'!$A$21:$I$21,0)),0)</f>
        <v>0</v>
      </c>
      <c r="AA770" s="6">
        <f>SUM(V770:Z770)</f>
        <v>206668.95</v>
      </c>
      <c r="AB770" s="6">
        <f>AA770+F770</f>
        <v>302041.95</v>
      </c>
    </row>
    <row r="771" spans="1:28" x14ac:dyDescent="0.2">
      <c r="A771" t="str">
        <f>C771&amp;" "&amp;D771</f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>VLOOKUP(E771,'2018_commission_structure-Start'!$A$22:$I$24,9,FALSE)</f>
        <v>600000</v>
      </c>
      <c r="J771" s="2">
        <f>I771*1.25</f>
        <v>750000</v>
      </c>
      <c r="K771" s="2">
        <f>I771*1.5</f>
        <v>900000</v>
      </c>
      <c r="L771" s="2">
        <f>I771*2</f>
        <v>1200000</v>
      </c>
      <c r="M771" s="12">
        <f>H771/I771</f>
        <v>1.129705</v>
      </c>
      <c r="N771" t="str">
        <f>IF(M771&lt;=1, "0-100%", IF(M771&lt;=1.25, "100-125%", IF(M771&lt;=1.5, "125-150%", IF(M771&lt;=2, "150-200%", "&gt;200%"))))</f>
        <v>100-125%</v>
      </c>
      <c r="O771" s="6">
        <f>MIN(H771,I771)*INDEX('2018_commission_structure-Start'!$A$21:$I$24,MATCH($E771,'2018_commission_structure-Start'!$A$21:$A$24,0),MATCH(O$1,'2018_commission_structure-Start'!$A$21:$I$21,0))</f>
        <v>78000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13229.910000000002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>SUM(O771:S771)</f>
        <v>91229.91</v>
      </c>
      <c r="U771" s="6">
        <f>T771+F771</f>
        <v>141928.91</v>
      </c>
      <c r="V771" s="6">
        <f>MIN(H771,I771)*INDEX('2018_commission_structure-Start'!$A$15:$J$18,MATCH($E771,'2018_commission_structure-Start'!$A$15:$A$18,0),MATCH(V$1,'2018_commission_structure-Start'!$A$15:$J$15,0))</f>
        <v>90000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14008.14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IF(H771&gt;L771,(H771-L771)*INDEX('2018_commission_structure-Start'!$A$21:$I$24,MATCH($E771,'2018_commission_structure-Start'!$A$21:$A$24,0),MATCH(Z$1,'2018_commission_structure-Start'!$A$21:$I$21,0)),0)</f>
        <v>0</v>
      </c>
      <c r="AA771" s="6">
        <f>SUM(V771:Z771)</f>
        <v>104008.14</v>
      </c>
      <c r="AB771" s="6">
        <f>AA771+F771</f>
        <v>154707.14000000001</v>
      </c>
    </row>
    <row r="772" spans="1:28" x14ac:dyDescent="0.2">
      <c r="A772" t="str">
        <f>C772&amp;" "&amp;D772</f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>VLOOKUP(E772,'2018_commission_structure-Start'!$A$22:$I$24,9,FALSE)</f>
        <v>500000</v>
      </c>
      <c r="J772" s="2">
        <f>I772*1.25</f>
        <v>625000</v>
      </c>
      <c r="K772" s="2">
        <f>I772*1.5</f>
        <v>750000</v>
      </c>
      <c r="L772" s="2">
        <f>I772*2</f>
        <v>1000000</v>
      </c>
      <c r="M772" s="12">
        <f>H772/I772</f>
        <v>1.304778</v>
      </c>
      <c r="N772" t="str">
        <f>IF(M772&lt;=1, "0-100%", IF(M772&lt;=1.25, "100-125%", IF(M772&lt;=1.5, "125-150%", IF(M772&lt;=2, "150-200%", "&gt;200%"))))</f>
        <v>125-150%</v>
      </c>
      <c r="O772" s="6">
        <f>MIN(H772,I772)*INDEX('2018_commission_structure-Start'!$A$21:$I$24,MATCH($E772,'2018_commission_structure-Start'!$A$21:$A$24,0),MATCH(O$1,'2018_commission_structure-Start'!$A$21:$I$21,0))</f>
        <v>50000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18750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4930.0199999999995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>SUM(O772:S772)</f>
        <v>73680.02</v>
      </c>
      <c r="U772" s="6">
        <f>T772+F772</f>
        <v>110904.02</v>
      </c>
      <c r="V772" s="6">
        <f>MIN(H772,I772)*INDEX('2018_commission_structure-Start'!$A$15:$J$18,MATCH($E772,'2018_commission_structure-Start'!$A$15:$A$18,0),MATCH(V$1,'2018_commission_structure-Start'!$A$15:$J$15,0))</f>
        <v>60000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21250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5477.8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IF(H772&gt;L772,(H772-L772)*INDEX('2018_commission_structure-Start'!$A$21:$I$24,MATCH($E772,'2018_commission_structure-Start'!$A$21:$A$24,0),MATCH(Z$1,'2018_commission_structure-Start'!$A$21:$I$21,0)),0)</f>
        <v>0</v>
      </c>
      <c r="AA772" s="6">
        <f>SUM(V772:Z772)</f>
        <v>86727.8</v>
      </c>
      <c r="AB772" s="6">
        <f>AA772+F772</f>
        <v>123951.8</v>
      </c>
    </row>
    <row r="773" spans="1:28" x14ac:dyDescent="0.2">
      <c r="A773" t="str">
        <f>C773&amp;" "&amp;D773</f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>VLOOKUP(E773,'2018_commission_structure-Start'!$A$22:$I$24,9,FALSE)</f>
        <v>500000</v>
      </c>
      <c r="J773" s="2">
        <f>I773*1.25</f>
        <v>625000</v>
      </c>
      <c r="K773" s="2">
        <f>I773*1.5</f>
        <v>750000</v>
      </c>
      <c r="L773" s="2">
        <f>I773*2</f>
        <v>1000000</v>
      </c>
      <c r="M773" s="12">
        <f>H773/I773</f>
        <v>1.4328320000000001</v>
      </c>
      <c r="N773" t="str">
        <f>IF(M773&lt;=1, "0-100%", IF(M773&lt;=1.25, "100-125%", IF(M773&lt;=1.5, "125-150%", IF(M773&lt;=2, "150-200%", "&gt;200%"))))</f>
        <v>125-150%</v>
      </c>
      <c r="O773" s="6">
        <f>MIN(H773,I773)*INDEX('2018_commission_structure-Start'!$A$21:$I$24,MATCH($E773,'2018_commission_structure-Start'!$A$21:$A$24,0),MATCH(O$1,'2018_commission_structure-Start'!$A$21:$I$21,0))</f>
        <v>50000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18750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16454.88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>SUM(O773:S773)</f>
        <v>85204.88</v>
      </c>
      <c r="U773" s="6">
        <f>T773+F773</f>
        <v>138084.88</v>
      </c>
      <c r="V773" s="6">
        <f>MIN(H773,I773)*INDEX('2018_commission_structure-Start'!$A$15:$J$18,MATCH($E773,'2018_commission_structure-Start'!$A$15:$A$18,0),MATCH(V$1,'2018_commission_structure-Start'!$A$15:$J$15,0))</f>
        <v>60000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21250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18283.2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IF(H773&gt;L773,(H773-L773)*INDEX('2018_commission_structure-Start'!$A$21:$I$24,MATCH($E773,'2018_commission_structure-Start'!$A$21:$A$24,0),MATCH(Z$1,'2018_commission_structure-Start'!$A$21:$I$21,0)),0)</f>
        <v>0</v>
      </c>
      <c r="AA773" s="6">
        <f>SUM(V773:Z773)</f>
        <v>99533.2</v>
      </c>
      <c r="AB773" s="6">
        <f>AA773+F773</f>
        <v>152413.20000000001</v>
      </c>
    </row>
    <row r="774" spans="1:28" x14ac:dyDescent="0.2">
      <c r="A774" t="str">
        <f>C774&amp;" "&amp;D774</f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>VLOOKUP(E774,'2018_commission_structure-Start'!$A$22:$I$24,9,FALSE)</f>
        <v>500000</v>
      </c>
      <c r="J774" s="2">
        <f>I774*1.25</f>
        <v>625000</v>
      </c>
      <c r="K774" s="2">
        <f>I774*1.5</f>
        <v>750000</v>
      </c>
      <c r="L774" s="2">
        <f>I774*2</f>
        <v>1000000</v>
      </c>
      <c r="M774" s="12">
        <f>H774/I774</f>
        <v>1.692852</v>
      </c>
      <c r="N774" t="str">
        <f>IF(M774&lt;=1, "0-100%", IF(M774&lt;=1.25, "100-125%", IF(M774&lt;=1.5, "125-150%", IF(M774&lt;=2, "150-200%", "&gt;200%"))))</f>
        <v>150-200%</v>
      </c>
      <c r="O774" s="6">
        <f>MIN(H774,I774)*INDEX('2018_commission_structure-Start'!$A$21:$I$24,MATCH($E774,'2018_commission_structure-Start'!$A$21:$A$24,0),MATCH(O$1,'2018_commission_structure-Start'!$A$21:$I$21,0))</f>
        <v>50000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18750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22500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21213.72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>SUM(O774:S774)</f>
        <v>112463.72</v>
      </c>
      <c r="U774" s="6">
        <f>T774+F774</f>
        <v>170129.72</v>
      </c>
      <c r="V774" s="6">
        <f>MIN(H774,I774)*INDEX('2018_commission_structure-Start'!$A$15:$J$18,MATCH($E774,'2018_commission_structure-Start'!$A$15:$A$18,0),MATCH(V$1,'2018_commission_structure-Start'!$A$15:$J$15,0))</f>
        <v>60000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21250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25000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21213.72</v>
      </c>
      <c r="Z774" s="2">
        <f>IF(H774&gt;L774,(H774-L774)*INDEX('2018_commission_structure-Start'!$A$21:$I$24,MATCH($E774,'2018_commission_structure-Start'!$A$21:$A$24,0),MATCH(Z$1,'2018_commission_structure-Start'!$A$21:$I$21,0)),0)</f>
        <v>0</v>
      </c>
      <c r="AA774" s="6">
        <f>SUM(V774:Z774)</f>
        <v>127463.72</v>
      </c>
      <c r="AB774" s="6">
        <f>AA774+F774</f>
        <v>185129.72</v>
      </c>
    </row>
    <row r="775" spans="1:28" x14ac:dyDescent="0.2">
      <c r="A775" t="str">
        <f>C775&amp;" "&amp;D775</f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>VLOOKUP(E775,'2018_commission_structure-Start'!$A$22:$I$24,9,FALSE)</f>
        <v>750000</v>
      </c>
      <c r="J775" s="2">
        <f>I775*1.25</f>
        <v>937500</v>
      </c>
      <c r="K775" s="2">
        <f>I775*1.5</f>
        <v>1125000</v>
      </c>
      <c r="L775" s="2">
        <f>I775*2</f>
        <v>1500000</v>
      </c>
      <c r="M775" s="12">
        <f>H775/I775</f>
        <v>0.81333733333333336</v>
      </c>
      <c r="N775" t="str">
        <f>IF(M775&lt;=1, "0-100%", IF(M775&lt;=1.25, "100-125%", IF(M775&lt;=1.5, "125-150%", IF(M775&lt;=2, "150-200%", "&gt;200%"))))</f>
        <v>0-100%</v>
      </c>
      <c r="O775" s="6">
        <f>MIN(H775,I775)*INDEX('2018_commission_structure-Start'!$A$21:$I$24,MATCH($E775,'2018_commission_structure-Start'!$A$21:$A$24,0),MATCH(O$1,'2018_commission_structure-Start'!$A$21:$I$21,0))</f>
        <v>91500.45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>SUM(O775:S775)</f>
        <v>91500.45</v>
      </c>
      <c r="U775" s="6">
        <f>T775+F775</f>
        <v>184091.45</v>
      </c>
      <c r="V775" s="6">
        <f>MIN(H775,I775)*INDEX('2018_commission_structure-Start'!$A$15:$J$18,MATCH($E775,'2018_commission_structure-Start'!$A$15:$A$18,0),MATCH(V$1,'2018_commission_structure-Start'!$A$15:$J$15,0))</f>
        <v>91500.45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IF(H775&gt;L775,(H775-L775)*INDEX('2018_commission_structure-Start'!$A$21:$I$24,MATCH($E775,'2018_commission_structure-Start'!$A$21:$A$24,0),MATCH(Z$1,'2018_commission_structure-Start'!$A$21:$I$21,0)),0)</f>
        <v>0</v>
      </c>
      <c r="AA775" s="6">
        <f>SUM(V775:Z775)</f>
        <v>91500.45</v>
      </c>
      <c r="AB775" s="6">
        <f>AA775+F775</f>
        <v>184091.45</v>
      </c>
    </row>
    <row r="776" spans="1:28" x14ac:dyDescent="0.2">
      <c r="A776" t="str">
        <f>C776&amp;" "&amp;D776</f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>VLOOKUP(E776,'2018_commission_structure-Start'!$A$22:$I$24,9,FALSE)</f>
        <v>750000</v>
      </c>
      <c r="J776" s="2">
        <f>I776*1.25</f>
        <v>937500</v>
      </c>
      <c r="K776" s="2">
        <f>I776*1.5</f>
        <v>1125000</v>
      </c>
      <c r="L776" s="2">
        <f>I776*2</f>
        <v>1500000</v>
      </c>
      <c r="M776" s="12">
        <f>H776/I776</f>
        <v>1.2652466666666666</v>
      </c>
      <c r="N776" t="str">
        <f>IF(M776&lt;=1, "0-100%", IF(M776&lt;=1.25, "100-125%", IF(M776&lt;=1.5, "125-150%", IF(M776&lt;=2, "150-200%", "&gt;200%"))))</f>
        <v>125-150%</v>
      </c>
      <c r="O776" s="6">
        <f>MIN(H776,I776)*INDEX('2018_commission_structure-Start'!$A$21:$I$24,MATCH($E776,'2018_commission_structure-Start'!$A$21:$A$24,0),MATCH(O$1,'2018_commission_structure-Start'!$A$21:$I$21,0))</f>
        <v>112500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35625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2630.05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0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>SUM(O776:S776)</f>
        <v>150755.04999999999</v>
      </c>
      <c r="U776" s="6">
        <f>T776+F776</f>
        <v>272063.05</v>
      </c>
      <c r="V776" s="6">
        <f>MIN(H776,I776)*INDEX('2018_commission_structure-Start'!$A$15:$J$18,MATCH($E776,'2018_commission_structure-Start'!$A$15:$A$18,0),MATCH(V$1,'2018_commission_structure-Start'!$A$15:$J$15,0))</f>
        <v>112500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41250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2858.75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0</v>
      </c>
      <c r="Z776" s="2">
        <f>IF(H776&gt;L776,(H776-L776)*INDEX('2018_commission_structure-Start'!$A$21:$I$24,MATCH($E776,'2018_commission_structure-Start'!$A$21:$A$24,0),MATCH(Z$1,'2018_commission_structure-Start'!$A$21:$I$21,0)),0)</f>
        <v>0</v>
      </c>
      <c r="AA776" s="6">
        <f>SUM(V776:Z776)</f>
        <v>156608.75</v>
      </c>
      <c r="AB776" s="6">
        <f>AA776+F776</f>
        <v>277916.75</v>
      </c>
    </row>
    <row r="777" spans="1:28" x14ac:dyDescent="0.2">
      <c r="A777" t="str">
        <f>C777&amp;" "&amp;D777</f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>VLOOKUP(E777,'2018_commission_structure-Start'!$A$22:$I$24,9,FALSE)</f>
        <v>500000</v>
      </c>
      <c r="J777" s="2">
        <f>I777*1.25</f>
        <v>625000</v>
      </c>
      <c r="K777" s="2">
        <f>I777*1.5</f>
        <v>750000</v>
      </c>
      <c r="L777" s="2">
        <f>I777*2</f>
        <v>1000000</v>
      </c>
      <c r="M777" s="12">
        <f>H777/I777</f>
        <v>1.392692</v>
      </c>
      <c r="N777" t="str">
        <f>IF(M777&lt;=1, "0-100%", IF(M777&lt;=1.25, "100-125%", IF(M777&lt;=1.5, "125-150%", IF(M777&lt;=2, "150-200%", "&gt;200%"))))</f>
        <v>125-150%</v>
      </c>
      <c r="O777" s="6">
        <f>MIN(H777,I777)*INDEX('2018_commission_structure-Start'!$A$21:$I$24,MATCH($E777,'2018_commission_structure-Start'!$A$21:$A$24,0),MATCH(O$1,'2018_commission_structure-Start'!$A$21:$I$21,0))</f>
        <v>50000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18750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12842.279999999999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>SUM(O777:S777)</f>
        <v>81592.28</v>
      </c>
      <c r="U777" s="6">
        <f>T777+F777</f>
        <v>140675.28</v>
      </c>
      <c r="V777" s="6">
        <f>MIN(H777,I777)*INDEX('2018_commission_structure-Start'!$A$15:$J$18,MATCH($E777,'2018_commission_structure-Start'!$A$15:$A$18,0),MATCH(V$1,'2018_commission_structure-Start'!$A$15:$J$15,0))</f>
        <v>60000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21250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14269.2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IF(H777&gt;L777,(H777-L777)*INDEX('2018_commission_structure-Start'!$A$21:$I$24,MATCH($E777,'2018_commission_structure-Start'!$A$21:$A$24,0),MATCH(Z$1,'2018_commission_structure-Start'!$A$21:$I$21,0)),0)</f>
        <v>0</v>
      </c>
      <c r="AA777" s="6">
        <f>SUM(V777:Z777)</f>
        <v>95519.2</v>
      </c>
      <c r="AB777" s="6">
        <f>AA777+F777</f>
        <v>154602.20000000001</v>
      </c>
    </row>
    <row r="778" spans="1:28" x14ac:dyDescent="0.2">
      <c r="A778" t="str">
        <f>C778&amp;" "&amp;D778</f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>VLOOKUP(E778,'2018_commission_structure-Start'!$A$22:$I$24,9,FALSE)</f>
        <v>500000</v>
      </c>
      <c r="J778" s="2">
        <f>I778*1.25</f>
        <v>625000</v>
      </c>
      <c r="K778" s="2">
        <f>I778*1.5</f>
        <v>750000</v>
      </c>
      <c r="L778" s="2">
        <f>I778*2</f>
        <v>1000000</v>
      </c>
      <c r="M778" s="12">
        <f>H778/I778</f>
        <v>1.7371380000000001</v>
      </c>
      <c r="N778" t="str">
        <f>IF(M778&lt;=1, "0-100%", IF(M778&lt;=1.25, "100-125%", IF(M778&lt;=1.5, "125-150%", IF(M778&lt;=2, "150-200%", "&gt;200%"))))</f>
        <v>150-200%</v>
      </c>
      <c r="O778" s="6">
        <f>MIN(H778,I778)*INDEX('2018_commission_structure-Start'!$A$21:$I$24,MATCH($E778,'2018_commission_structure-Start'!$A$21:$A$24,0),MATCH(O$1,'2018_commission_structure-Start'!$A$21:$I$21,0))</f>
        <v>50000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18750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22500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26085.18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>SUM(O778:S778)</f>
        <v>117335.18</v>
      </c>
      <c r="U778" s="6">
        <f>T778+F778</f>
        <v>166840.18</v>
      </c>
      <c r="V778" s="6">
        <f>MIN(H778,I778)*INDEX('2018_commission_structure-Start'!$A$15:$J$18,MATCH($E778,'2018_commission_structure-Start'!$A$15:$A$18,0),MATCH(V$1,'2018_commission_structure-Start'!$A$15:$J$15,0))</f>
        <v>60000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21250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25000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26085.18</v>
      </c>
      <c r="Z778" s="2">
        <f>IF(H778&gt;L778,(H778-L778)*INDEX('2018_commission_structure-Start'!$A$21:$I$24,MATCH($E778,'2018_commission_structure-Start'!$A$21:$A$24,0),MATCH(Z$1,'2018_commission_structure-Start'!$A$21:$I$21,0)),0)</f>
        <v>0</v>
      </c>
      <c r="AA778" s="6">
        <f>SUM(V778:Z778)</f>
        <v>132335.18</v>
      </c>
      <c r="AB778" s="6">
        <f>AA778+F778</f>
        <v>181840.18</v>
      </c>
    </row>
    <row r="779" spans="1:28" x14ac:dyDescent="0.2">
      <c r="A779" t="str">
        <f>C779&amp;" "&amp;D779</f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>VLOOKUP(E779,'2018_commission_structure-Start'!$A$22:$I$24,9,FALSE)</f>
        <v>750000</v>
      </c>
      <c r="J779" s="2">
        <f>I779*1.25</f>
        <v>937500</v>
      </c>
      <c r="K779" s="2">
        <f>I779*1.5</f>
        <v>1125000</v>
      </c>
      <c r="L779" s="2">
        <f>I779*2</f>
        <v>1500000</v>
      </c>
      <c r="M779" s="12">
        <f>H779/I779</f>
        <v>0.81996000000000002</v>
      </c>
      <c r="N779" t="str">
        <f>IF(M779&lt;=1, "0-100%", IF(M779&lt;=1.25, "100-125%", IF(M779&lt;=1.5, "125-150%", IF(M779&lt;=2, "150-200%", "&gt;200%"))))</f>
        <v>0-100%</v>
      </c>
      <c r="O779" s="6">
        <f>MIN(H779,I779)*INDEX('2018_commission_structure-Start'!$A$21:$I$24,MATCH($E779,'2018_commission_structure-Start'!$A$21:$A$24,0),MATCH(O$1,'2018_commission_structure-Start'!$A$21:$I$21,0))</f>
        <v>92245.5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0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>SUM(O779:S779)</f>
        <v>92245.5</v>
      </c>
      <c r="U779" s="6">
        <f>T779+F779</f>
        <v>182875.5</v>
      </c>
      <c r="V779" s="6">
        <f>MIN(H779,I779)*INDEX('2018_commission_structure-Start'!$A$15:$J$18,MATCH($E779,'2018_commission_structure-Start'!$A$15:$A$18,0),MATCH(V$1,'2018_commission_structure-Start'!$A$15:$J$15,0))</f>
        <v>92245.5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0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IF(H779&gt;L779,(H779-L779)*INDEX('2018_commission_structure-Start'!$A$21:$I$24,MATCH($E779,'2018_commission_structure-Start'!$A$21:$A$24,0),MATCH(Z$1,'2018_commission_structure-Start'!$A$21:$I$21,0)),0)</f>
        <v>0</v>
      </c>
      <c r="AA779" s="6">
        <f>SUM(V779:Z779)</f>
        <v>92245.5</v>
      </c>
      <c r="AB779" s="6">
        <f>AA779+F779</f>
        <v>182875.5</v>
      </c>
    </row>
    <row r="780" spans="1:28" x14ac:dyDescent="0.2">
      <c r="A780" t="str">
        <f>C780&amp;" "&amp;D780</f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>VLOOKUP(E780,'2018_commission_structure-Start'!$A$22:$I$24,9,FALSE)</f>
        <v>750000</v>
      </c>
      <c r="J780" s="2">
        <f>I780*1.25</f>
        <v>937500</v>
      </c>
      <c r="K780" s="2">
        <f>I780*1.5</f>
        <v>1125000</v>
      </c>
      <c r="L780" s="2">
        <f>I780*2</f>
        <v>1500000</v>
      </c>
      <c r="M780" s="12">
        <f>H780/I780</f>
        <v>0.8817733333333333</v>
      </c>
      <c r="N780" t="str">
        <f>IF(M780&lt;=1, "0-100%", IF(M780&lt;=1.25, "100-125%", IF(M780&lt;=1.5, "125-150%", IF(M780&lt;=2, "150-200%", "&gt;200%"))))</f>
        <v>0-100%</v>
      </c>
      <c r="O780" s="6">
        <f>MIN(H780,I780)*INDEX('2018_commission_structure-Start'!$A$21:$I$24,MATCH($E780,'2018_commission_structure-Start'!$A$21:$A$24,0),MATCH(O$1,'2018_commission_structure-Start'!$A$21:$I$21,0))</f>
        <v>99199.5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0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>SUM(O780:S780)</f>
        <v>99199.5</v>
      </c>
      <c r="U780" s="6">
        <f>T780+F780</f>
        <v>174793.5</v>
      </c>
      <c r="V780" s="6">
        <f>MIN(H780,I780)*INDEX('2018_commission_structure-Start'!$A$15:$J$18,MATCH($E780,'2018_commission_structure-Start'!$A$15:$A$18,0),MATCH(V$1,'2018_commission_structure-Start'!$A$15:$J$15,0))</f>
        <v>99199.5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0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IF(H780&gt;L780,(H780-L780)*INDEX('2018_commission_structure-Start'!$A$21:$I$24,MATCH($E780,'2018_commission_structure-Start'!$A$21:$A$24,0),MATCH(Z$1,'2018_commission_structure-Start'!$A$21:$I$21,0)),0)</f>
        <v>0</v>
      </c>
      <c r="AA780" s="6">
        <f>SUM(V780:Z780)</f>
        <v>99199.5</v>
      </c>
      <c r="AB780" s="6">
        <f>AA780+F780</f>
        <v>174793.5</v>
      </c>
    </row>
    <row r="781" spans="1:28" x14ac:dyDescent="0.2">
      <c r="A781" t="str">
        <f>C781&amp;" "&amp;D781</f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>VLOOKUP(E781,'2018_commission_structure-Start'!$A$22:$I$24,9,FALSE)</f>
        <v>600000</v>
      </c>
      <c r="J781" s="2">
        <f>I781*1.25</f>
        <v>750000</v>
      </c>
      <c r="K781" s="2">
        <f>I781*1.5</f>
        <v>900000</v>
      </c>
      <c r="L781" s="2">
        <f>I781*2</f>
        <v>1200000</v>
      </c>
      <c r="M781" s="12">
        <f>H781/I781</f>
        <v>0.94014666666666669</v>
      </c>
      <c r="N781" t="str">
        <f>IF(M781&lt;=1, "0-100%", IF(M781&lt;=1.25, "100-125%", IF(M781&lt;=1.5, "125-150%", IF(M781&lt;=2, "150-200%", "&gt;200%"))))</f>
        <v>0-100%</v>
      </c>
      <c r="O781" s="6">
        <f>MIN(H781,I781)*INDEX('2018_commission_structure-Start'!$A$21:$I$24,MATCH($E781,'2018_commission_structure-Start'!$A$21:$A$24,0),MATCH(O$1,'2018_commission_structure-Start'!$A$21:$I$21,0))</f>
        <v>73331.44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0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>SUM(O781:S781)</f>
        <v>73331.44</v>
      </c>
      <c r="U781" s="6">
        <f>T781+F781</f>
        <v>134168.44</v>
      </c>
      <c r="V781" s="6">
        <f>MIN(H781,I781)*INDEX('2018_commission_structure-Start'!$A$15:$J$18,MATCH($E781,'2018_commission_structure-Start'!$A$15:$A$18,0),MATCH(V$1,'2018_commission_structure-Start'!$A$15:$J$15,0))</f>
        <v>84613.2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0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IF(H781&gt;L781,(H781-L781)*INDEX('2018_commission_structure-Start'!$A$21:$I$24,MATCH($E781,'2018_commission_structure-Start'!$A$21:$A$24,0),MATCH(Z$1,'2018_commission_structure-Start'!$A$21:$I$21,0)),0)</f>
        <v>0</v>
      </c>
      <c r="AA781" s="6">
        <f>SUM(V781:Z781)</f>
        <v>84613.2</v>
      </c>
      <c r="AB781" s="6">
        <f>AA781+F781</f>
        <v>145450.20000000001</v>
      </c>
    </row>
    <row r="782" spans="1:28" x14ac:dyDescent="0.2">
      <c r="A782" t="str">
        <f>C782&amp;" "&amp;D782</f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>VLOOKUP(E782,'2018_commission_structure-Start'!$A$22:$I$24,9,FALSE)</f>
        <v>750000</v>
      </c>
      <c r="J782" s="2">
        <f>I782*1.25</f>
        <v>937500</v>
      </c>
      <c r="K782" s="2">
        <f>I782*1.5</f>
        <v>1125000</v>
      </c>
      <c r="L782" s="2">
        <f>I782*2</f>
        <v>1500000</v>
      </c>
      <c r="M782" s="12">
        <f>H782/I782</f>
        <v>0.85122533333333328</v>
      </c>
      <c r="N782" t="str">
        <f>IF(M782&lt;=1, "0-100%", IF(M782&lt;=1.25, "100-125%", IF(M782&lt;=1.5, "125-150%", IF(M782&lt;=2, "150-200%", "&gt;200%"))))</f>
        <v>0-100%</v>
      </c>
      <c r="O782" s="6">
        <f>MIN(H782,I782)*INDEX('2018_commission_structure-Start'!$A$21:$I$24,MATCH($E782,'2018_commission_structure-Start'!$A$21:$A$24,0),MATCH(O$1,'2018_commission_structure-Start'!$A$21:$I$21,0))</f>
        <v>95762.849999999991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0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>SUM(O782:S782)</f>
        <v>95762.849999999991</v>
      </c>
      <c r="U782" s="6">
        <f>T782+F782</f>
        <v>192892.84999999998</v>
      </c>
      <c r="V782" s="6">
        <f>MIN(H782,I782)*INDEX('2018_commission_structure-Start'!$A$15:$J$18,MATCH($E782,'2018_commission_structure-Start'!$A$15:$A$18,0),MATCH(V$1,'2018_commission_structure-Start'!$A$15:$J$15,0))</f>
        <v>95762.849999999991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0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IF(H782&gt;L782,(H782-L782)*INDEX('2018_commission_structure-Start'!$A$21:$I$24,MATCH($E782,'2018_commission_structure-Start'!$A$21:$A$24,0),MATCH(Z$1,'2018_commission_structure-Start'!$A$21:$I$21,0)),0)</f>
        <v>0</v>
      </c>
      <c r="AA782" s="6">
        <f>SUM(V782:Z782)</f>
        <v>95762.849999999991</v>
      </c>
      <c r="AB782" s="6">
        <f>AA782+F782</f>
        <v>192892.84999999998</v>
      </c>
    </row>
    <row r="783" spans="1:28" x14ac:dyDescent="0.2">
      <c r="A783" t="str">
        <f>C783&amp;" "&amp;D783</f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>VLOOKUP(E783,'2018_commission_structure-Start'!$A$22:$I$24,9,FALSE)</f>
        <v>750000</v>
      </c>
      <c r="J783" s="2">
        <f>I783*1.25</f>
        <v>937500</v>
      </c>
      <c r="K783" s="2">
        <f>I783*1.5</f>
        <v>1125000</v>
      </c>
      <c r="L783" s="2">
        <f>I783*2</f>
        <v>1500000</v>
      </c>
      <c r="M783" s="12">
        <f>H783/I783</f>
        <v>1.1315466666666667</v>
      </c>
      <c r="N783" t="str">
        <f>IF(M783&lt;=1, "0-100%", IF(M783&lt;=1.25, "100-125%", IF(M783&lt;=1.5, "125-150%", IF(M783&lt;=2, "150-200%", "&gt;200%"))))</f>
        <v>100-125%</v>
      </c>
      <c r="O783" s="6">
        <f>MIN(H783,I783)*INDEX('2018_commission_structure-Start'!$A$21:$I$24,MATCH($E783,'2018_commission_structure-Start'!$A$21:$A$24,0),MATCH(O$1,'2018_commission_structure-Start'!$A$21:$I$21,0))</f>
        <v>112500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18745.400000000001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0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>SUM(O783:S783)</f>
        <v>131245.4</v>
      </c>
      <c r="U783" s="6">
        <f>T783+F783</f>
        <v>217238.39999999999</v>
      </c>
      <c r="V783" s="6">
        <f>MIN(H783,I783)*INDEX('2018_commission_structure-Start'!$A$15:$J$18,MATCH($E783,'2018_commission_structure-Start'!$A$15:$A$18,0),MATCH(V$1,'2018_commission_structure-Start'!$A$15:$J$15,0))</f>
        <v>112500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21705.200000000001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0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IF(H783&gt;L783,(H783-L783)*INDEX('2018_commission_structure-Start'!$A$21:$I$24,MATCH($E783,'2018_commission_structure-Start'!$A$21:$A$24,0),MATCH(Z$1,'2018_commission_structure-Start'!$A$21:$I$21,0)),0)</f>
        <v>0</v>
      </c>
      <c r="AA783" s="6">
        <f>SUM(V783:Z783)</f>
        <v>134205.20000000001</v>
      </c>
      <c r="AB783" s="6">
        <f>AA783+F783</f>
        <v>220198.2</v>
      </c>
    </row>
    <row r="784" spans="1:28" x14ac:dyDescent="0.2">
      <c r="A784" t="str">
        <f>C784&amp;" "&amp;D784</f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>VLOOKUP(E784,'2018_commission_structure-Start'!$A$22:$I$24,9,FALSE)</f>
        <v>750000</v>
      </c>
      <c r="J784" s="2">
        <f>I784*1.25</f>
        <v>937500</v>
      </c>
      <c r="K784" s="2">
        <f>I784*1.5</f>
        <v>1125000</v>
      </c>
      <c r="L784" s="2">
        <f>I784*2</f>
        <v>1500000</v>
      </c>
      <c r="M784" s="12">
        <f>H784/I784</f>
        <v>1.143632</v>
      </c>
      <c r="N784" t="str">
        <f>IF(M784&lt;=1, "0-100%", IF(M784&lt;=1.25, "100-125%", IF(M784&lt;=1.5, "125-150%", IF(M784&lt;=2, "150-200%", "&gt;200%"))))</f>
        <v>100-125%</v>
      </c>
      <c r="O784" s="6">
        <f>MIN(H784,I784)*INDEX('2018_commission_structure-Start'!$A$21:$I$24,MATCH($E784,'2018_commission_structure-Start'!$A$21:$A$24,0),MATCH(O$1,'2018_commission_structure-Start'!$A$21:$I$21,0))</f>
        <v>112500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20467.560000000001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0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>SUM(O784:S784)</f>
        <v>132967.56</v>
      </c>
      <c r="U784" s="6">
        <f>T784+F784</f>
        <v>222410.56</v>
      </c>
      <c r="V784" s="6">
        <f>MIN(H784,I784)*INDEX('2018_commission_structure-Start'!$A$15:$J$18,MATCH($E784,'2018_commission_structure-Start'!$A$15:$A$18,0),MATCH(V$1,'2018_commission_structure-Start'!$A$15:$J$15,0))</f>
        <v>112500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23699.279999999999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0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IF(H784&gt;L784,(H784-L784)*INDEX('2018_commission_structure-Start'!$A$21:$I$24,MATCH($E784,'2018_commission_structure-Start'!$A$21:$A$24,0),MATCH(Z$1,'2018_commission_structure-Start'!$A$21:$I$21,0)),0)</f>
        <v>0</v>
      </c>
      <c r="AA784" s="6">
        <f>SUM(V784:Z784)</f>
        <v>136199.28</v>
      </c>
      <c r="AB784" s="6">
        <f>AA784+F784</f>
        <v>225642.28</v>
      </c>
    </row>
    <row r="785" spans="1:28" x14ac:dyDescent="0.2">
      <c r="A785" t="str">
        <f>C785&amp;" "&amp;D785</f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>VLOOKUP(E785,'2018_commission_structure-Start'!$A$22:$I$24,9,FALSE)</f>
        <v>750000</v>
      </c>
      <c r="J785" s="2">
        <f>I785*1.25</f>
        <v>937500</v>
      </c>
      <c r="K785" s="2">
        <f>I785*1.5</f>
        <v>1125000</v>
      </c>
      <c r="L785" s="2">
        <f>I785*2</f>
        <v>1500000</v>
      </c>
      <c r="M785" s="12">
        <f>H785/I785</f>
        <v>0.99304133333333333</v>
      </c>
      <c r="N785" t="str">
        <f>IF(M785&lt;=1, "0-100%", IF(M785&lt;=1.25, "100-125%", IF(M785&lt;=1.5, "125-150%", IF(M785&lt;=2, "150-200%", "&gt;200%"))))</f>
        <v>0-100%</v>
      </c>
      <c r="O785" s="6">
        <f>MIN(H785,I785)*INDEX('2018_commission_structure-Start'!$A$21:$I$24,MATCH($E785,'2018_commission_structure-Start'!$A$21:$A$24,0),MATCH(O$1,'2018_commission_structure-Start'!$A$21:$I$21,0))</f>
        <v>111717.15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>SUM(O785:S785)</f>
        <v>111717.15</v>
      </c>
      <c r="U785" s="6">
        <f>T785+F785</f>
        <v>192387.15</v>
      </c>
      <c r="V785" s="6">
        <f>MIN(H785,I785)*INDEX('2018_commission_structure-Start'!$A$15:$J$18,MATCH($E785,'2018_commission_structure-Start'!$A$15:$A$18,0),MATCH(V$1,'2018_commission_structure-Start'!$A$15:$J$15,0))</f>
        <v>111717.15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IF(H785&gt;L785,(H785-L785)*INDEX('2018_commission_structure-Start'!$A$21:$I$24,MATCH($E785,'2018_commission_structure-Start'!$A$21:$A$24,0),MATCH(Z$1,'2018_commission_structure-Start'!$A$21:$I$21,0)),0)</f>
        <v>0</v>
      </c>
      <c r="AA785" s="6">
        <f>SUM(V785:Z785)</f>
        <v>111717.15</v>
      </c>
      <c r="AB785" s="6">
        <f>AA785+F785</f>
        <v>192387.15</v>
      </c>
    </row>
    <row r="786" spans="1:28" x14ac:dyDescent="0.2">
      <c r="A786" t="str">
        <f>C786&amp;" "&amp;D786</f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>VLOOKUP(E786,'2018_commission_structure-Start'!$A$22:$I$24,9,FALSE)</f>
        <v>600000</v>
      </c>
      <c r="J786" s="2">
        <f>I786*1.25</f>
        <v>750000</v>
      </c>
      <c r="K786" s="2">
        <f>I786*1.5</f>
        <v>900000</v>
      </c>
      <c r="L786" s="2">
        <f>I786*2</f>
        <v>1200000</v>
      </c>
      <c r="M786" s="12">
        <f>H786/I786</f>
        <v>1.5606066666666667</v>
      </c>
      <c r="N786" t="str">
        <f>IF(M786&lt;=1, "0-100%", IF(M786&lt;=1.25, "100-125%", IF(M786&lt;=1.5, "125-150%", IF(M786&lt;=2, "150-200%", "&gt;200%"))))</f>
        <v>150-200%</v>
      </c>
      <c r="O786" s="6">
        <f>MIN(H786,I786)*INDEX('2018_commission_structure-Start'!$A$21:$I$24,MATCH($E786,'2018_commission_structure-Start'!$A$21:$A$24,0),MATCH(O$1,'2018_commission_structure-Start'!$A$21:$I$21,0))</f>
        <v>78000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25500.000000000004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31500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9454.64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>SUM(O786:S786)</f>
        <v>144454.64000000001</v>
      </c>
      <c r="U786" s="6">
        <f>T786+F786</f>
        <v>221678.64</v>
      </c>
      <c r="V786" s="6">
        <f>MIN(H786,I786)*INDEX('2018_commission_structure-Start'!$A$15:$J$18,MATCH($E786,'2018_commission_structure-Start'!$A$15:$A$18,0),MATCH(V$1,'2018_commission_structure-Start'!$A$15:$J$15,0))</f>
        <v>90000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27000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37500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10909.199999999999</v>
      </c>
      <c r="Z786" s="2">
        <f>IF(H786&gt;L786,(H786-L786)*INDEX('2018_commission_structure-Start'!$A$21:$I$24,MATCH($E786,'2018_commission_structure-Start'!$A$21:$A$24,0),MATCH(Z$1,'2018_commission_structure-Start'!$A$21:$I$21,0)),0)</f>
        <v>0</v>
      </c>
      <c r="AA786" s="6">
        <f>SUM(V786:Z786)</f>
        <v>165409.20000000001</v>
      </c>
      <c r="AB786" s="6">
        <f>AA786+F786</f>
        <v>242633.2</v>
      </c>
    </row>
    <row r="787" spans="1:28" x14ac:dyDescent="0.2">
      <c r="A787" t="str">
        <f>C787&amp;" "&amp;D787</f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>VLOOKUP(E787,'2018_commission_structure-Start'!$A$22:$I$24,9,FALSE)</f>
        <v>750000</v>
      </c>
      <c r="J787" s="2">
        <f>I787*1.25</f>
        <v>937500</v>
      </c>
      <c r="K787" s="2">
        <f>I787*1.5</f>
        <v>1125000</v>
      </c>
      <c r="L787" s="2">
        <f>I787*2</f>
        <v>1500000</v>
      </c>
      <c r="M787" s="12">
        <f>H787/I787</f>
        <v>0.92660133333333339</v>
      </c>
      <c r="N787" t="str">
        <f>IF(M787&lt;=1, "0-100%", IF(M787&lt;=1.25, "100-125%", IF(M787&lt;=1.5, "125-150%", IF(M787&lt;=2, "150-200%", "&gt;200%"))))</f>
        <v>0-100%</v>
      </c>
      <c r="O787" s="6">
        <f>MIN(H787,I787)*INDEX('2018_commission_structure-Start'!$A$21:$I$24,MATCH($E787,'2018_commission_structure-Start'!$A$21:$A$24,0),MATCH(O$1,'2018_commission_structure-Start'!$A$21:$I$21,0))</f>
        <v>104242.65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>SUM(O787:S787)</f>
        <v>104242.65</v>
      </c>
      <c r="U787" s="6">
        <f>T787+F787</f>
        <v>197042.65</v>
      </c>
      <c r="V787" s="6">
        <f>MIN(H787,I787)*INDEX('2018_commission_structure-Start'!$A$15:$J$18,MATCH($E787,'2018_commission_structure-Start'!$A$15:$A$18,0),MATCH(V$1,'2018_commission_structure-Start'!$A$15:$J$15,0))</f>
        <v>104242.65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IF(H787&gt;L787,(H787-L787)*INDEX('2018_commission_structure-Start'!$A$21:$I$24,MATCH($E787,'2018_commission_structure-Start'!$A$21:$A$24,0),MATCH(Z$1,'2018_commission_structure-Start'!$A$21:$I$21,0)),0)</f>
        <v>0</v>
      </c>
      <c r="AA787" s="6">
        <f>SUM(V787:Z787)</f>
        <v>104242.65</v>
      </c>
      <c r="AB787" s="6">
        <f>AA787+F787</f>
        <v>197042.65</v>
      </c>
    </row>
    <row r="788" spans="1:28" x14ac:dyDescent="0.2">
      <c r="A788" t="str">
        <f>C788&amp;" "&amp;D788</f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>VLOOKUP(E788,'2018_commission_structure-Start'!$A$22:$I$24,9,FALSE)</f>
        <v>500000</v>
      </c>
      <c r="J788" s="2">
        <f>I788*1.25</f>
        <v>625000</v>
      </c>
      <c r="K788" s="2">
        <f>I788*1.5</f>
        <v>750000</v>
      </c>
      <c r="L788" s="2">
        <f>I788*2</f>
        <v>1000000</v>
      </c>
      <c r="M788" s="12">
        <f>H788/I788</f>
        <v>1.383224</v>
      </c>
      <c r="N788" t="str">
        <f>IF(M788&lt;=1, "0-100%", IF(M788&lt;=1.25, "100-125%", IF(M788&lt;=1.5, "125-150%", IF(M788&lt;=2, "150-200%", "&gt;200%"))))</f>
        <v>125-150%</v>
      </c>
      <c r="O788" s="6">
        <f>MIN(H788,I788)*INDEX('2018_commission_structure-Start'!$A$21:$I$24,MATCH($E788,'2018_commission_structure-Start'!$A$21:$A$24,0),MATCH(O$1,'2018_commission_structure-Start'!$A$21:$I$21,0))</f>
        <v>50000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18750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11990.16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0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>SUM(O788:S788)</f>
        <v>80740.160000000003</v>
      </c>
      <c r="U788" s="6">
        <f>T788+F788</f>
        <v>132285.16</v>
      </c>
      <c r="V788" s="6">
        <f>MIN(H788,I788)*INDEX('2018_commission_structure-Start'!$A$15:$J$18,MATCH($E788,'2018_commission_structure-Start'!$A$15:$A$18,0),MATCH(V$1,'2018_commission_structure-Start'!$A$15:$J$15,0))</f>
        <v>60000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21250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13322.400000000001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0</v>
      </c>
      <c r="Z788" s="2">
        <f>IF(H788&gt;L788,(H788-L788)*INDEX('2018_commission_structure-Start'!$A$21:$I$24,MATCH($E788,'2018_commission_structure-Start'!$A$21:$A$24,0),MATCH(Z$1,'2018_commission_structure-Start'!$A$21:$I$21,0)),0)</f>
        <v>0</v>
      </c>
      <c r="AA788" s="6">
        <f>SUM(V788:Z788)</f>
        <v>94572.4</v>
      </c>
      <c r="AB788" s="6">
        <f>AA788+F788</f>
        <v>146117.4</v>
      </c>
    </row>
    <row r="789" spans="1:28" x14ac:dyDescent="0.2">
      <c r="A789" t="str">
        <f>C789&amp;" "&amp;D789</f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>VLOOKUP(E789,'2018_commission_structure-Start'!$A$22:$I$24,9,FALSE)</f>
        <v>600000</v>
      </c>
      <c r="J789" s="2">
        <f>I789*1.25</f>
        <v>750000</v>
      </c>
      <c r="K789" s="2">
        <f>I789*1.5</f>
        <v>900000</v>
      </c>
      <c r="L789" s="2">
        <f>I789*2</f>
        <v>1200000</v>
      </c>
      <c r="M789" s="12">
        <f>H789/I789</f>
        <v>1.2972033333333333</v>
      </c>
      <c r="N789" t="str">
        <f>IF(M789&lt;=1, "0-100%", IF(M789&lt;=1.25, "100-125%", IF(M789&lt;=1.5, "125-150%", IF(M789&lt;=2, "150-200%", "&gt;200%"))))</f>
        <v>125-150%</v>
      </c>
      <c r="O789" s="6">
        <f>MIN(H789,I789)*INDEX('2018_commission_structure-Start'!$A$21:$I$24,MATCH($E789,'2018_commission_structure-Start'!$A$21:$A$24,0),MATCH(O$1,'2018_commission_structure-Start'!$A$21:$I$21,0))</f>
        <v>78000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25500.000000000004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5947.62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>SUM(O789:S789)</f>
        <v>109447.62</v>
      </c>
      <c r="U789" s="6">
        <f>T789+F789</f>
        <v>166714.62</v>
      </c>
      <c r="V789" s="6">
        <f>MIN(H789,I789)*INDEX('2018_commission_structure-Start'!$A$15:$J$18,MATCH($E789,'2018_commission_structure-Start'!$A$15:$A$18,0),MATCH(V$1,'2018_commission_structure-Start'!$A$15:$J$15,0))</f>
        <v>90000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27000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7080.5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IF(H789&gt;L789,(H789-L789)*INDEX('2018_commission_structure-Start'!$A$21:$I$24,MATCH($E789,'2018_commission_structure-Start'!$A$21:$A$24,0),MATCH(Z$1,'2018_commission_structure-Start'!$A$21:$I$21,0)),0)</f>
        <v>0</v>
      </c>
      <c r="AA789" s="6">
        <f>SUM(V789:Z789)</f>
        <v>124080.5</v>
      </c>
      <c r="AB789" s="6">
        <f>AA789+F789</f>
        <v>181347.5</v>
      </c>
    </row>
    <row r="790" spans="1:28" x14ac:dyDescent="0.2">
      <c r="A790" t="str">
        <f>C790&amp;" "&amp;D790</f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>VLOOKUP(E790,'2018_commission_structure-Start'!$A$22:$I$24,9,FALSE)</f>
        <v>500000</v>
      </c>
      <c r="J790" s="2">
        <f>I790*1.25</f>
        <v>625000</v>
      </c>
      <c r="K790" s="2">
        <f>I790*1.5</f>
        <v>750000</v>
      </c>
      <c r="L790" s="2">
        <f>I790*2</f>
        <v>1000000</v>
      </c>
      <c r="M790" s="12">
        <f>H790/I790</f>
        <v>1.3932599999999999</v>
      </c>
      <c r="N790" t="str">
        <f>IF(M790&lt;=1, "0-100%", IF(M790&lt;=1.25, "100-125%", IF(M790&lt;=1.5, "125-150%", IF(M790&lt;=2, "150-200%", "&gt;200%"))))</f>
        <v>125-150%</v>
      </c>
      <c r="O790" s="6">
        <f>MIN(H790,I790)*INDEX('2018_commission_structure-Start'!$A$21:$I$24,MATCH($E790,'2018_commission_structure-Start'!$A$21:$A$24,0),MATCH(O$1,'2018_commission_structure-Start'!$A$21:$I$21,0))</f>
        <v>50000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18750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12893.4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>SUM(O790:S790)</f>
        <v>81643.399999999994</v>
      </c>
      <c r="U790" s="6">
        <f>T790+F790</f>
        <v>129855.4</v>
      </c>
      <c r="V790" s="6">
        <f>MIN(H790,I790)*INDEX('2018_commission_structure-Start'!$A$15:$J$18,MATCH($E790,'2018_commission_structure-Start'!$A$15:$A$18,0),MATCH(V$1,'2018_commission_structure-Start'!$A$15:$J$15,0))</f>
        <v>60000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21250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14326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IF(H790&gt;L790,(H790-L790)*INDEX('2018_commission_structure-Start'!$A$21:$I$24,MATCH($E790,'2018_commission_structure-Start'!$A$21:$A$24,0),MATCH(Z$1,'2018_commission_structure-Start'!$A$21:$I$21,0)),0)</f>
        <v>0</v>
      </c>
      <c r="AA790" s="6">
        <f>SUM(V790:Z790)</f>
        <v>95576</v>
      </c>
      <c r="AB790" s="6">
        <f>AA790+F790</f>
        <v>143788</v>
      </c>
    </row>
    <row r="791" spans="1:28" x14ac:dyDescent="0.2">
      <c r="A791" t="str">
        <f>C791&amp;" "&amp;D791</f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>VLOOKUP(E791,'2018_commission_structure-Start'!$A$22:$I$24,9,FALSE)</f>
        <v>750000</v>
      </c>
      <c r="J791" s="2">
        <f>I791*1.25</f>
        <v>937500</v>
      </c>
      <c r="K791" s="2">
        <f>I791*1.5</f>
        <v>1125000</v>
      </c>
      <c r="L791" s="2">
        <f>I791*2</f>
        <v>1500000</v>
      </c>
      <c r="M791" s="12">
        <f>H791/I791</f>
        <v>1.03688</v>
      </c>
      <c r="N791" t="str">
        <f>IF(M791&lt;=1, "0-100%", IF(M791&lt;=1.25, "100-125%", IF(M791&lt;=1.5, "125-150%", IF(M791&lt;=2, "150-200%", "&gt;200%"))))</f>
        <v>100-125%</v>
      </c>
      <c r="O791" s="6">
        <f>MIN(H791,I791)*INDEX('2018_commission_structure-Start'!$A$21:$I$24,MATCH($E791,'2018_commission_structure-Start'!$A$21:$A$24,0),MATCH(O$1,'2018_commission_structure-Start'!$A$21:$I$21,0))</f>
        <v>112500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5255.4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0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>SUM(O791:S791)</f>
        <v>117755.4</v>
      </c>
      <c r="U791" s="6">
        <f>T791+F791</f>
        <v>211482.4</v>
      </c>
      <c r="V791" s="6">
        <f>MIN(H791,I791)*INDEX('2018_commission_structure-Start'!$A$15:$J$18,MATCH($E791,'2018_commission_structure-Start'!$A$15:$A$18,0),MATCH(V$1,'2018_commission_structure-Start'!$A$15:$J$15,0))</f>
        <v>112500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6085.2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0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IF(H791&gt;L791,(H791-L791)*INDEX('2018_commission_structure-Start'!$A$21:$I$24,MATCH($E791,'2018_commission_structure-Start'!$A$21:$A$24,0),MATCH(Z$1,'2018_commission_structure-Start'!$A$21:$I$21,0)),0)</f>
        <v>0</v>
      </c>
      <c r="AA791" s="6">
        <f>SUM(V791:Z791)</f>
        <v>118585.2</v>
      </c>
      <c r="AB791" s="6">
        <f>AA791+F791</f>
        <v>212312.2</v>
      </c>
    </row>
    <row r="792" spans="1:28" x14ac:dyDescent="0.2">
      <c r="A792" t="str">
        <f>C792&amp;" "&amp;D792</f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>VLOOKUP(E792,'2018_commission_structure-Start'!$A$22:$I$24,9,FALSE)</f>
        <v>500000</v>
      </c>
      <c r="J792" s="2">
        <f>I792*1.25</f>
        <v>625000</v>
      </c>
      <c r="K792" s="2">
        <f>I792*1.5</f>
        <v>750000</v>
      </c>
      <c r="L792" s="2">
        <f>I792*2</f>
        <v>1000000</v>
      </c>
      <c r="M792" s="12">
        <f>H792/I792</f>
        <v>0.82768600000000003</v>
      </c>
      <c r="N792" t="str">
        <f>IF(M792&lt;=1, "0-100%", IF(M792&lt;=1.25, "100-125%", IF(M792&lt;=1.5, "125-150%", IF(M792&lt;=2, "150-200%", "&gt;200%"))))</f>
        <v>0-100%</v>
      </c>
      <c r="O792" s="6">
        <f>MIN(H792,I792)*INDEX('2018_commission_structure-Start'!$A$21:$I$24,MATCH($E792,'2018_commission_structure-Start'!$A$21:$A$24,0),MATCH(O$1,'2018_commission_structure-Start'!$A$21:$I$21,0))</f>
        <v>41384.300000000003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0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>SUM(O792:S792)</f>
        <v>41384.300000000003</v>
      </c>
      <c r="U792" s="6">
        <f>T792+F792</f>
        <v>102847.3</v>
      </c>
      <c r="V792" s="6">
        <f>MIN(H792,I792)*INDEX('2018_commission_structure-Start'!$A$15:$J$18,MATCH($E792,'2018_commission_structure-Start'!$A$15:$A$18,0),MATCH(V$1,'2018_commission_structure-Start'!$A$15:$J$15,0))</f>
        <v>49661.159999999996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IF(H792&gt;L792,(H792-L792)*INDEX('2018_commission_structure-Start'!$A$21:$I$24,MATCH($E792,'2018_commission_structure-Start'!$A$21:$A$24,0),MATCH(Z$1,'2018_commission_structure-Start'!$A$21:$I$21,0)),0)</f>
        <v>0</v>
      </c>
      <c r="AA792" s="6">
        <f>SUM(V792:Z792)</f>
        <v>49661.159999999996</v>
      </c>
      <c r="AB792" s="6">
        <f>AA792+F792</f>
        <v>111124.16</v>
      </c>
    </row>
    <row r="793" spans="1:28" x14ac:dyDescent="0.2">
      <c r="A793" t="str">
        <f>C793&amp;" "&amp;D793</f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>VLOOKUP(E793,'2018_commission_structure-Start'!$A$22:$I$24,9,FALSE)</f>
        <v>500000</v>
      </c>
      <c r="J793" s="2">
        <f>I793*1.25</f>
        <v>625000</v>
      </c>
      <c r="K793" s="2">
        <f>I793*1.5</f>
        <v>750000</v>
      </c>
      <c r="L793" s="2">
        <f>I793*2</f>
        <v>1000000</v>
      </c>
      <c r="M793" s="12">
        <f>H793/I793</f>
        <v>1.4436739999999999</v>
      </c>
      <c r="N793" t="str">
        <f>IF(M793&lt;=1, "0-100%", IF(M793&lt;=1.25, "100-125%", IF(M793&lt;=1.5, "125-150%", IF(M793&lt;=2, "150-200%", "&gt;200%"))))</f>
        <v>125-150%</v>
      </c>
      <c r="O793" s="6">
        <f>MIN(H793,I793)*INDEX('2018_commission_structure-Start'!$A$21:$I$24,MATCH($E793,'2018_commission_structure-Start'!$A$21:$A$24,0),MATCH(O$1,'2018_commission_structure-Start'!$A$21:$I$21,0))</f>
        <v>50000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18750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17430.66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0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>SUM(O793:S793)</f>
        <v>86180.66</v>
      </c>
      <c r="U793" s="6">
        <f>T793+F793</f>
        <v>144110.66</v>
      </c>
      <c r="V793" s="6">
        <f>MIN(H793,I793)*INDEX('2018_commission_structure-Start'!$A$15:$J$18,MATCH($E793,'2018_commission_structure-Start'!$A$15:$A$18,0),MATCH(V$1,'2018_commission_structure-Start'!$A$15:$J$15,0))</f>
        <v>60000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21250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19367.400000000001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0</v>
      </c>
      <c r="Z793" s="2">
        <f>IF(H793&gt;L793,(H793-L793)*INDEX('2018_commission_structure-Start'!$A$21:$I$24,MATCH($E793,'2018_commission_structure-Start'!$A$21:$A$24,0),MATCH(Z$1,'2018_commission_structure-Start'!$A$21:$I$21,0)),0)</f>
        <v>0</v>
      </c>
      <c r="AA793" s="6">
        <f>SUM(V793:Z793)</f>
        <v>100617.4</v>
      </c>
      <c r="AB793" s="6">
        <f>AA793+F793</f>
        <v>158547.4</v>
      </c>
    </row>
    <row r="794" spans="1:28" x14ac:dyDescent="0.2">
      <c r="A794" t="str">
        <f>C794&amp;" "&amp;D794</f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>VLOOKUP(E794,'2018_commission_structure-Start'!$A$22:$I$24,9,FALSE)</f>
        <v>750000</v>
      </c>
      <c r="J794" s="2">
        <f>I794*1.25</f>
        <v>937500</v>
      </c>
      <c r="K794" s="2">
        <f>I794*1.5</f>
        <v>1125000</v>
      </c>
      <c r="L794" s="2">
        <f>I794*2</f>
        <v>1500000</v>
      </c>
      <c r="M794" s="12">
        <f>H794/I794</f>
        <v>1.1444653333333332</v>
      </c>
      <c r="N794" t="str">
        <f>IF(M794&lt;=1, "0-100%", IF(M794&lt;=1.25, "100-125%", IF(M794&lt;=1.5, "125-150%", IF(M794&lt;=2, "150-200%", "&gt;200%"))))</f>
        <v>100-125%</v>
      </c>
      <c r="O794" s="6">
        <f>MIN(H794,I794)*INDEX('2018_commission_structure-Start'!$A$21:$I$24,MATCH($E794,'2018_commission_structure-Start'!$A$21:$A$24,0),MATCH(O$1,'2018_commission_structure-Start'!$A$21:$I$21,0))</f>
        <v>112500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20586.310000000001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0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>SUM(O794:S794)</f>
        <v>133086.31</v>
      </c>
      <c r="U794" s="6">
        <f>T794+F794</f>
        <v>254108.31</v>
      </c>
      <c r="V794" s="6">
        <f>MIN(H794,I794)*INDEX('2018_commission_structure-Start'!$A$15:$J$18,MATCH($E794,'2018_commission_structure-Start'!$A$15:$A$18,0),MATCH(V$1,'2018_commission_structure-Start'!$A$15:$J$15,0))</f>
        <v>112500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23836.78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0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IF(H794&gt;L794,(H794-L794)*INDEX('2018_commission_structure-Start'!$A$21:$I$24,MATCH($E794,'2018_commission_structure-Start'!$A$21:$A$24,0),MATCH(Z$1,'2018_commission_structure-Start'!$A$21:$I$21,0)),0)</f>
        <v>0</v>
      </c>
      <c r="AA794" s="6">
        <f>SUM(V794:Z794)</f>
        <v>136336.78</v>
      </c>
      <c r="AB794" s="6">
        <f>AA794+F794</f>
        <v>257358.78</v>
      </c>
    </row>
    <row r="795" spans="1:28" x14ac:dyDescent="0.2">
      <c r="A795" t="str">
        <f>C795&amp;" "&amp;D795</f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>VLOOKUP(E795,'2018_commission_structure-Start'!$A$22:$I$24,9,FALSE)</f>
        <v>500000</v>
      </c>
      <c r="J795" s="2">
        <f>I795*1.25</f>
        <v>625000</v>
      </c>
      <c r="K795" s="2">
        <f>I795*1.5</f>
        <v>750000</v>
      </c>
      <c r="L795" s="2">
        <f>I795*2</f>
        <v>1000000</v>
      </c>
      <c r="M795" s="12">
        <f>H795/I795</f>
        <v>1.882962</v>
      </c>
      <c r="N795" t="str">
        <f>IF(M795&lt;=1, "0-100%", IF(M795&lt;=1.25, "100-125%", IF(M795&lt;=1.5, "125-150%", IF(M795&lt;=2, "150-200%", "&gt;200%"))))</f>
        <v>150-200%</v>
      </c>
      <c r="O795" s="6">
        <f>MIN(H795,I795)*INDEX('2018_commission_structure-Start'!$A$21:$I$24,MATCH($E795,'2018_commission_structure-Start'!$A$21:$A$24,0),MATCH(O$1,'2018_commission_structure-Start'!$A$21:$I$21,0))</f>
        <v>50000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18750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22500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42125.82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>SUM(O795:S795)</f>
        <v>133375.82</v>
      </c>
      <c r="U795" s="6">
        <f>T795+F795</f>
        <v>188007.82</v>
      </c>
      <c r="V795" s="6">
        <f>MIN(H795,I795)*INDEX('2018_commission_structure-Start'!$A$15:$J$18,MATCH($E795,'2018_commission_structure-Start'!$A$15:$A$18,0),MATCH(V$1,'2018_commission_structure-Start'!$A$15:$J$15,0))</f>
        <v>60000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21250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25000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42125.82</v>
      </c>
      <c r="Z795" s="2">
        <f>IF(H795&gt;L795,(H795-L795)*INDEX('2018_commission_structure-Start'!$A$21:$I$24,MATCH($E795,'2018_commission_structure-Start'!$A$21:$A$24,0),MATCH(Z$1,'2018_commission_structure-Start'!$A$21:$I$21,0)),0)</f>
        <v>0</v>
      </c>
      <c r="AA795" s="6">
        <f>SUM(V795:Z795)</f>
        <v>148375.82</v>
      </c>
      <c r="AB795" s="6">
        <f>AA795+F795</f>
        <v>203007.82</v>
      </c>
    </row>
    <row r="796" spans="1:28" x14ac:dyDescent="0.2">
      <c r="A796" t="str">
        <f>C796&amp;" "&amp;D796</f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>VLOOKUP(E796,'2018_commission_structure-Start'!$A$22:$I$24,9,FALSE)</f>
        <v>500000</v>
      </c>
      <c r="J796" s="2">
        <f>I796*1.25</f>
        <v>625000</v>
      </c>
      <c r="K796" s="2">
        <f>I796*1.5</f>
        <v>750000</v>
      </c>
      <c r="L796" s="2">
        <f>I796*2</f>
        <v>1000000</v>
      </c>
      <c r="M796" s="12">
        <f>H796/I796</f>
        <v>1.6152740000000001</v>
      </c>
      <c r="N796" t="str">
        <f>IF(M796&lt;=1, "0-100%", IF(M796&lt;=1.25, "100-125%", IF(M796&lt;=1.5, "125-150%", IF(M796&lt;=2, "150-200%", "&gt;200%"))))</f>
        <v>150-200%</v>
      </c>
      <c r="O796" s="6">
        <f>MIN(H796,I796)*INDEX('2018_commission_structure-Start'!$A$21:$I$24,MATCH($E796,'2018_commission_structure-Start'!$A$21:$A$24,0),MATCH(O$1,'2018_commission_structure-Start'!$A$21:$I$21,0))</f>
        <v>50000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18750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22500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12680.14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>SUM(O796:S796)</f>
        <v>103930.14</v>
      </c>
      <c r="U796" s="6">
        <f>T796+F796</f>
        <v>146252.14000000001</v>
      </c>
      <c r="V796" s="6">
        <f>MIN(H796,I796)*INDEX('2018_commission_structure-Start'!$A$15:$J$18,MATCH($E796,'2018_commission_structure-Start'!$A$15:$A$18,0),MATCH(V$1,'2018_commission_structure-Start'!$A$15:$J$15,0))</f>
        <v>60000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21250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25000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12680.14</v>
      </c>
      <c r="Z796" s="2">
        <f>IF(H796&gt;L796,(H796-L796)*INDEX('2018_commission_structure-Start'!$A$21:$I$24,MATCH($E796,'2018_commission_structure-Start'!$A$21:$A$24,0),MATCH(Z$1,'2018_commission_structure-Start'!$A$21:$I$21,0)),0)</f>
        <v>0</v>
      </c>
      <c r="AA796" s="6">
        <f>SUM(V796:Z796)</f>
        <v>118930.14</v>
      </c>
      <c r="AB796" s="6">
        <f>AA796+F796</f>
        <v>161252.14000000001</v>
      </c>
    </row>
    <row r="797" spans="1:28" x14ac:dyDescent="0.2">
      <c r="A797" t="str">
        <f>C797&amp;" "&amp;D797</f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>VLOOKUP(E797,'2018_commission_structure-Start'!$A$22:$I$24,9,FALSE)</f>
        <v>600000</v>
      </c>
      <c r="J797" s="2">
        <f>I797*1.25</f>
        <v>750000</v>
      </c>
      <c r="K797" s="2">
        <f>I797*1.5</f>
        <v>900000</v>
      </c>
      <c r="L797" s="2">
        <f>I797*2</f>
        <v>1200000</v>
      </c>
      <c r="M797" s="12">
        <f>H797/I797</f>
        <v>0.95518499999999995</v>
      </c>
      <c r="N797" t="str">
        <f>IF(M797&lt;=1, "0-100%", IF(M797&lt;=1.25, "100-125%", IF(M797&lt;=1.5, "125-150%", IF(M797&lt;=2, "150-200%", "&gt;200%"))))</f>
        <v>0-100%</v>
      </c>
      <c r="O797" s="6">
        <f>MIN(H797,I797)*INDEX('2018_commission_structure-Start'!$A$21:$I$24,MATCH($E797,'2018_commission_structure-Start'!$A$21:$A$24,0),MATCH(O$1,'2018_commission_structure-Start'!$A$21:$I$21,0))</f>
        <v>74504.430000000008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>SUM(O797:S797)</f>
        <v>74504.430000000008</v>
      </c>
      <c r="U797" s="6">
        <f>T797+F797</f>
        <v>148500.43</v>
      </c>
      <c r="V797" s="6">
        <f>MIN(H797,I797)*INDEX('2018_commission_structure-Start'!$A$15:$J$18,MATCH($E797,'2018_commission_structure-Start'!$A$15:$A$18,0),MATCH(V$1,'2018_commission_structure-Start'!$A$15:$J$15,0))</f>
        <v>85966.65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IF(H797&gt;L797,(H797-L797)*INDEX('2018_commission_structure-Start'!$A$21:$I$24,MATCH($E797,'2018_commission_structure-Start'!$A$21:$A$24,0),MATCH(Z$1,'2018_commission_structure-Start'!$A$21:$I$21,0)),0)</f>
        <v>0</v>
      </c>
      <c r="AA797" s="6">
        <f>SUM(V797:Z797)</f>
        <v>85966.65</v>
      </c>
      <c r="AB797" s="6">
        <f>AA797+F797</f>
        <v>159962.65</v>
      </c>
    </row>
    <row r="798" spans="1:28" x14ac:dyDescent="0.2">
      <c r="A798" t="str">
        <f>C798&amp;" "&amp;D798</f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>VLOOKUP(E798,'2018_commission_structure-Start'!$A$22:$I$24,9,FALSE)</f>
        <v>750000</v>
      </c>
      <c r="J798" s="2">
        <f>I798*1.25</f>
        <v>937500</v>
      </c>
      <c r="K798" s="2">
        <f>I798*1.5</f>
        <v>1125000</v>
      </c>
      <c r="L798" s="2">
        <f>I798*2</f>
        <v>1500000</v>
      </c>
      <c r="M798" s="12">
        <f>H798/I798</f>
        <v>1.1043986666666668</v>
      </c>
      <c r="N798" t="str">
        <f>IF(M798&lt;=1, "0-100%", IF(M798&lt;=1.25, "100-125%", IF(M798&lt;=1.5, "125-150%", IF(M798&lt;=2, "150-200%", "&gt;200%"))))</f>
        <v>100-125%</v>
      </c>
      <c r="O798" s="6">
        <f>MIN(H798,I798)*INDEX('2018_commission_structure-Start'!$A$21:$I$24,MATCH($E798,'2018_commission_structure-Start'!$A$21:$A$24,0),MATCH(O$1,'2018_commission_structure-Start'!$A$21:$I$21,0))</f>
        <v>112500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14876.81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0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>SUM(O798:S798)</f>
        <v>127376.81</v>
      </c>
      <c r="U798" s="6">
        <f>T798+F798</f>
        <v>242087.81</v>
      </c>
      <c r="V798" s="6">
        <f>MIN(H798,I798)*INDEX('2018_commission_structure-Start'!$A$15:$J$18,MATCH($E798,'2018_commission_structure-Start'!$A$15:$A$18,0),MATCH(V$1,'2018_commission_structure-Start'!$A$15:$J$15,0))</f>
        <v>112500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17225.78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0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IF(H798&gt;L798,(H798-L798)*INDEX('2018_commission_structure-Start'!$A$21:$I$24,MATCH($E798,'2018_commission_structure-Start'!$A$21:$A$24,0),MATCH(Z$1,'2018_commission_structure-Start'!$A$21:$I$21,0)),0)</f>
        <v>0</v>
      </c>
      <c r="AA798" s="6">
        <f>SUM(V798:Z798)</f>
        <v>129725.78</v>
      </c>
      <c r="AB798" s="6">
        <f>AA798+F798</f>
        <v>244436.78</v>
      </c>
    </row>
    <row r="799" spans="1:28" x14ac:dyDescent="0.2">
      <c r="A799" t="str">
        <f>C799&amp;" "&amp;D799</f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>VLOOKUP(E799,'2018_commission_structure-Start'!$A$22:$I$24,9,FALSE)</f>
        <v>500000</v>
      </c>
      <c r="J799" s="2">
        <f>I799*1.25</f>
        <v>625000</v>
      </c>
      <c r="K799" s="2">
        <f>I799*1.5</f>
        <v>750000</v>
      </c>
      <c r="L799" s="2">
        <f>I799*2</f>
        <v>1000000</v>
      </c>
      <c r="M799" s="12">
        <f>H799/I799</f>
        <v>1.6100939999999999</v>
      </c>
      <c r="N799" t="str">
        <f>IF(M799&lt;=1, "0-100%", IF(M799&lt;=1.25, "100-125%", IF(M799&lt;=1.5, "125-150%", IF(M799&lt;=2, "150-200%", "&gt;200%"))))</f>
        <v>150-200%</v>
      </c>
      <c r="O799" s="6">
        <f>MIN(H799,I799)*INDEX('2018_commission_structure-Start'!$A$21:$I$24,MATCH($E799,'2018_commission_structure-Start'!$A$21:$A$24,0),MATCH(O$1,'2018_commission_structure-Start'!$A$21:$I$21,0))</f>
        <v>50000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18750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22500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12110.34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>SUM(O799:S799)</f>
        <v>103360.34</v>
      </c>
      <c r="U799" s="6">
        <f>T799+F799</f>
        <v>141948.34</v>
      </c>
      <c r="V799" s="6">
        <f>MIN(H799,I799)*INDEX('2018_commission_structure-Start'!$A$15:$J$18,MATCH($E799,'2018_commission_structure-Start'!$A$15:$A$18,0),MATCH(V$1,'2018_commission_structure-Start'!$A$15:$J$15,0))</f>
        <v>60000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21250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25000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12110.34</v>
      </c>
      <c r="Z799" s="2">
        <f>IF(H799&gt;L799,(H799-L799)*INDEX('2018_commission_structure-Start'!$A$21:$I$24,MATCH($E799,'2018_commission_structure-Start'!$A$21:$A$24,0),MATCH(Z$1,'2018_commission_structure-Start'!$A$21:$I$21,0)),0)</f>
        <v>0</v>
      </c>
      <c r="AA799" s="6">
        <f>SUM(V799:Z799)</f>
        <v>118360.34</v>
      </c>
      <c r="AB799" s="6">
        <f>AA799+F799</f>
        <v>156948.34</v>
      </c>
    </row>
    <row r="800" spans="1:28" x14ac:dyDescent="0.2">
      <c r="A800" t="str">
        <f>C800&amp;" "&amp;D800</f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>VLOOKUP(E800,'2018_commission_structure-Start'!$A$22:$I$24,9,FALSE)</f>
        <v>600000</v>
      </c>
      <c r="J800" s="2">
        <f>I800*1.25</f>
        <v>750000</v>
      </c>
      <c r="K800" s="2">
        <f>I800*1.5</f>
        <v>900000</v>
      </c>
      <c r="L800" s="2">
        <f>I800*2</f>
        <v>1200000</v>
      </c>
      <c r="M800" s="12">
        <f>H800/I800</f>
        <v>0.56107666666666667</v>
      </c>
      <c r="N800" t="str">
        <f>IF(M800&lt;=1, "0-100%", IF(M800&lt;=1.25, "100-125%", IF(M800&lt;=1.5, "125-150%", IF(M800&lt;=2, "150-200%", "&gt;200%"))))</f>
        <v>0-100%</v>
      </c>
      <c r="O800" s="6">
        <f>MIN(H800,I800)*INDEX('2018_commission_structure-Start'!$A$21:$I$24,MATCH($E800,'2018_commission_structure-Start'!$A$21:$A$24,0),MATCH(O$1,'2018_commission_structure-Start'!$A$21:$I$21,0))</f>
        <v>43763.98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0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0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>SUM(O800:S800)</f>
        <v>43763.98</v>
      </c>
      <c r="U800" s="6">
        <f>T800+F800</f>
        <v>99332.98000000001</v>
      </c>
      <c r="V800" s="6">
        <f>MIN(H800,I800)*INDEX('2018_commission_structure-Start'!$A$15:$J$18,MATCH($E800,'2018_commission_structure-Start'!$A$15:$A$18,0),MATCH(V$1,'2018_commission_structure-Start'!$A$15:$J$15,0))</f>
        <v>50496.9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0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IF(H800&gt;L800,(H800-L800)*INDEX('2018_commission_structure-Start'!$A$21:$I$24,MATCH($E800,'2018_commission_structure-Start'!$A$21:$A$24,0),MATCH(Z$1,'2018_commission_structure-Start'!$A$21:$I$21,0)),0)</f>
        <v>0</v>
      </c>
      <c r="AA800" s="6">
        <f>SUM(V800:Z800)</f>
        <v>50496.9</v>
      </c>
      <c r="AB800" s="6">
        <f>AA800+F800</f>
        <v>106065.9</v>
      </c>
    </row>
    <row r="801" spans="1:28" x14ac:dyDescent="0.2">
      <c r="A801" t="str">
        <f>C801&amp;" "&amp;D801</f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>VLOOKUP(E801,'2018_commission_structure-Start'!$A$22:$I$24,9,FALSE)</f>
        <v>500000</v>
      </c>
      <c r="J801" s="2">
        <f>I801*1.25</f>
        <v>625000</v>
      </c>
      <c r="K801" s="2">
        <f>I801*1.5</f>
        <v>750000</v>
      </c>
      <c r="L801" s="2">
        <f>I801*2</f>
        <v>1000000</v>
      </c>
      <c r="M801" s="12">
        <f>H801/I801</f>
        <v>1.289536</v>
      </c>
      <c r="N801" t="str">
        <f>IF(M801&lt;=1, "0-100%", IF(M801&lt;=1.25, "100-125%", IF(M801&lt;=1.5, "125-150%", IF(M801&lt;=2, "150-200%", "&gt;200%"))))</f>
        <v>125-150%</v>
      </c>
      <c r="O801" s="6">
        <f>MIN(H801,I801)*INDEX('2018_commission_structure-Start'!$A$21:$I$24,MATCH($E801,'2018_commission_structure-Start'!$A$21:$A$24,0),MATCH(O$1,'2018_commission_structure-Start'!$A$21:$I$21,0))</f>
        <v>50000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18750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3558.24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>SUM(O801:S801)</f>
        <v>72308.240000000005</v>
      </c>
      <c r="U801" s="6">
        <f>T801+F801</f>
        <v>116663.24</v>
      </c>
      <c r="V801" s="6">
        <f>MIN(H801,I801)*INDEX('2018_commission_structure-Start'!$A$15:$J$18,MATCH($E801,'2018_commission_structure-Start'!$A$15:$A$18,0),MATCH(V$1,'2018_commission_structure-Start'!$A$15:$J$15,0))</f>
        <v>60000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21250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3953.6000000000004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IF(H801&gt;L801,(H801-L801)*INDEX('2018_commission_structure-Start'!$A$21:$I$24,MATCH($E801,'2018_commission_structure-Start'!$A$21:$A$24,0),MATCH(Z$1,'2018_commission_structure-Start'!$A$21:$I$21,0)),0)</f>
        <v>0</v>
      </c>
      <c r="AA801" s="6">
        <f>SUM(V801:Z801)</f>
        <v>85203.6</v>
      </c>
      <c r="AB801" s="6">
        <f>AA801+F801</f>
        <v>129558.6</v>
      </c>
    </row>
    <row r="802" spans="1:28" x14ac:dyDescent="0.2">
      <c r="A802" t="str">
        <f>C802&amp;" "&amp;D802</f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>VLOOKUP(E802,'2018_commission_structure-Start'!$A$22:$I$24,9,FALSE)</f>
        <v>500000</v>
      </c>
      <c r="J802" s="2">
        <f>I802*1.25</f>
        <v>625000</v>
      </c>
      <c r="K802" s="2">
        <f>I802*1.5</f>
        <v>750000</v>
      </c>
      <c r="L802" s="2">
        <f>I802*2</f>
        <v>1000000</v>
      </c>
      <c r="M802" s="12">
        <f>H802/I802</f>
        <v>1.46119</v>
      </c>
      <c r="N802" t="str">
        <f>IF(M802&lt;=1, "0-100%", IF(M802&lt;=1.25, "100-125%", IF(M802&lt;=1.5, "125-150%", IF(M802&lt;=2, "150-200%", "&gt;200%"))))</f>
        <v>125-150%</v>
      </c>
      <c r="O802" s="6">
        <f>MIN(H802,I802)*INDEX('2018_commission_structure-Start'!$A$21:$I$24,MATCH($E802,'2018_commission_structure-Start'!$A$21:$A$24,0),MATCH(O$1,'2018_commission_structure-Start'!$A$21:$I$21,0))</f>
        <v>50000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18750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19007.099999999999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>SUM(O802:S802)</f>
        <v>87757.1</v>
      </c>
      <c r="U802" s="6">
        <f>T802+F802</f>
        <v>151569.1</v>
      </c>
      <c r="V802" s="6">
        <f>MIN(H802,I802)*INDEX('2018_commission_structure-Start'!$A$15:$J$18,MATCH($E802,'2018_commission_structure-Start'!$A$15:$A$18,0),MATCH(V$1,'2018_commission_structure-Start'!$A$15:$J$15,0))</f>
        <v>60000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21250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21119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IF(H802&gt;L802,(H802-L802)*INDEX('2018_commission_structure-Start'!$A$21:$I$24,MATCH($E802,'2018_commission_structure-Start'!$A$21:$A$24,0),MATCH(Z$1,'2018_commission_structure-Start'!$A$21:$I$21,0)),0)</f>
        <v>0</v>
      </c>
      <c r="AA802" s="6">
        <f>SUM(V802:Z802)</f>
        <v>102369</v>
      </c>
      <c r="AB802" s="6">
        <f>AA802+F802</f>
        <v>166181</v>
      </c>
    </row>
    <row r="803" spans="1:28" x14ac:dyDescent="0.2">
      <c r="A803" t="str">
        <f>C803&amp;" "&amp;D803</f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>VLOOKUP(E803,'2018_commission_structure-Start'!$A$22:$I$24,9,FALSE)</f>
        <v>750000</v>
      </c>
      <c r="J803" s="2">
        <f>I803*1.25</f>
        <v>937500</v>
      </c>
      <c r="K803" s="2">
        <f>I803*1.5</f>
        <v>1125000</v>
      </c>
      <c r="L803" s="2">
        <f>I803*2</f>
        <v>1500000</v>
      </c>
      <c r="M803" s="12">
        <f>H803/I803</f>
        <v>0.99349466666666664</v>
      </c>
      <c r="N803" t="str">
        <f>IF(M803&lt;=1, "0-100%", IF(M803&lt;=1.25, "100-125%", IF(M803&lt;=1.5, "125-150%", IF(M803&lt;=2, "150-200%", "&gt;200%"))))</f>
        <v>0-100%</v>
      </c>
      <c r="O803" s="6">
        <f>MIN(H803,I803)*INDEX('2018_commission_structure-Start'!$A$21:$I$24,MATCH($E803,'2018_commission_structure-Start'!$A$21:$A$24,0),MATCH(O$1,'2018_commission_structure-Start'!$A$21:$I$21,0))</f>
        <v>111768.15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0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>SUM(O803:S803)</f>
        <v>111768.15</v>
      </c>
      <c r="U803" s="6">
        <f>T803+F803</f>
        <v>229831.15</v>
      </c>
      <c r="V803" s="6">
        <f>MIN(H803,I803)*INDEX('2018_commission_structure-Start'!$A$15:$J$18,MATCH($E803,'2018_commission_structure-Start'!$A$15:$A$18,0),MATCH(V$1,'2018_commission_structure-Start'!$A$15:$J$15,0))</f>
        <v>111768.15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0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IF(H803&gt;L803,(H803-L803)*INDEX('2018_commission_structure-Start'!$A$21:$I$24,MATCH($E803,'2018_commission_structure-Start'!$A$21:$A$24,0),MATCH(Z$1,'2018_commission_structure-Start'!$A$21:$I$21,0)),0)</f>
        <v>0</v>
      </c>
      <c r="AA803" s="6">
        <f>SUM(V803:Z803)</f>
        <v>111768.15</v>
      </c>
      <c r="AB803" s="6">
        <f>AA803+F803</f>
        <v>229831.15</v>
      </c>
    </row>
    <row r="804" spans="1:28" x14ac:dyDescent="0.2">
      <c r="A804" t="str">
        <f>C804&amp;" "&amp;D804</f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>VLOOKUP(E804,'2018_commission_structure-Start'!$A$22:$I$24,9,FALSE)</f>
        <v>750000</v>
      </c>
      <c r="J804" s="2">
        <f>I804*1.25</f>
        <v>937500</v>
      </c>
      <c r="K804" s="2">
        <f>I804*1.5</f>
        <v>1125000</v>
      </c>
      <c r="L804" s="2">
        <f>I804*2</f>
        <v>1500000</v>
      </c>
      <c r="M804" s="12">
        <f>H804/I804</f>
        <v>1.2214386666666666</v>
      </c>
      <c r="N804" t="str">
        <f>IF(M804&lt;=1, "0-100%", IF(M804&lt;=1.25, "100-125%", IF(M804&lt;=1.5, "125-150%", IF(M804&lt;=2, "150-200%", "&gt;200%"))))</f>
        <v>100-125%</v>
      </c>
      <c r="O804" s="6">
        <f>MIN(H804,I804)*INDEX('2018_commission_structure-Start'!$A$21:$I$24,MATCH($E804,'2018_commission_structure-Start'!$A$21:$A$24,0),MATCH(O$1,'2018_commission_structure-Start'!$A$21:$I$21,0))</f>
        <v>112500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31555.010000000002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>SUM(O804:S804)</f>
        <v>144055.01</v>
      </c>
      <c r="U804" s="6">
        <f>T804+F804</f>
        <v>262484.01</v>
      </c>
      <c r="V804" s="6">
        <f>MIN(H804,I804)*INDEX('2018_commission_structure-Start'!$A$15:$J$18,MATCH($E804,'2018_commission_structure-Start'!$A$15:$A$18,0),MATCH(V$1,'2018_commission_structure-Start'!$A$15:$J$15,0))</f>
        <v>112500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36537.379999999997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IF(H804&gt;L804,(H804-L804)*INDEX('2018_commission_structure-Start'!$A$21:$I$24,MATCH($E804,'2018_commission_structure-Start'!$A$21:$A$24,0),MATCH(Z$1,'2018_commission_structure-Start'!$A$21:$I$21,0)),0)</f>
        <v>0</v>
      </c>
      <c r="AA804" s="6">
        <f>SUM(V804:Z804)</f>
        <v>149037.38</v>
      </c>
      <c r="AB804" s="6">
        <f>AA804+F804</f>
        <v>267466.38</v>
      </c>
    </row>
    <row r="805" spans="1:28" x14ac:dyDescent="0.2">
      <c r="A805" t="str">
        <f>C805&amp;" "&amp;D805</f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>VLOOKUP(E805,'2018_commission_structure-Start'!$A$22:$I$24,9,FALSE)</f>
        <v>750000</v>
      </c>
      <c r="J805" s="2">
        <f>I805*1.25</f>
        <v>937500</v>
      </c>
      <c r="K805" s="2">
        <f>I805*1.5</f>
        <v>1125000</v>
      </c>
      <c r="L805" s="2">
        <f>I805*2</f>
        <v>1500000</v>
      </c>
      <c r="M805" s="12">
        <f>H805/I805</f>
        <v>0.93985466666666662</v>
      </c>
      <c r="N805" t="str">
        <f>IF(M805&lt;=1, "0-100%", IF(M805&lt;=1.25, "100-125%", IF(M805&lt;=1.5, "125-150%", IF(M805&lt;=2, "150-200%", "&gt;200%"))))</f>
        <v>0-100%</v>
      </c>
      <c r="O805" s="6">
        <f>MIN(H805,I805)*INDEX('2018_commission_structure-Start'!$A$21:$I$24,MATCH($E805,'2018_commission_structure-Start'!$A$21:$A$24,0),MATCH(O$1,'2018_commission_structure-Start'!$A$21:$I$21,0))</f>
        <v>105733.65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0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>SUM(O805:S805)</f>
        <v>105733.65</v>
      </c>
      <c r="U805" s="6">
        <f>T805+F805</f>
        <v>204627.65</v>
      </c>
      <c r="V805" s="6">
        <f>MIN(H805,I805)*INDEX('2018_commission_structure-Start'!$A$15:$J$18,MATCH($E805,'2018_commission_structure-Start'!$A$15:$A$18,0),MATCH(V$1,'2018_commission_structure-Start'!$A$15:$J$15,0))</f>
        <v>105733.65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0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IF(H805&gt;L805,(H805-L805)*INDEX('2018_commission_structure-Start'!$A$21:$I$24,MATCH($E805,'2018_commission_structure-Start'!$A$21:$A$24,0),MATCH(Z$1,'2018_commission_structure-Start'!$A$21:$I$21,0)),0)</f>
        <v>0</v>
      </c>
      <c r="AA805" s="6">
        <f>SUM(V805:Z805)</f>
        <v>105733.65</v>
      </c>
      <c r="AB805" s="6">
        <f>AA805+F805</f>
        <v>204627.65</v>
      </c>
    </row>
    <row r="806" spans="1:28" x14ac:dyDescent="0.2">
      <c r="A806" t="str">
        <f>C806&amp;" "&amp;D806</f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>VLOOKUP(E806,'2018_commission_structure-Start'!$A$22:$I$24,9,FALSE)</f>
        <v>600000</v>
      </c>
      <c r="J806" s="2">
        <f>I806*1.25</f>
        <v>750000</v>
      </c>
      <c r="K806" s="2">
        <f>I806*1.5</f>
        <v>900000</v>
      </c>
      <c r="L806" s="2">
        <f>I806*2</f>
        <v>1200000</v>
      </c>
      <c r="M806" s="12">
        <f>H806/I806</f>
        <v>1.4664183333333334</v>
      </c>
      <c r="N806" t="str">
        <f>IF(M806&lt;=1, "0-100%", IF(M806&lt;=1.25, "100-125%", IF(M806&lt;=1.5, "125-150%", IF(M806&lt;=2, "150-200%", "&gt;200%"))))</f>
        <v>125-150%</v>
      </c>
      <c r="O806" s="6">
        <f>MIN(H806,I806)*INDEX('2018_commission_structure-Start'!$A$21:$I$24,MATCH($E806,'2018_commission_structure-Start'!$A$21:$A$24,0),MATCH(O$1,'2018_commission_structure-Start'!$A$21:$I$21,0))</f>
        <v>78000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25500.000000000004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27268.71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0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>SUM(O806:S806)</f>
        <v>130768.70999999999</v>
      </c>
      <c r="U806" s="6">
        <f>T806+F806</f>
        <v>186113.71</v>
      </c>
      <c r="V806" s="6">
        <f>MIN(H806,I806)*INDEX('2018_commission_structure-Start'!$A$15:$J$18,MATCH($E806,'2018_commission_structure-Start'!$A$15:$A$18,0),MATCH(V$1,'2018_commission_structure-Start'!$A$15:$J$15,0))</f>
        <v>90000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27000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32462.75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0</v>
      </c>
      <c r="Z806" s="2">
        <f>IF(H806&gt;L806,(H806-L806)*INDEX('2018_commission_structure-Start'!$A$21:$I$24,MATCH($E806,'2018_commission_structure-Start'!$A$21:$A$24,0),MATCH(Z$1,'2018_commission_structure-Start'!$A$21:$I$21,0)),0)</f>
        <v>0</v>
      </c>
      <c r="AA806" s="6">
        <f>SUM(V806:Z806)</f>
        <v>149462.75</v>
      </c>
      <c r="AB806" s="6">
        <f>AA806+F806</f>
        <v>204807.75</v>
      </c>
    </row>
    <row r="807" spans="1:28" x14ac:dyDescent="0.2">
      <c r="A807" t="str">
        <f>C807&amp;" "&amp;D807</f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>VLOOKUP(E807,'2018_commission_structure-Start'!$A$22:$I$24,9,FALSE)</f>
        <v>500000</v>
      </c>
      <c r="J807" s="2">
        <f>I807*1.25</f>
        <v>625000</v>
      </c>
      <c r="K807" s="2">
        <f>I807*1.5</f>
        <v>750000</v>
      </c>
      <c r="L807" s="2">
        <f>I807*2</f>
        <v>1000000</v>
      </c>
      <c r="M807" s="12">
        <f>H807/I807</f>
        <v>1.621766</v>
      </c>
      <c r="N807" t="str">
        <f>IF(M807&lt;=1, "0-100%", IF(M807&lt;=1.25, "100-125%", IF(M807&lt;=1.5, "125-150%", IF(M807&lt;=2, "150-200%", "&gt;200%"))))</f>
        <v>150-200%</v>
      </c>
      <c r="O807" s="6">
        <f>MIN(H807,I807)*INDEX('2018_commission_structure-Start'!$A$21:$I$24,MATCH($E807,'2018_commission_structure-Start'!$A$21:$A$24,0),MATCH(O$1,'2018_commission_structure-Start'!$A$21:$I$21,0))</f>
        <v>50000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18750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22500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13394.26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>SUM(O807:S807)</f>
        <v>104644.26</v>
      </c>
      <c r="U807" s="6">
        <f>T807+F807</f>
        <v>142315.26</v>
      </c>
      <c r="V807" s="6">
        <f>MIN(H807,I807)*INDEX('2018_commission_structure-Start'!$A$15:$J$18,MATCH($E807,'2018_commission_structure-Start'!$A$15:$A$18,0),MATCH(V$1,'2018_commission_structure-Start'!$A$15:$J$15,0))</f>
        <v>60000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21250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25000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13394.26</v>
      </c>
      <c r="Z807" s="2">
        <f>IF(H807&gt;L807,(H807-L807)*INDEX('2018_commission_structure-Start'!$A$21:$I$24,MATCH($E807,'2018_commission_structure-Start'!$A$21:$A$24,0),MATCH(Z$1,'2018_commission_structure-Start'!$A$21:$I$21,0)),0)</f>
        <v>0</v>
      </c>
      <c r="AA807" s="6">
        <f>SUM(V807:Z807)</f>
        <v>119644.26</v>
      </c>
      <c r="AB807" s="6">
        <f>AA807+F807</f>
        <v>157315.26</v>
      </c>
    </row>
    <row r="808" spans="1:28" x14ac:dyDescent="0.2">
      <c r="A808" t="str">
        <f>C808&amp;" "&amp;D808</f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>VLOOKUP(E808,'2018_commission_structure-Start'!$A$22:$I$24,9,FALSE)</f>
        <v>750000</v>
      </c>
      <c r="J808" s="2">
        <f>I808*1.25</f>
        <v>937500</v>
      </c>
      <c r="K808" s="2">
        <f>I808*1.5</f>
        <v>1125000</v>
      </c>
      <c r="L808" s="2">
        <f>I808*2</f>
        <v>1500000</v>
      </c>
      <c r="M808" s="12">
        <f>H808/I808</f>
        <v>0.40423333333333333</v>
      </c>
      <c r="N808" t="str">
        <f>IF(M808&lt;=1, "0-100%", IF(M808&lt;=1.25, "100-125%", IF(M808&lt;=1.5, "125-150%", IF(M808&lt;=2, "150-200%", "&gt;200%"))))</f>
        <v>0-100%</v>
      </c>
      <c r="O808" s="6">
        <f>MIN(H808,I808)*INDEX('2018_commission_structure-Start'!$A$21:$I$24,MATCH($E808,'2018_commission_structure-Start'!$A$21:$A$24,0),MATCH(O$1,'2018_commission_structure-Start'!$A$21:$I$21,0))</f>
        <v>45476.25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0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>SUM(O808:S808)</f>
        <v>45476.25</v>
      </c>
      <c r="U808" s="6">
        <f>T808+F808</f>
        <v>157006.25</v>
      </c>
      <c r="V808" s="6">
        <f>MIN(H808,I808)*INDEX('2018_commission_structure-Start'!$A$15:$J$18,MATCH($E808,'2018_commission_structure-Start'!$A$15:$A$18,0),MATCH(V$1,'2018_commission_structure-Start'!$A$15:$J$15,0))</f>
        <v>45476.25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IF(H808&gt;L808,(H808-L808)*INDEX('2018_commission_structure-Start'!$A$21:$I$24,MATCH($E808,'2018_commission_structure-Start'!$A$21:$A$24,0),MATCH(Z$1,'2018_commission_structure-Start'!$A$21:$I$21,0)),0)</f>
        <v>0</v>
      </c>
      <c r="AA808" s="6">
        <f>SUM(V808:Z808)</f>
        <v>45476.25</v>
      </c>
      <c r="AB808" s="6">
        <f>AA808+F808</f>
        <v>157006.25</v>
      </c>
    </row>
    <row r="809" spans="1:28" x14ac:dyDescent="0.2">
      <c r="A809" t="str">
        <f>C809&amp;" "&amp;D809</f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>VLOOKUP(E809,'2018_commission_structure-Start'!$A$22:$I$24,9,FALSE)</f>
        <v>750000</v>
      </c>
      <c r="J809" s="2">
        <f>I809*1.25</f>
        <v>937500</v>
      </c>
      <c r="K809" s="2">
        <f>I809*1.5</f>
        <v>1125000</v>
      </c>
      <c r="L809" s="2">
        <f>I809*2</f>
        <v>1500000</v>
      </c>
      <c r="M809" s="12">
        <f>H809/I809</f>
        <v>1.1997546666666667</v>
      </c>
      <c r="N809" t="str">
        <f>IF(M809&lt;=1, "0-100%", IF(M809&lt;=1.25, "100-125%", IF(M809&lt;=1.5, "125-150%", IF(M809&lt;=2, "150-200%", "&gt;200%"))))</f>
        <v>100-125%</v>
      </c>
      <c r="O809" s="6">
        <f>MIN(H809,I809)*INDEX('2018_commission_structure-Start'!$A$21:$I$24,MATCH($E809,'2018_commission_structure-Start'!$A$21:$A$24,0),MATCH(O$1,'2018_commission_structure-Start'!$A$21:$I$21,0))</f>
        <v>112500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28465.040000000001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0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>SUM(O809:S809)</f>
        <v>140965.04</v>
      </c>
      <c r="U809" s="6">
        <f>T809+F809</f>
        <v>240519.04000000001</v>
      </c>
      <c r="V809" s="6">
        <f>MIN(H809,I809)*INDEX('2018_commission_structure-Start'!$A$15:$J$18,MATCH($E809,'2018_commission_structure-Start'!$A$15:$A$18,0),MATCH(V$1,'2018_commission_structure-Start'!$A$15:$J$15,0))</f>
        <v>112500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32959.519999999997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0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IF(H809&gt;L809,(H809-L809)*INDEX('2018_commission_structure-Start'!$A$21:$I$24,MATCH($E809,'2018_commission_structure-Start'!$A$21:$A$24,0),MATCH(Z$1,'2018_commission_structure-Start'!$A$21:$I$21,0)),0)</f>
        <v>0</v>
      </c>
      <c r="AA809" s="6">
        <f>SUM(V809:Z809)</f>
        <v>145459.51999999999</v>
      </c>
      <c r="AB809" s="6">
        <f>AA809+F809</f>
        <v>245013.52</v>
      </c>
    </row>
    <row r="810" spans="1:28" x14ac:dyDescent="0.2">
      <c r="A810" t="str">
        <f>C810&amp;" "&amp;D810</f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>VLOOKUP(E810,'2018_commission_structure-Start'!$A$22:$I$24,9,FALSE)</f>
        <v>500000</v>
      </c>
      <c r="J810" s="2">
        <f>I810*1.25</f>
        <v>625000</v>
      </c>
      <c r="K810" s="2">
        <f>I810*1.5</f>
        <v>750000</v>
      </c>
      <c r="L810" s="2">
        <f>I810*2</f>
        <v>1000000</v>
      </c>
      <c r="M810" s="12">
        <f>H810/I810</f>
        <v>1.49196</v>
      </c>
      <c r="N810" t="str">
        <f>IF(M810&lt;=1, "0-100%", IF(M810&lt;=1.25, "100-125%", IF(M810&lt;=1.5, "125-150%", IF(M810&lt;=2, "150-200%", "&gt;200%"))))</f>
        <v>125-150%</v>
      </c>
      <c r="O810" s="6">
        <f>MIN(H810,I810)*INDEX('2018_commission_structure-Start'!$A$21:$I$24,MATCH($E810,'2018_commission_structure-Start'!$A$21:$A$24,0),MATCH(O$1,'2018_commission_structure-Start'!$A$21:$I$21,0))</f>
        <v>50000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18750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21776.399999999998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>SUM(O810:S810)</f>
        <v>90526.399999999994</v>
      </c>
      <c r="U810" s="6">
        <f>T810+F810</f>
        <v>130452.4</v>
      </c>
      <c r="V810" s="6">
        <f>MIN(H810,I810)*INDEX('2018_commission_structure-Start'!$A$15:$J$18,MATCH($E810,'2018_commission_structure-Start'!$A$15:$A$18,0),MATCH(V$1,'2018_commission_structure-Start'!$A$15:$J$15,0))</f>
        <v>60000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21250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24196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IF(H810&gt;L810,(H810-L810)*INDEX('2018_commission_structure-Start'!$A$21:$I$24,MATCH($E810,'2018_commission_structure-Start'!$A$21:$A$24,0),MATCH(Z$1,'2018_commission_structure-Start'!$A$21:$I$21,0)),0)</f>
        <v>0</v>
      </c>
      <c r="AA810" s="6">
        <f>SUM(V810:Z810)</f>
        <v>105446</v>
      </c>
      <c r="AB810" s="6">
        <f>AA810+F810</f>
        <v>145372</v>
      </c>
    </row>
    <row r="811" spans="1:28" x14ac:dyDescent="0.2">
      <c r="A811" t="str">
        <f>C811&amp;" "&amp;D811</f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>VLOOKUP(E811,'2018_commission_structure-Start'!$A$22:$I$24,9,FALSE)</f>
        <v>750000</v>
      </c>
      <c r="J811" s="2">
        <f>I811*1.25</f>
        <v>937500</v>
      </c>
      <c r="K811" s="2">
        <f>I811*1.5</f>
        <v>1125000</v>
      </c>
      <c r="L811" s="2">
        <f>I811*2</f>
        <v>1500000</v>
      </c>
      <c r="M811" s="12">
        <f>H811/I811</f>
        <v>0.97798799999999997</v>
      </c>
      <c r="N811" t="str">
        <f>IF(M811&lt;=1, "0-100%", IF(M811&lt;=1.25, "100-125%", IF(M811&lt;=1.5, "125-150%", IF(M811&lt;=2, "150-200%", "&gt;200%"))))</f>
        <v>0-100%</v>
      </c>
      <c r="O811" s="6">
        <f>MIN(H811,I811)*INDEX('2018_commission_structure-Start'!$A$21:$I$24,MATCH($E811,'2018_commission_structure-Start'!$A$21:$A$24,0),MATCH(O$1,'2018_commission_structure-Start'!$A$21:$I$21,0))</f>
        <v>110023.65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0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>SUM(O811:S811)</f>
        <v>110023.65</v>
      </c>
      <c r="U811" s="6">
        <f>T811+F811</f>
        <v>230396.65</v>
      </c>
      <c r="V811" s="6">
        <f>MIN(H811,I811)*INDEX('2018_commission_structure-Start'!$A$15:$J$18,MATCH($E811,'2018_commission_structure-Start'!$A$15:$A$18,0),MATCH(V$1,'2018_commission_structure-Start'!$A$15:$J$15,0))</f>
        <v>110023.65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0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IF(H811&gt;L811,(H811-L811)*INDEX('2018_commission_structure-Start'!$A$21:$I$24,MATCH($E811,'2018_commission_structure-Start'!$A$21:$A$24,0),MATCH(Z$1,'2018_commission_structure-Start'!$A$21:$I$21,0)),0)</f>
        <v>0</v>
      </c>
      <c r="AA811" s="6">
        <f>SUM(V811:Z811)</f>
        <v>110023.65</v>
      </c>
      <c r="AB811" s="6">
        <f>AA811+F811</f>
        <v>230396.65</v>
      </c>
    </row>
    <row r="812" spans="1:28" x14ac:dyDescent="0.2">
      <c r="A812" t="str">
        <f>C812&amp;" "&amp;D812</f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>VLOOKUP(E812,'2018_commission_structure-Start'!$A$22:$I$24,9,FALSE)</f>
        <v>600000</v>
      </c>
      <c r="J812" s="2">
        <f>I812*1.25</f>
        <v>750000</v>
      </c>
      <c r="K812" s="2">
        <f>I812*1.5</f>
        <v>900000</v>
      </c>
      <c r="L812" s="2">
        <f>I812*2</f>
        <v>1200000</v>
      </c>
      <c r="M812" s="12">
        <f>H812/I812</f>
        <v>1.4873766666666666</v>
      </c>
      <c r="N812" t="str">
        <f>IF(M812&lt;=1, "0-100%", IF(M812&lt;=1.25, "100-125%", IF(M812&lt;=1.5, "125-150%", IF(M812&lt;=2, "150-200%", "&gt;200%"))))</f>
        <v>125-150%</v>
      </c>
      <c r="O812" s="6">
        <f>MIN(H812,I812)*INDEX('2018_commission_structure-Start'!$A$21:$I$24,MATCH($E812,'2018_commission_structure-Start'!$A$21:$A$24,0),MATCH(O$1,'2018_commission_structure-Start'!$A$21:$I$21,0))</f>
        <v>78000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25500.000000000004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29909.46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0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>SUM(O812:S812)</f>
        <v>133409.46</v>
      </c>
      <c r="U812" s="6">
        <f>T812+F812</f>
        <v>198444.46</v>
      </c>
      <c r="V812" s="6">
        <f>MIN(H812,I812)*INDEX('2018_commission_structure-Start'!$A$15:$J$18,MATCH($E812,'2018_commission_structure-Start'!$A$15:$A$18,0),MATCH(V$1,'2018_commission_structure-Start'!$A$15:$J$15,0))</f>
        <v>90000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27000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35606.5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0</v>
      </c>
      <c r="Z812" s="2">
        <f>IF(H812&gt;L812,(H812-L812)*INDEX('2018_commission_structure-Start'!$A$21:$I$24,MATCH($E812,'2018_commission_structure-Start'!$A$21:$A$24,0),MATCH(Z$1,'2018_commission_structure-Start'!$A$21:$I$21,0)),0)</f>
        <v>0</v>
      </c>
      <c r="AA812" s="6">
        <f>SUM(V812:Z812)</f>
        <v>152606.5</v>
      </c>
      <c r="AB812" s="6">
        <f>AA812+F812</f>
        <v>217641.5</v>
      </c>
    </row>
    <row r="813" spans="1:28" x14ac:dyDescent="0.2">
      <c r="A813" t="str">
        <f>C813&amp;" "&amp;D813</f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>VLOOKUP(E813,'2018_commission_structure-Start'!$A$22:$I$24,9,FALSE)</f>
        <v>600000</v>
      </c>
      <c r="J813" s="2">
        <f>I813*1.25</f>
        <v>750000</v>
      </c>
      <c r="K813" s="2">
        <f>I813*1.5</f>
        <v>900000</v>
      </c>
      <c r="L813" s="2">
        <f>I813*2</f>
        <v>1200000</v>
      </c>
      <c r="M813" s="12">
        <f>H813/I813</f>
        <v>0.96679833333333332</v>
      </c>
      <c r="N813" t="str">
        <f>IF(M813&lt;=1, "0-100%", IF(M813&lt;=1.25, "100-125%", IF(M813&lt;=1.5, "125-150%", IF(M813&lt;=2, "150-200%", "&gt;200%"))))</f>
        <v>0-100%</v>
      </c>
      <c r="O813" s="6">
        <f>MIN(H813,I813)*INDEX('2018_commission_structure-Start'!$A$21:$I$24,MATCH($E813,'2018_commission_structure-Start'!$A$21:$A$24,0),MATCH(O$1,'2018_commission_structure-Start'!$A$21:$I$21,0))</f>
        <v>75410.27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0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>SUM(O813:S813)</f>
        <v>75410.27</v>
      </c>
      <c r="U813" s="6">
        <f>T813+F813</f>
        <v>148135.27000000002</v>
      </c>
      <c r="V813" s="6">
        <f>MIN(H813,I813)*INDEX('2018_commission_structure-Start'!$A$15:$J$18,MATCH($E813,'2018_commission_structure-Start'!$A$15:$A$18,0),MATCH(V$1,'2018_commission_structure-Start'!$A$15:$J$15,0))</f>
        <v>87011.849999999991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0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IF(H813&gt;L813,(H813-L813)*INDEX('2018_commission_structure-Start'!$A$21:$I$24,MATCH($E813,'2018_commission_structure-Start'!$A$21:$A$24,0),MATCH(Z$1,'2018_commission_structure-Start'!$A$21:$I$21,0)),0)</f>
        <v>0</v>
      </c>
      <c r="AA813" s="6">
        <f>SUM(V813:Z813)</f>
        <v>87011.849999999991</v>
      </c>
      <c r="AB813" s="6">
        <f>AA813+F813</f>
        <v>159736.84999999998</v>
      </c>
    </row>
    <row r="814" spans="1:28" x14ac:dyDescent="0.2">
      <c r="A814" t="str">
        <f>C814&amp;" "&amp;D814</f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>VLOOKUP(E814,'2018_commission_structure-Start'!$A$22:$I$24,9,FALSE)</f>
        <v>750000</v>
      </c>
      <c r="J814" s="2">
        <f>I814*1.25</f>
        <v>937500</v>
      </c>
      <c r="K814" s="2">
        <f>I814*1.5</f>
        <v>1125000</v>
      </c>
      <c r="L814" s="2">
        <f>I814*2</f>
        <v>1500000</v>
      </c>
      <c r="M814" s="12">
        <f>H814/I814</f>
        <v>1.2325373333333334</v>
      </c>
      <c r="N814" t="str">
        <f>IF(M814&lt;=1, "0-100%", IF(M814&lt;=1.25, "100-125%", IF(M814&lt;=1.5, "125-150%", IF(M814&lt;=2, "150-200%", "&gt;200%"))))</f>
        <v>100-125%</v>
      </c>
      <c r="O814" s="6">
        <f>MIN(H814,I814)*INDEX('2018_commission_structure-Start'!$A$21:$I$24,MATCH($E814,'2018_commission_structure-Start'!$A$21:$A$24,0),MATCH(O$1,'2018_commission_structure-Start'!$A$21:$I$21,0))</f>
        <v>112500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33136.57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0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>SUM(O814:S814)</f>
        <v>145636.57</v>
      </c>
      <c r="U814" s="6">
        <f>T814+F814</f>
        <v>228441.57</v>
      </c>
      <c r="V814" s="6">
        <f>MIN(H814,I814)*INDEX('2018_commission_structure-Start'!$A$15:$J$18,MATCH($E814,'2018_commission_structure-Start'!$A$15:$A$18,0),MATCH(V$1,'2018_commission_structure-Start'!$A$15:$J$15,0))</f>
        <v>112500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38368.660000000003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0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IF(H814&gt;L814,(H814-L814)*INDEX('2018_commission_structure-Start'!$A$21:$I$24,MATCH($E814,'2018_commission_structure-Start'!$A$21:$A$24,0),MATCH(Z$1,'2018_commission_structure-Start'!$A$21:$I$21,0)),0)</f>
        <v>0</v>
      </c>
      <c r="AA814" s="6">
        <f>SUM(V814:Z814)</f>
        <v>150868.66</v>
      </c>
      <c r="AB814" s="6">
        <f>AA814+F814</f>
        <v>233673.66</v>
      </c>
    </row>
    <row r="815" spans="1:28" x14ac:dyDescent="0.2">
      <c r="A815" t="str">
        <f>C815&amp;" "&amp;D815</f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>VLOOKUP(E815,'2018_commission_structure-Start'!$A$22:$I$24,9,FALSE)</f>
        <v>750000</v>
      </c>
      <c r="J815" s="2">
        <f>I815*1.25</f>
        <v>937500</v>
      </c>
      <c r="K815" s="2">
        <f>I815*1.5</f>
        <v>1125000</v>
      </c>
      <c r="L815" s="2">
        <f>I815*2</f>
        <v>1500000</v>
      </c>
      <c r="M815" s="12">
        <f>H815/I815</f>
        <v>0.93444000000000005</v>
      </c>
      <c r="N815" t="str">
        <f>IF(M815&lt;=1, "0-100%", IF(M815&lt;=1.25, "100-125%", IF(M815&lt;=1.5, "125-150%", IF(M815&lt;=2, "150-200%", "&gt;200%"))))</f>
        <v>0-100%</v>
      </c>
      <c r="O815" s="6">
        <f>MIN(H815,I815)*INDEX('2018_commission_structure-Start'!$A$21:$I$24,MATCH($E815,'2018_commission_structure-Start'!$A$21:$A$24,0),MATCH(O$1,'2018_commission_structure-Start'!$A$21:$I$21,0))</f>
        <v>105124.5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>SUM(O815:S815)</f>
        <v>105124.5</v>
      </c>
      <c r="U815" s="6">
        <f>T815+F815</f>
        <v>194646.5</v>
      </c>
      <c r="V815" s="6">
        <f>MIN(H815,I815)*INDEX('2018_commission_structure-Start'!$A$15:$J$18,MATCH($E815,'2018_commission_structure-Start'!$A$15:$A$18,0),MATCH(V$1,'2018_commission_structure-Start'!$A$15:$J$15,0))</f>
        <v>105124.5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IF(H815&gt;L815,(H815-L815)*INDEX('2018_commission_structure-Start'!$A$21:$I$24,MATCH($E815,'2018_commission_structure-Start'!$A$21:$A$24,0),MATCH(Z$1,'2018_commission_structure-Start'!$A$21:$I$21,0)),0)</f>
        <v>0</v>
      </c>
      <c r="AA815" s="6">
        <f>SUM(V815:Z815)</f>
        <v>105124.5</v>
      </c>
      <c r="AB815" s="6">
        <f>AA815+F815</f>
        <v>194646.5</v>
      </c>
    </row>
    <row r="816" spans="1:28" x14ac:dyDescent="0.2">
      <c r="A816" t="str">
        <f>C816&amp;" "&amp;D816</f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>VLOOKUP(E816,'2018_commission_structure-Start'!$A$22:$I$24,9,FALSE)</f>
        <v>750000</v>
      </c>
      <c r="J816" s="2">
        <f>I816*1.25</f>
        <v>937500</v>
      </c>
      <c r="K816" s="2">
        <f>I816*1.5</f>
        <v>1125000</v>
      </c>
      <c r="L816" s="2">
        <f>I816*2</f>
        <v>1500000</v>
      </c>
      <c r="M816" s="12">
        <f>H816/I816</f>
        <v>0.90062666666666669</v>
      </c>
      <c r="N816" t="str">
        <f>IF(M816&lt;=1, "0-100%", IF(M816&lt;=1.25, "100-125%", IF(M816&lt;=1.5, "125-150%", IF(M816&lt;=2, "150-200%", "&gt;200%"))))</f>
        <v>0-100%</v>
      </c>
      <c r="O816" s="6">
        <f>MIN(H816,I816)*INDEX('2018_commission_structure-Start'!$A$21:$I$24,MATCH($E816,'2018_commission_structure-Start'!$A$21:$A$24,0),MATCH(O$1,'2018_commission_structure-Start'!$A$21:$I$21,0))</f>
        <v>101320.5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0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>SUM(O816:S816)</f>
        <v>101320.5</v>
      </c>
      <c r="U816" s="6">
        <f>T816+F816</f>
        <v>197812.5</v>
      </c>
      <c r="V816" s="6">
        <f>MIN(H816,I816)*INDEX('2018_commission_structure-Start'!$A$15:$J$18,MATCH($E816,'2018_commission_structure-Start'!$A$15:$A$18,0),MATCH(V$1,'2018_commission_structure-Start'!$A$15:$J$15,0))</f>
        <v>101320.5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IF(H816&gt;L816,(H816-L816)*INDEX('2018_commission_structure-Start'!$A$21:$I$24,MATCH($E816,'2018_commission_structure-Start'!$A$21:$A$24,0),MATCH(Z$1,'2018_commission_structure-Start'!$A$21:$I$21,0)),0)</f>
        <v>0</v>
      </c>
      <c r="AA816" s="6">
        <f>SUM(V816:Z816)</f>
        <v>101320.5</v>
      </c>
      <c r="AB816" s="6">
        <f>AA816+F816</f>
        <v>197812.5</v>
      </c>
    </row>
    <row r="817" spans="1:28" x14ac:dyDescent="0.2">
      <c r="A817" t="str">
        <f>C817&amp;" "&amp;D817</f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>VLOOKUP(E817,'2018_commission_structure-Start'!$A$22:$I$24,9,FALSE)</f>
        <v>600000</v>
      </c>
      <c r="J817" s="2">
        <f>I817*1.25</f>
        <v>750000</v>
      </c>
      <c r="K817" s="2">
        <f>I817*1.5</f>
        <v>900000</v>
      </c>
      <c r="L817" s="2">
        <f>I817*2</f>
        <v>1200000</v>
      </c>
      <c r="M817" s="12">
        <f>H817/I817</f>
        <v>1.4120733333333333</v>
      </c>
      <c r="N817" t="str">
        <f>IF(M817&lt;=1, "0-100%", IF(M817&lt;=1.25, "100-125%", IF(M817&lt;=1.5, "125-150%", IF(M817&lt;=2, "150-200%", "&gt;200%"))))</f>
        <v>125-150%</v>
      </c>
      <c r="O817" s="6">
        <f>MIN(H817,I817)*INDEX('2018_commission_structure-Start'!$A$21:$I$24,MATCH($E817,'2018_commission_structure-Start'!$A$21:$A$24,0),MATCH(O$1,'2018_commission_structure-Start'!$A$21:$I$21,0))</f>
        <v>78000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25500.000000000004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20421.239999999998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0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>SUM(O817:S817)</f>
        <v>123921.23999999999</v>
      </c>
      <c r="U817" s="6">
        <f>T817+F817</f>
        <v>174950.24</v>
      </c>
      <c r="V817" s="6">
        <f>MIN(H817,I817)*INDEX('2018_commission_structure-Start'!$A$15:$J$18,MATCH($E817,'2018_commission_structure-Start'!$A$15:$A$18,0),MATCH(V$1,'2018_commission_structure-Start'!$A$15:$J$15,0))</f>
        <v>90000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27000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24311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0</v>
      </c>
      <c r="Z817" s="2">
        <f>IF(H817&gt;L817,(H817-L817)*INDEX('2018_commission_structure-Start'!$A$21:$I$24,MATCH($E817,'2018_commission_structure-Start'!$A$21:$A$24,0),MATCH(Z$1,'2018_commission_structure-Start'!$A$21:$I$21,0)),0)</f>
        <v>0</v>
      </c>
      <c r="AA817" s="6">
        <f>SUM(V817:Z817)</f>
        <v>141311</v>
      </c>
      <c r="AB817" s="6">
        <f>AA817+F817</f>
        <v>192340</v>
      </c>
    </row>
    <row r="818" spans="1:28" x14ac:dyDescent="0.2">
      <c r="A818" t="str">
        <f>C818&amp;" "&amp;D818</f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>VLOOKUP(E818,'2018_commission_structure-Start'!$A$22:$I$24,9,FALSE)</f>
        <v>500000</v>
      </c>
      <c r="J818" s="2">
        <f>I818*1.25</f>
        <v>625000</v>
      </c>
      <c r="K818" s="2">
        <f>I818*1.5</f>
        <v>750000</v>
      </c>
      <c r="L818" s="2">
        <f>I818*2</f>
        <v>1000000</v>
      </c>
      <c r="M818" s="12">
        <f>H818/I818</f>
        <v>1.3690560000000001</v>
      </c>
      <c r="N818" t="str">
        <f>IF(M818&lt;=1, "0-100%", IF(M818&lt;=1.25, "100-125%", IF(M818&lt;=1.5, "125-150%", IF(M818&lt;=2, "150-200%", "&gt;200%"))))</f>
        <v>125-150%</v>
      </c>
      <c r="O818" s="6">
        <f>MIN(H818,I818)*INDEX('2018_commission_structure-Start'!$A$21:$I$24,MATCH($E818,'2018_commission_structure-Start'!$A$21:$A$24,0),MATCH(O$1,'2018_commission_structure-Start'!$A$21:$I$21,0))</f>
        <v>50000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18750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10715.039999999999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>SUM(O818:S818)</f>
        <v>79465.039999999994</v>
      </c>
      <c r="U818" s="6">
        <f>T818+F818</f>
        <v>112130.04</v>
      </c>
      <c r="V818" s="6">
        <f>MIN(H818,I818)*INDEX('2018_commission_structure-Start'!$A$15:$J$18,MATCH($E818,'2018_commission_structure-Start'!$A$15:$A$18,0),MATCH(V$1,'2018_commission_structure-Start'!$A$15:$J$15,0))</f>
        <v>60000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21250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11905.6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IF(H818&gt;L818,(H818-L818)*INDEX('2018_commission_structure-Start'!$A$21:$I$24,MATCH($E818,'2018_commission_structure-Start'!$A$21:$A$24,0),MATCH(Z$1,'2018_commission_structure-Start'!$A$21:$I$21,0)),0)</f>
        <v>0</v>
      </c>
      <c r="AA818" s="6">
        <f>SUM(V818:Z818)</f>
        <v>93155.6</v>
      </c>
      <c r="AB818" s="6">
        <f>AA818+F818</f>
        <v>125820.6</v>
      </c>
    </row>
    <row r="819" spans="1:28" x14ac:dyDescent="0.2">
      <c r="A819" t="str">
        <f>C819&amp;" "&amp;D819</f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>VLOOKUP(E819,'2018_commission_structure-Start'!$A$22:$I$24,9,FALSE)</f>
        <v>750000</v>
      </c>
      <c r="J819" s="2">
        <f>I819*1.25</f>
        <v>937500</v>
      </c>
      <c r="K819" s="2">
        <f>I819*1.5</f>
        <v>1125000</v>
      </c>
      <c r="L819" s="2">
        <f>I819*2</f>
        <v>1500000</v>
      </c>
      <c r="M819" s="12">
        <f>H819/I819</f>
        <v>1.2823946666666666</v>
      </c>
      <c r="N819" t="str">
        <f>IF(M819&lt;=1, "0-100%", IF(M819&lt;=1.25, "100-125%", IF(M819&lt;=1.5, "125-150%", IF(M819&lt;=2, "150-200%", "&gt;200%"))))</f>
        <v>125-150%</v>
      </c>
      <c r="O819" s="6">
        <f>MIN(H819,I819)*INDEX('2018_commission_structure-Start'!$A$21:$I$24,MATCH($E819,'2018_commission_structure-Start'!$A$21:$A$24,0),MATCH(O$1,'2018_commission_structure-Start'!$A$21:$I$21,0))</f>
        <v>112500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35625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5588.08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>SUM(O819:S819)</f>
        <v>153713.07999999999</v>
      </c>
      <c r="U819" s="6">
        <f>T819+F819</f>
        <v>251625.08</v>
      </c>
      <c r="V819" s="6">
        <f>MIN(H819,I819)*INDEX('2018_commission_structure-Start'!$A$15:$J$18,MATCH($E819,'2018_commission_structure-Start'!$A$15:$A$18,0),MATCH(V$1,'2018_commission_structure-Start'!$A$15:$J$15,0))</f>
        <v>112500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41250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6074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IF(H819&gt;L819,(H819-L819)*INDEX('2018_commission_structure-Start'!$A$21:$I$24,MATCH($E819,'2018_commission_structure-Start'!$A$21:$A$24,0),MATCH(Z$1,'2018_commission_structure-Start'!$A$21:$I$21,0)),0)</f>
        <v>0</v>
      </c>
      <c r="AA819" s="6">
        <f>SUM(V819:Z819)</f>
        <v>159824</v>
      </c>
      <c r="AB819" s="6">
        <f>AA819+F819</f>
        <v>257736</v>
      </c>
    </row>
    <row r="820" spans="1:28" x14ac:dyDescent="0.2">
      <c r="A820" t="str">
        <f>C820&amp;" "&amp;D820</f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>VLOOKUP(E820,'2018_commission_structure-Start'!$A$22:$I$24,9,FALSE)</f>
        <v>750000</v>
      </c>
      <c r="J820" s="2">
        <f>I820*1.25</f>
        <v>937500</v>
      </c>
      <c r="K820" s="2">
        <f>I820*1.5</f>
        <v>1125000</v>
      </c>
      <c r="L820" s="2">
        <f>I820*2</f>
        <v>1500000</v>
      </c>
      <c r="M820" s="12">
        <f>H820/I820</f>
        <v>0.60776266666666667</v>
      </c>
      <c r="N820" t="str">
        <f>IF(M820&lt;=1, "0-100%", IF(M820&lt;=1.25, "100-125%", IF(M820&lt;=1.5, "125-150%", IF(M820&lt;=2, "150-200%", "&gt;200%"))))</f>
        <v>0-100%</v>
      </c>
      <c r="O820" s="6">
        <f>MIN(H820,I820)*INDEX('2018_commission_structure-Start'!$A$21:$I$24,MATCH($E820,'2018_commission_structure-Start'!$A$21:$A$24,0),MATCH(O$1,'2018_commission_structure-Start'!$A$21:$I$21,0))</f>
        <v>68373.3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0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>SUM(O820:S820)</f>
        <v>68373.3</v>
      </c>
      <c r="U820" s="6">
        <f>T820+F820</f>
        <v>169392.3</v>
      </c>
      <c r="V820" s="6">
        <f>MIN(H820,I820)*INDEX('2018_commission_structure-Start'!$A$15:$J$18,MATCH($E820,'2018_commission_structure-Start'!$A$15:$A$18,0),MATCH(V$1,'2018_commission_structure-Start'!$A$15:$J$15,0))</f>
        <v>68373.3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0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IF(H820&gt;L820,(H820-L820)*INDEX('2018_commission_structure-Start'!$A$21:$I$24,MATCH($E820,'2018_commission_structure-Start'!$A$21:$A$24,0),MATCH(Z$1,'2018_commission_structure-Start'!$A$21:$I$21,0)),0)</f>
        <v>0</v>
      </c>
      <c r="AA820" s="6">
        <f>SUM(V820:Z820)</f>
        <v>68373.3</v>
      </c>
      <c r="AB820" s="6">
        <f>AA820+F820</f>
        <v>169392.3</v>
      </c>
    </row>
    <row r="821" spans="1:28" x14ac:dyDescent="0.2">
      <c r="A821" t="str">
        <f>C821&amp;" "&amp;D821</f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>VLOOKUP(E821,'2018_commission_structure-Start'!$A$22:$I$24,9,FALSE)</f>
        <v>600000</v>
      </c>
      <c r="J821" s="2">
        <f>I821*1.25</f>
        <v>750000</v>
      </c>
      <c r="K821" s="2">
        <f>I821*1.5</f>
        <v>900000</v>
      </c>
      <c r="L821" s="2">
        <f>I821*2</f>
        <v>1200000</v>
      </c>
      <c r="M821" s="12">
        <f>H821/I821</f>
        <v>0.54876333333333338</v>
      </c>
      <c r="N821" t="str">
        <f>IF(M821&lt;=1, "0-100%", IF(M821&lt;=1.25, "100-125%", IF(M821&lt;=1.5, "125-150%", IF(M821&lt;=2, "150-200%", "&gt;200%"))))</f>
        <v>0-100%</v>
      </c>
      <c r="O821" s="6">
        <f>MIN(H821,I821)*INDEX('2018_commission_structure-Start'!$A$21:$I$24,MATCH($E821,'2018_commission_structure-Start'!$A$21:$A$24,0),MATCH(O$1,'2018_commission_structure-Start'!$A$21:$I$21,0))</f>
        <v>42803.54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0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>SUM(O821:S821)</f>
        <v>42803.54</v>
      </c>
      <c r="U821" s="6">
        <f>T821+F821</f>
        <v>120210.54000000001</v>
      </c>
      <c r="V821" s="6">
        <f>MIN(H821,I821)*INDEX('2018_commission_structure-Start'!$A$15:$J$18,MATCH($E821,'2018_commission_structure-Start'!$A$15:$A$18,0),MATCH(V$1,'2018_commission_structure-Start'!$A$15:$J$15,0))</f>
        <v>49388.7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0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IF(H821&gt;L821,(H821-L821)*INDEX('2018_commission_structure-Start'!$A$21:$I$24,MATCH($E821,'2018_commission_structure-Start'!$A$21:$A$24,0),MATCH(Z$1,'2018_commission_structure-Start'!$A$21:$I$21,0)),0)</f>
        <v>0</v>
      </c>
      <c r="AA821" s="6">
        <f>SUM(V821:Z821)</f>
        <v>49388.7</v>
      </c>
      <c r="AB821" s="6">
        <f>AA821+F821</f>
        <v>126795.7</v>
      </c>
    </row>
    <row r="822" spans="1:28" x14ac:dyDescent="0.2">
      <c r="A822" t="str">
        <f>C822&amp;" "&amp;D822</f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>VLOOKUP(E822,'2018_commission_structure-Start'!$A$22:$I$24,9,FALSE)</f>
        <v>750000</v>
      </c>
      <c r="J822" s="2">
        <f>I822*1.25</f>
        <v>937500</v>
      </c>
      <c r="K822" s="2">
        <f>I822*1.5</f>
        <v>1125000</v>
      </c>
      <c r="L822" s="2">
        <f>I822*2</f>
        <v>1500000</v>
      </c>
      <c r="M822" s="12">
        <f>H822/I822</f>
        <v>0.64848133333333335</v>
      </c>
      <c r="N822" t="str">
        <f>IF(M822&lt;=1, "0-100%", IF(M822&lt;=1.25, "100-125%", IF(M822&lt;=1.5, "125-150%", IF(M822&lt;=2, "150-200%", "&gt;200%"))))</f>
        <v>0-100%</v>
      </c>
      <c r="O822" s="6">
        <f>MIN(H822,I822)*INDEX('2018_commission_structure-Start'!$A$21:$I$24,MATCH($E822,'2018_commission_structure-Start'!$A$21:$A$24,0),MATCH(O$1,'2018_commission_structure-Start'!$A$21:$I$21,0))</f>
        <v>72954.149999999994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0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>SUM(O822:S822)</f>
        <v>72954.149999999994</v>
      </c>
      <c r="U822" s="6">
        <f>T822+F822</f>
        <v>160177.15</v>
      </c>
      <c r="V822" s="6">
        <f>MIN(H822,I822)*INDEX('2018_commission_structure-Start'!$A$15:$J$18,MATCH($E822,'2018_commission_structure-Start'!$A$15:$A$18,0),MATCH(V$1,'2018_commission_structure-Start'!$A$15:$J$15,0))</f>
        <v>72954.149999999994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0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IF(H822&gt;L822,(H822-L822)*INDEX('2018_commission_structure-Start'!$A$21:$I$24,MATCH($E822,'2018_commission_structure-Start'!$A$21:$A$24,0),MATCH(Z$1,'2018_commission_structure-Start'!$A$21:$I$21,0)),0)</f>
        <v>0</v>
      </c>
      <c r="AA822" s="6">
        <f>SUM(V822:Z822)</f>
        <v>72954.149999999994</v>
      </c>
      <c r="AB822" s="6">
        <f>AA822+F822</f>
        <v>160177.15</v>
      </c>
    </row>
    <row r="823" spans="1:28" x14ac:dyDescent="0.2">
      <c r="A823" t="str">
        <f>C823&amp;" "&amp;D823</f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>VLOOKUP(E823,'2018_commission_structure-Start'!$A$22:$I$24,9,FALSE)</f>
        <v>600000</v>
      </c>
      <c r="J823" s="2">
        <f>I823*1.25</f>
        <v>750000</v>
      </c>
      <c r="K823" s="2">
        <f>I823*1.5</f>
        <v>900000</v>
      </c>
      <c r="L823" s="2">
        <f>I823*2</f>
        <v>1200000</v>
      </c>
      <c r="M823" s="12">
        <f>H823/I823</f>
        <v>1.0582183333333333</v>
      </c>
      <c r="N823" t="str">
        <f>IF(M823&lt;=1, "0-100%", IF(M823&lt;=1.25, "100-125%", IF(M823&lt;=1.5, "125-150%", IF(M823&lt;=2, "150-200%", "&gt;200%"))))</f>
        <v>100-125%</v>
      </c>
      <c r="O823" s="6">
        <f>MIN(H823,I823)*INDEX('2018_commission_structure-Start'!$A$21:$I$24,MATCH($E823,'2018_commission_structure-Start'!$A$21:$A$24,0),MATCH(O$1,'2018_commission_structure-Start'!$A$21:$I$21,0))</f>
        <v>78000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5938.27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>SUM(O823:S823)</f>
        <v>83938.27</v>
      </c>
      <c r="U823" s="6">
        <f>T823+F823</f>
        <v>144822.27000000002</v>
      </c>
      <c r="V823" s="6">
        <f>MIN(H823,I823)*INDEX('2018_commission_structure-Start'!$A$15:$J$18,MATCH($E823,'2018_commission_structure-Start'!$A$15:$A$18,0),MATCH(V$1,'2018_commission_structure-Start'!$A$15:$J$15,0))</f>
        <v>90000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6287.58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IF(H823&gt;L823,(H823-L823)*INDEX('2018_commission_structure-Start'!$A$21:$I$24,MATCH($E823,'2018_commission_structure-Start'!$A$21:$A$24,0),MATCH(Z$1,'2018_commission_structure-Start'!$A$21:$I$21,0)),0)</f>
        <v>0</v>
      </c>
      <c r="AA823" s="6">
        <f>SUM(V823:Z823)</f>
        <v>96287.58</v>
      </c>
      <c r="AB823" s="6">
        <f>AA823+F823</f>
        <v>157171.58000000002</v>
      </c>
    </row>
    <row r="824" spans="1:28" x14ac:dyDescent="0.2">
      <c r="A824" t="str">
        <f>C824&amp;" "&amp;D824</f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>VLOOKUP(E824,'2018_commission_structure-Start'!$A$22:$I$24,9,FALSE)</f>
        <v>600000</v>
      </c>
      <c r="J824" s="2">
        <f>I824*1.25</f>
        <v>750000</v>
      </c>
      <c r="K824" s="2">
        <f>I824*1.5</f>
        <v>900000</v>
      </c>
      <c r="L824" s="2">
        <f>I824*2</f>
        <v>1200000</v>
      </c>
      <c r="M824" s="12">
        <f>H824/I824</f>
        <v>1.1268283333333333</v>
      </c>
      <c r="N824" t="str">
        <f>IF(M824&lt;=1, "0-100%", IF(M824&lt;=1.25, "100-125%", IF(M824&lt;=1.5, "125-150%", IF(M824&lt;=2, "150-200%", "&gt;200%"))))</f>
        <v>100-125%</v>
      </c>
      <c r="O824" s="6">
        <f>MIN(H824,I824)*INDEX('2018_commission_structure-Start'!$A$21:$I$24,MATCH($E824,'2018_commission_structure-Start'!$A$21:$A$24,0),MATCH(O$1,'2018_commission_structure-Start'!$A$21:$I$21,0))</f>
        <v>78000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12936.490000000002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0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>SUM(O824:S824)</f>
        <v>90936.49</v>
      </c>
      <c r="U824" s="6">
        <f>T824+F824</f>
        <v>157892.49</v>
      </c>
      <c r="V824" s="6">
        <f>MIN(H824,I824)*INDEX('2018_commission_structure-Start'!$A$15:$J$18,MATCH($E824,'2018_commission_structure-Start'!$A$15:$A$18,0),MATCH(V$1,'2018_commission_structure-Start'!$A$15:$J$15,0))</f>
        <v>90000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13697.46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0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IF(H824&gt;L824,(H824-L824)*INDEX('2018_commission_structure-Start'!$A$21:$I$24,MATCH($E824,'2018_commission_structure-Start'!$A$21:$A$24,0),MATCH(Z$1,'2018_commission_structure-Start'!$A$21:$I$21,0)),0)</f>
        <v>0</v>
      </c>
      <c r="AA824" s="6">
        <f>SUM(V824:Z824)</f>
        <v>103697.45999999999</v>
      </c>
      <c r="AB824" s="6">
        <f>AA824+F824</f>
        <v>170653.46</v>
      </c>
    </row>
    <row r="825" spans="1:28" x14ac:dyDescent="0.2">
      <c r="A825" t="str">
        <f>C825&amp;" "&amp;D825</f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>VLOOKUP(E825,'2018_commission_structure-Start'!$A$22:$I$24,9,FALSE)</f>
        <v>750000</v>
      </c>
      <c r="J825" s="2">
        <f>I825*1.25</f>
        <v>937500</v>
      </c>
      <c r="K825" s="2">
        <f>I825*1.5</f>
        <v>1125000</v>
      </c>
      <c r="L825" s="2">
        <f>I825*2</f>
        <v>1500000</v>
      </c>
      <c r="M825" s="12">
        <f>H825/I825</f>
        <v>1.3098000000000001</v>
      </c>
      <c r="N825" t="str">
        <f>IF(M825&lt;=1, "0-100%", IF(M825&lt;=1.25, "100-125%", IF(M825&lt;=1.5, "125-150%", IF(M825&lt;=2, "150-200%", "&gt;200%"))))</f>
        <v>125-150%</v>
      </c>
      <c r="O825" s="6">
        <f>MIN(H825,I825)*INDEX('2018_commission_structure-Start'!$A$21:$I$24,MATCH($E825,'2018_commission_structure-Start'!$A$21:$A$24,0),MATCH(O$1,'2018_commission_structure-Start'!$A$21:$I$21,0))</f>
        <v>112500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35625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10315.5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>SUM(O825:S825)</f>
        <v>158440.5</v>
      </c>
      <c r="U825" s="6">
        <f>T825+F825</f>
        <v>248313.5</v>
      </c>
      <c r="V825" s="6">
        <f>MIN(H825,I825)*INDEX('2018_commission_structure-Start'!$A$15:$J$18,MATCH($E825,'2018_commission_structure-Start'!$A$15:$A$18,0),MATCH(V$1,'2018_commission_structure-Start'!$A$15:$J$15,0))</f>
        <v>112500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41250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11212.5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IF(H825&gt;L825,(H825-L825)*INDEX('2018_commission_structure-Start'!$A$21:$I$24,MATCH($E825,'2018_commission_structure-Start'!$A$21:$A$24,0),MATCH(Z$1,'2018_commission_structure-Start'!$A$21:$I$21,0)),0)</f>
        <v>0</v>
      </c>
      <c r="AA825" s="6">
        <f>SUM(V825:Z825)</f>
        <v>164962.5</v>
      </c>
      <c r="AB825" s="6">
        <f>AA825+F825</f>
        <v>254835.5</v>
      </c>
    </row>
    <row r="826" spans="1:28" x14ac:dyDescent="0.2">
      <c r="A826" t="str">
        <f>C826&amp;" "&amp;D826</f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>VLOOKUP(E826,'2018_commission_structure-Start'!$A$22:$I$24,9,FALSE)</f>
        <v>500000</v>
      </c>
      <c r="J826" s="2">
        <f>I826*1.25</f>
        <v>625000</v>
      </c>
      <c r="K826" s="2">
        <f>I826*1.5</f>
        <v>750000</v>
      </c>
      <c r="L826" s="2">
        <f>I826*2</f>
        <v>1000000</v>
      </c>
      <c r="M826" s="12">
        <f>H826/I826</f>
        <v>1.5028379999999999</v>
      </c>
      <c r="N826" t="str">
        <f>IF(M826&lt;=1, "0-100%", IF(M826&lt;=1.25, "100-125%", IF(M826&lt;=1.5, "125-150%", IF(M826&lt;=2, "150-200%", "&gt;200%"))))</f>
        <v>150-200%</v>
      </c>
      <c r="O826" s="6">
        <f>MIN(H826,I826)*INDEX('2018_commission_structure-Start'!$A$21:$I$24,MATCH($E826,'2018_commission_structure-Start'!$A$21:$A$24,0),MATCH(O$1,'2018_commission_structure-Start'!$A$21:$I$21,0))</f>
        <v>50000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18750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22500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312.18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>SUM(O826:S826)</f>
        <v>91562.18</v>
      </c>
      <c r="U826" s="6">
        <f>T826+F826</f>
        <v>148095.18</v>
      </c>
      <c r="V826" s="6">
        <f>MIN(H826,I826)*INDEX('2018_commission_structure-Start'!$A$15:$J$18,MATCH($E826,'2018_commission_structure-Start'!$A$15:$A$18,0),MATCH(V$1,'2018_commission_structure-Start'!$A$15:$J$15,0))</f>
        <v>60000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21250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25000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312.18</v>
      </c>
      <c r="Z826" s="2">
        <f>IF(H826&gt;L826,(H826-L826)*INDEX('2018_commission_structure-Start'!$A$21:$I$24,MATCH($E826,'2018_commission_structure-Start'!$A$21:$A$24,0),MATCH(Z$1,'2018_commission_structure-Start'!$A$21:$I$21,0)),0)</f>
        <v>0</v>
      </c>
      <c r="AA826" s="6">
        <f>SUM(V826:Z826)</f>
        <v>106562.18</v>
      </c>
      <c r="AB826" s="6">
        <f>AA826+F826</f>
        <v>163095.18</v>
      </c>
    </row>
    <row r="827" spans="1:28" x14ac:dyDescent="0.2">
      <c r="A827" t="str">
        <f>C827&amp;" "&amp;D827</f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>VLOOKUP(E827,'2018_commission_structure-Start'!$A$22:$I$24,9,FALSE)</f>
        <v>500000</v>
      </c>
      <c r="J827" s="2">
        <f>I827*1.25</f>
        <v>625000</v>
      </c>
      <c r="K827" s="2">
        <f>I827*1.5</f>
        <v>750000</v>
      </c>
      <c r="L827" s="2">
        <f>I827*2</f>
        <v>1000000</v>
      </c>
      <c r="M827" s="12">
        <f>H827/I827</f>
        <v>1.6750579999999999</v>
      </c>
      <c r="N827" t="str">
        <f>IF(M827&lt;=1, "0-100%", IF(M827&lt;=1.25, "100-125%", IF(M827&lt;=1.5, "125-150%", IF(M827&lt;=2, "150-200%", "&gt;200%"))))</f>
        <v>150-200%</v>
      </c>
      <c r="O827" s="6">
        <f>MIN(H827,I827)*INDEX('2018_commission_structure-Start'!$A$21:$I$24,MATCH($E827,'2018_commission_structure-Start'!$A$21:$A$24,0),MATCH(O$1,'2018_commission_structure-Start'!$A$21:$I$21,0))</f>
        <v>50000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18750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22500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19256.38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>SUM(O827:S827)</f>
        <v>110506.38</v>
      </c>
      <c r="U827" s="6">
        <f>T827+F827</f>
        <v>141993.38</v>
      </c>
      <c r="V827" s="6">
        <f>MIN(H827,I827)*INDEX('2018_commission_structure-Start'!$A$15:$J$18,MATCH($E827,'2018_commission_structure-Start'!$A$15:$A$18,0),MATCH(V$1,'2018_commission_structure-Start'!$A$15:$J$15,0))</f>
        <v>60000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21250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25000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19256.38</v>
      </c>
      <c r="Z827" s="2">
        <f>IF(H827&gt;L827,(H827-L827)*INDEX('2018_commission_structure-Start'!$A$21:$I$24,MATCH($E827,'2018_commission_structure-Start'!$A$21:$A$24,0),MATCH(Z$1,'2018_commission_structure-Start'!$A$21:$I$21,0)),0)</f>
        <v>0</v>
      </c>
      <c r="AA827" s="6">
        <f>SUM(V827:Z827)</f>
        <v>125506.38</v>
      </c>
      <c r="AB827" s="6">
        <f>AA827+F827</f>
        <v>156993.38</v>
      </c>
    </row>
    <row r="828" spans="1:28" x14ac:dyDescent="0.2">
      <c r="A828" t="str">
        <f>C828&amp;" "&amp;D828</f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>VLOOKUP(E828,'2018_commission_structure-Start'!$A$22:$I$24,9,FALSE)</f>
        <v>600000</v>
      </c>
      <c r="J828" s="2">
        <f>I828*1.25</f>
        <v>750000</v>
      </c>
      <c r="K828" s="2">
        <f>I828*1.5</f>
        <v>900000</v>
      </c>
      <c r="L828" s="2">
        <f>I828*2</f>
        <v>1200000</v>
      </c>
      <c r="M828" s="12">
        <f>H828/I828</f>
        <v>1.1980599999999999</v>
      </c>
      <c r="N828" t="str">
        <f>IF(M828&lt;=1, "0-100%", IF(M828&lt;=1.25, "100-125%", IF(M828&lt;=1.5, "125-150%", IF(M828&lt;=2, "150-200%", "&gt;200%"))))</f>
        <v>100-125%</v>
      </c>
      <c r="O828" s="6">
        <f>MIN(H828,I828)*INDEX('2018_commission_structure-Start'!$A$21:$I$24,MATCH($E828,'2018_commission_structure-Start'!$A$21:$A$24,0),MATCH(O$1,'2018_commission_structure-Start'!$A$21:$I$21,0))</f>
        <v>78000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20202.120000000003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>SUM(O828:S828)</f>
        <v>98202.12</v>
      </c>
      <c r="U828" s="6">
        <f>T828+F828</f>
        <v>148579.12</v>
      </c>
      <c r="V828" s="6">
        <f>MIN(H828,I828)*INDEX('2018_commission_structure-Start'!$A$15:$J$18,MATCH($E828,'2018_commission_structure-Start'!$A$15:$A$18,0),MATCH(V$1,'2018_commission_structure-Start'!$A$15:$J$15,0))</f>
        <v>90000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21390.48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IF(H828&gt;L828,(H828-L828)*INDEX('2018_commission_structure-Start'!$A$21:$I$24,MATCH($E828,'2018_commission_structure-Start'!$A$21:$A$24,0),MATCH(Z$1,'2018_commission_structure-Start'!$A$21:$I$21,0)),0)</f>
        <v>0</v>
      </c>
      <c r="AA828" s="6">
        <f>SUM(V828:Z828)</f>
        <v>111390.48</v>
      </c>
      <c r="AB828" s="6">
        <f>AA828+F828</f>
        <v>161767.47999999998</v>
      </c>
    </row>
    <row r="829" spans="1:28" x14ac:dyDescent="0.2">
      <c r="A829" t="str">
        <f>C829&amp;" "&amp;D829</f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>VLOOKUP(E829,'2018_commission_structure-Start'!$A$22:$I$24,9,FALSE)</f>
        <v>500000</v>
      </c>
      <c r="J829" s="2">
        <f>I829*1.25</f>
        <v>625000</v>
      </c>
      <c r="K829" s="2">
        <f>I829*1.5</f>
        <v>750000</v>
      </c>
      <c r="L829" s="2">
        <f>I829*2</f>
        <v>1000000</v>
      </c>
      <c r="M829" s="12">
        <f>H829/I829</f>
        <v>1.8428899999999999</v>
      </c>
      <c r="N829" t="str">
        <f>IF(M829&lt;=1, "0-100%", IF(M829&lt;=1.25, "100-125%", IF(M829&lt;=1.5, "125-150%", IF(M829&lt;=2, "150-200%", "&gt;200%"))))</f>
        <v>150-200%</v>
      </c>
      <c r="O829" s="6">
        <f>MIN(H829,I829)*INDEX('2018_commission_structure-Start'!$A$21:$I$24,MATCH($E829,'2018_commission_structure-Start'!$A$21:$A$24,0),MATCH(O$1,'2018_commission_structure-Start'!$A$21:$I$21,0))</f>
        <v>50000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18750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22500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37717.9</v>
      </c>
      <c r="S829" s="2">
        <f>IF(H829&gt;L829,(H829-L829)*INDEX('2018_commission_structure-Start'!$A$21:$I$24,MATCH($E829,'2018_commission_structure-Start'!$A$21:$A$24,0),MATCH(S$1,'2018_commission_structure-Start'!$A$21:$I$21,0)),0)</f>
        <v>0</v>
      </c>
      <c r="T829" s="6">
        <f>SUM(O829:S829)</f>
        <v>128967.9</v>
      </c>
      <c r="U829" s="6">
        <f>T829+F829</f>
        <v>187228.9</v>
      </c>
      <c r="V829" s="6">
        <f>MIN(H829,I829)*INDEX('2018_commission_structure-Start'!$A$15:$J$18,MATCH($E829,'2018_commission_structure-Start'!$A$15:$A$18,0),MATCH(V$1,'2018_commission_structure-Start'!$A$15:$J$15,0))</f>
        <v>60000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21250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25000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37717.9</v>
      </c>
      <c r="Z829" s="2">
        <f>IF(H829&gt;L829,(H829-L829)*INDEX('2018_commission_structure-Start'!$A$21:$I$24,MATCH($E829,'2018_commission_structure-Start'!$A$21:$A$24,0),MATCH(Z$1,'2018_commission_structure-Start'!$A$21:$I$21,0)),0)</f>
        <v>0</v>
      </c>
      <c r="AA829" s="6">
        <f>SUM(V829:Z829)</f>
        <v>143967.9</v>
      </c>
      <c r="AB829" s="6">
        <f>AA829+F829</f>
        <v>202228.9</v>
      </c>
    </row>
    <row r="830" spans="1:28" x14ac:dyDescent="0.2">
      <c r="A830" t="str">
        <f>C830&amp;" "&amp;D830</f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>VLOOKUP(E830,'2018_commission_structure-Start'!$A$22:$I$24,9,FALSE)</f>
        <v>750000</v>
      </c>
      <c r="J830" s="2">
        <f>I830*1.25</f>
        <v>937500</v>
      </c>
      <c r="K830" s="2">
        <f>I830*1.5</f>
        <v>1125000</v>
      </c>
      <c r="L830" s="2">
        <f>I830*2</f>
        <v>1500000</v>
      </c>
      <c r="M830" s="12">
        <f>H830/I830</f>
        <v>1.1942186666666668</v>
      </c>
      <c r="N830" t="str">
        <f>IF(M830&lt;=1, "0-100%", IF(M830&lt;=1.25, "100-125%", IF(M830&lt;=1.5, "125-150%", IF(M830&lt;=2, "150-200%", "&gt;200%"))))</f>
        <v>100-125%</v>
      </c>
      <c r="O830" s="6">
        <f>MIN(H830,I830)*INDEX('2018_commission_structure-Start'!$A$21:$I$24,MATCH($E830,'2018_commission_structure-Start'!$A$21:$A$24,0),MATCH(O$1,'2018_commission_structure-Start'!$A$21:$I$21,0))</f>
        <v>112500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27676.16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0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>SUM(O830:S830)</f>
        <v>140176.16</v>
      </c>
      <c r="U830" s="6">
        <f>T830+F830</f>
        <v>255274.16</v>
      </c>
      <c r="V830" s="6">
        <f>MIN(H830,I830)*INDEX('2018_commission_structure-Start'!$A$15:$J$18,MATCH($E830,'2018_commission_structure-Start'!$A$15:$A$18,0),MATCH(V$1,'2018_commission_structure-Start'!$A$15:$J$15,0))</f>
        <v>112500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32046.080000000002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0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IF(H830&gt;L830,(H830-L830)*INDEX('2018_commission_structure-Start'!$A$21:$I$24,MATCH($E830,'2018_commission_structure-Start'!$A$21:$A$24,0),MATCH(Z$1,'2018_commission_structure-Start'!$A$21:$I$21,0)),0)</f>
        <v>0</v>
      </c>
      <c r="AA830" s="6">
        <f>SUM(V830:Z830)</f>
        <v>144546.08000000002</v>
      </c>
      <c r="AB830" s="6">
        <f>AA830+F830</f>
        <v>259644.08000000002</v>
      </c>
    </row>
    <row r="831" spans="1:28" x14ac:dyDescent="0.2">
      <c r="A831" t="str">
        <f>C831&amp;" "&amp;D831</f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>VLOOKUP(E831,'2018_commission_structure-Start'!$A$22:$I$24,9,FALSE)</f>
        <v>600000</v>
      </c>
      <c r="J831" s="2">
        <f>I831*1.25</f>
        <v>750000</v>
      </c>
      <c r="K831" s="2">
        <f>I831*1.5</f>
        <v>900000</v>
      </c>
      <c r="L831" s="2">
        <f>I831*2</f>
        <v>1200000</v>
      </c>
      <c r="M831" s="12">
        <f>H831/I831</f>
        <v>1.1493916666666666</v>
      </c>
      <c r="N831" t="str">
        <f>IF(M831&lt;=1, "0-100%", IF(M831&lt;=1.25, "100-125%", IF(M831&lt;=1.5, "125-150%", IF(M831&lt;=2, "150-200%", "&gt;200%"))))</f>
        <v>100-125%</v>
      </c>
      <c r="O831" s="6">
        <f>MIN(H831,I831)*INDEX('2018_commission_structure-Start'!$A$21:$I$24,MATCH($E831,'2018_commission_structure-Start'!$A$21:$A$24,0),MATCH(O$1,'2018_commission_structure-Start'!$A$21:$I$21,0))</f>
        <v>78000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15237.95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>SUM(O831:S831)</f>
        <v>93237.95</v>
      </c>
      <c r="U831" s="6">
        <f>T831+F831</f>
        <v>150871.95000000001</v>
      </c>
      <c r="V831" s="6">
        <f>MIN(H831,I831)*INDEX('2018_commission_structure-Start'!$A$15:$J$18,MATCH($E831,'2018_commission_structure-Start'!$A$15:$A$18,0),MATCH(V$1,'2018_commission_structure-Start'!$A$15:$J$15,0))</f>
        <v>90000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16134.3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IF(H831&gt;L831,(H831-L831)*INDEX('2018_commission_structure-Start'!$A$21:$I$24,MATCH($E831,'2018_commission_structure-Start'!$A$21:$A$24,0),MATCH(Z$1,'2018_commission_structure-Start'!$A$21:$I$21,0)),0)</f>
        <v>0</v>
      </c>
      <c r="AA831" s="6">
        <f>SUM(V831:Z831)</f>
        <v>106134.3</v>
      </c>
      <c r="AB831" s="6">
        <f>AA831+F831</f>
        <v>163768.29999999999</v>
      </c>
    </row>
    <row r="832" spans="1:28" x14ac:dyDescent="0.2">
      <c r="A832" t="str">
        <f>C832&amp;" "&amp;D832</f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>VLOOKUP(E832,'2018_commission_structure-Start'!$A$22:$I$24,9,FALSE)</f>
        <v>500000</v>
      </c>
      <c r="J832" s="2">
        <f>I832*1.25</f>
        <v>625000</v>
      </c>
      <c r="K832" s="2">
        <f>I832*1.5</f>
        <v>750000</v>
      </c>
      <c r="L832" s="2">
        <f>I832*2</f>
        <v>1000000</v>
      </c>
      <c r="M832" s="12">
        <f>H832/I832</f>
        <v>1.44123</v>
      </c>
      <c r="N832" t="str">
        <f>IF(M832&lt;=1, "0-100%", IF(M832&lt;=1.25, "100-125%", IF(M832&lt;=1.5, "125-150%", IF(M832&lt;=2, "150-200%", "&gt;200%"))))</f>
        <v>125-150%</v>
      </c>
      <c r="O832" s="6">
        <f>MIN(H832,I832)*INDEX('2018_commission_structure-Start'!$A$21:$I$24,MATCH($E832,'2018_commission_structure-Start'!$A$21:$A$24,0),MATCH(O$1,'2018_commission_structure-Start'!$A$21:$I$21,0))</f>
        <v>50000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18750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17210.7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>SUM(O832:S832)</f>
        <v>85960.7</v>
      </c>
      <c r="U832" s="6">
        <f>T832+F832</f>
        <v>133043.70000000001</v>
      </c>
      <c r="V832" s="6">
        <f>MIN(H832,I832)*INDEX('2018_commission_structure-Start'!$A$15:$J$18,MATCH($E832,'2018_commission_structure-Start'!$A$15:$A$18,0),MATCH(V$1,'2018_commission_structure-Start'!$A$15:$J$15,0))</f>
        <v>60000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21250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19123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IF(H832&gt;L832,(H832-L832)*INDEX('2018_commission_structure-Start'!$A$21:$I$24,MATCH($E832,'2018_commission_structure-Start'!$A$21:$A$24,0),MATCH(Z$1,'2018_commission_structure-Start'!$A$21:$I$21,0)),0)</f>
        <v>0</v>
      </c>
      <c r="AA832" s="6">
        <f>SUM(V832:Z832)</f>
        <v>100373</v>
      </c>
      <c r="AB832" s="6">
        <f>AA832+F832</f>
        <v>147456</v>
      </c>
    </row>
    <row r="833" spans="1:28" x14ac:dyDescent="0.2">
      <c r="A833" t="str">
        <f>C833&amp;" "&amp;D833</f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>VLOOKUP(E833,'2018_commission_structure-Start'!$A$22:$I$24,9,FALSE)</f>
        <v>600000</v>
      </c>
      <c r="J833" s="2">
        <f>I833*1.25</f>
        <v>750000</v>
      </c>
      <c r="K833" s="2">
        <f>I833*1.5</f>
        <v>900000</v>
      </c>
      <c r="L833" s="2">
        <f>I833*2</f>
        <v>1200000</v>
      </c>
      <c r="M833" s="12">
        <f>H833/I833</f>
        <v>1.0708933333333333</v>
      </c>
      <c r="N833" t="str">
        <f>IF(M833&lt;=1, "0-100%", IF(M833&lt;=1.25, "100-125%", IF(M833&lt;=1.5, "125-150%", IF(M833&lt;=2, "150-200%", "&gt;200%"))))</f>
        <v>100-125%</v>
      </c>
      <c r="O833" s="6">
        <f>MIN(H833,I833)*INDEX('2018_commission_structure-Start'!$A$21:$I$24,MATCH($E833,'2018_commission_structure-Start'!$A$21:$A$24,0),MATCH(O$1,'2018_commission_structure-Start'!$A$21:$I$21,0))</f>
        <v>78000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7231.1200000000008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>SUM(O833:S833)</f>
        <v>85231.12</v>
      </c>
      <c r="U833" s="6">
        <f>T833+F833</f>
        <v>160164.12</v>
      </c>
      <c r="V833" s="6">
        <f>MIN(H833,I833)*INDEX('2018_commission_structure-Start'!$A$15:$J$18,MATCH($E833,'2018_commission_structure-Start'!$A$15:$A$18,0),MATCH(V$1,'2018_commission_structure-Start'!$A$15:$J$15,0))</f>
        <v>90000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7656.48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IF(H833&gt;L833,(H833-L833)*INDEX('2018_commission_structure-Start'!$A$21:$I$24,MATCH($E833,'2018_commission_structure-Start'!$A$21:$A$24,0),MATCH(Z$1,'2018_commission_structure-Start'!$A$21:$I$21,0)),0)</f>
        <v>0</v>
      </c>
      <c r="AA833" s="6">
        <f>SUM(V833:Z833)</f>
        <v>97656.48</v>
      </c>
      <c r="AB833" s="6">
        <f>AA833+F833</f>
        <v>172589.47999999998</v>
      </c>
    </row>
    <row r="834" spans="1:28" x14ac:dyDescent="0.2">
      <c r="A834" t="str">
        <f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>VLOOKUP(E834,'2018_commission_structure-Start'!$A$22:$I$24,9,FALSE)</f>
        <v>600000</v>
      </c>
      <c r="J834" s="2">
        <f>I834*1.25</f>
        <v>750000</v>
      </c>
      <c r="K834" s="2">
        <f>I834*1.5</f>
        <v>900000</v>
      </c>
      <c r="L834" s="2">
        <f>I834*2</f>
        <v>1200000</v>
      </c>
      <c r="M834" s="12">
        <f>H834/I834</f>
        <v>1.007625</v>
      </c>
      <c r="N834" t="str">
        <f>IF(M834&lt;=1, "0-100%", IF(M834&lt;=1.25, "100-125%", IF(M834&lt;=1.5, "125-150%", IF(M834&lt;=2, "150-200%", "&gt;200%"))))</f>
        <v>100-125%</v>
      </c>
      <c r="O834" s="6">
        <f>MIN(H834,I834)*INDEX('2018_commission_structure-Start'!$A$21:$I$24,MATCH($E834,'2018_commission_structure-Start'!$A$21:$A$24,0),MATCH(O$1,'2018_commission_structure-Start'!$A$21:$I$21,0))</f>
        <v>78000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777.75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0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>SUM(O834:S834)</f>
        <v>78777.75</v>
      </c>
      <c r="U834" s="6">
        <f>T834+F834</f>
        <v>135827.75</v>
      </c>
      <c r="V834" s="6">
        <f>MIN(H834,I834)*INDEX('2018_commission_structure-Start'!$A$15:$J$18,MATCH($E834,'2018_commission_structure-Start'!$A$15:$A$18,0),MATCH(V$1,'2018_commission_structure-Start'!$A$15:$J$15,0))</f>
        <v>90000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823.5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0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IF(H834&gt;L834,(H834-L834)*INDEX('2018_commission_structure-Start'!$A$21:$I$24,MATCH($E834,'2018_commission_structure-Start'!$A$21:$A$24,0),MATCH(Z$1,'2018_commission_structure-Start'!$A$21:$I$21,0)),0)</f>
        <v>0</v>
      </c>
      <c r="AA834" s="6">
        <f>SUM(V834:Z834)</f>
        <v>90823.5</v>
      </c>
      <c r="AB834" s="6">
        <f>AA834+F834</f>
        <v>147873.5</v>
      </c>
    </row>
    <row r="835" spans="1:28" x14ac:dyDescent="0.2">
      <c r="A835" t="str">
        <f>C835&amp;" "&amp;D835</f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>VLOOKUP(E835,'2018_commission_structure-Start'!$A$22:$I$24,9,FALSE)</f>
        <v>600000</v>
      </c>
      <c r="J835" s="2">
        <f>I835*1.25</f>
        <v>750000</v>
      </c>
      <c r="K835" s="2">
        <f>I835*1.5</f>
        <v>900000</v>
      </c>
      <c r="L835" s="2">
        <f>I835*2</f>
        <v>1200000</v>
      </c>
      <c r="M835" s="12">
        <f>H835/I835</f>
        <v>1.513055</v>
      </c>
      <c r="N835" t="str">
        <f>IF(M835&lt;=1, "0-100%", IF(M835&lt;=1.25, "100-125%", IF(M835&lt;=1.5, "125-150%", IF(M835&lt;=2, "150-200%", "&gt;200%"))))</f>
        <v>150-200%</v>
      </c>
      <c r="O835" s="6">
        <f>MIN(H835,I835)*INDEX('2018_commission_structure-Start'!$A$21:$I$24,MATCH($E835,'2018_commission_structure-Start'!$A$21:$A$24,0),MATCH(O$1,'2018_commission_structure-Start'!$A$21:$I$21,0))</f>
        <v>78000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25500.000000000004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31500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2036.5800000000002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>SUM(O835:S835)</f>
        <v>137036.57999999999</v>
      </c>
      <c r="U835" s="6">
        <f>T835+F835</f>
        <v>199162.58</v>
      </c>
      <c r="V835" s="6">
        <f>MIN(H835,I835)*INDEX('2018_commission_structure-Start'!$A$15:$J$18,MATCH($E835,'2018_commission_structure-Start'!$A$15:$A$18,0),MATCH(V$1,'2018_commission_structure-Start'!$A$15:$J$15,0))</f>
        <v>90000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27000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37500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2349.9</v>
      </c>
      <c r="Z835" s="2">
        <f>IF(H835&gt;L835,(H835-L835)*INDEX('2018_commission_structure-Start'!$A$21:$I$24,MATCH($E835,'2018_commission_structure-Start'!$A$21:$A$24,0),MATCH(Z$1,'2018_commission_structure-Start'!$A$21:$I$21,0)),0)</f>
        <v>0</v>
      </c>
      <c r="AA835" s="6">
        <f>SUM(V835:Z835)</f>
        <v>156849.9</v>
      </c>
      <c r="AB835" s="6">
        <f>AA835+F835</f>
        <v>218975.9</v>
      </c>
    </row>
    <row r="836" spans="1:28" x14ac:dyDescent="0.2">
      <c r="A836" t="str">
        <f>C836&amp;" "&amp;D836</f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>VLOOKUP(E836,'2018_commission_structure-Start'!$A$22:$I$24,9,FALSE)</f>
        <v>750000</v>
      </c>
      <c r="J836" s="2">
        <f>I836*1.25</f>
        <v>937500</v>
      </c>
      <c r="K836" s="2">
        <f>I836*1.5</f>
        <v>1125000</v>
      </c>
      <c r="L836" s="2">
        <f>I836*2</f>
        <v>1500000</v>
      </c>
      <c r="M836" s="12">
        <f>H836/I836</f>
        <v>0.8344786666666667</v>
      </c>
      <c r="N836" t="str">
        <f>IF(M836&lt;=1, "0-100%", IF(M836&lt;=1.25, "100-125%", IF(M836&lt;=1.5, "125-150%", IF(M836&lt;=2, "150-200%", "&gt;200%"))))</f>
        <v>0-100%</v>
      </c>
      <c r="O836" s="6">
        <f>MIN(H836,I836)*INDEX('2018_commission_structure-Start'!$A$21:$I$24,MATCH($E836,'2018_commission_structure-Start'!$A$21:$A$24,0),MATCH(O$1,'2018_commission_structure-Start'!$A$21:$I$21,0))</f>
        <v>93878.849999999991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0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>SUM(O836:S836)</f>
        <v>93878.849999999991</v>
      </c>
      <c r="U836" s="6">
        <f>T836+F836</f>
        <v>183372.84999999998</v>
      </c>
      <c r="V836" s="6">
        <f>MIN(H836,I836)*INDEX('2018_commission_structure-Start'!$A$15:$J$18,MATCH($E836,'2018_commission_structure-Start'!$A$15:$A$18,0),MATCH(V$1,'2018_commission_structure-Start'!$A$15:$J$15,0))</f>
        <v>93878.849999999991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0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IF(H836&gt;L836,(H836-L836)*INDEX('2018_commission_structure-Start'!$A$21:$I$24,MATCH($E836,'2018_commission_structure-Start'!$A$21:$A$24,0),MATCH(Z$1,'2018_commission_structure-Start'!$A$21:$I$21,0)),0)</f>
        <v>0</v>
      </c>
      <c r="AA836" s="6">
        <f>SUM(V836:Z836)</f>
        <v>93878.849999999991</v>
      </c>
      <c r="AB836" s="6">
        <f>AA836+F836</f>
        <v>183372.84999999998</v>
      </c>
    </row>
    <row r="837" spans="1:28" x14ac:dyDescent="0.2">
      <c r="A837" t="str">
        <f>C837&amp;" "&amp;D837</f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>VLOOKUP(E837,'2018_commission_structure-Start'!$A$22:$I$24,9,FALSE)</f>
        <v>500000</v>
      </c>
      <c r="J837" s="2">
        <f>I837*1.25</f>
        <v>625000</v>
      </c>
      <c r="K837" s="2">
        <f>I837*1.5</f>
        <v>750000</v>
      </c>
      <c r="L837" s="2">
        <f>I837*2</f>
        <v>1000000</v>
      </c>
      <c r="M837" s="12">
        <f>H837/I837</f>
        <v>1.301992</v>
      </c>
      <c r="N837" t="str">
        <f>IF(M837&lt;=1, "0-100%", IF(M837&lt;=1.25, "100-125%", IF(M837&lt;=1.5, "125-150%", IF(M837&lt;=2, "150-200%", "&gt;200%"))))</f>
        <v>125-150%</v>
      </c>
      <c r="O837" s="6">
        <f>MIN(H837,I837)*INDEX('2018_commission_structure-Start'!$A$21:$I$24,MATCH($E837,'2018_commission_structure-Start'!$A$21:$A$24,0),MATCH(O$1,'2018_commission_structure-Start'!$A$21:$I$21,0))</f>
        <v>50000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18750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4679.28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>SUM(O837:S837)</f>
        <v>73429.279999999999</v>
      </c>
      <c r="U837" s="6">
        <f>T837+F837</f>
        <v>109450.28</v>
      </c>
      <c r="V837" s="6">
        <f>MIN(H837,I837)*INDEX('2018_commission_structure-Start'!$A$15:$J$18,MATCH($E837,'2018_commission_structure-Start'!$A$15:$A$18,0),MATCH(V$1,'2018_commission_structure-Start'!$A$15:$J$15,0))</f>
        <v>60000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21250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5199.2000000000007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IF(H837&gt;L837,(H837-L837)*INDEX('2018_commission_structure-Start'!$A$21:$I$24,MATCH($E837,'2018_commission_structure-Start'!$A$21:$A$24,0),MATCH(Z$1,'2018_commission_structure-Start'!$A$21:$I$21,0)),0)</f>
        <v>0</v>
      </c>
      <c r="AA837" s="6">
        <f>SUM(V837:Z837)</f>
        <v>86449.2</v>
      </c>
      <c r="AB837" s="6">
        <f>AA837+F837</f>
        <v>122470.2</v>
      </c>
    </row>
    <row r="838" spans="1:28" x14ac:dyDescent="0.2">
      <c r="A838" t="str">
        <f>C838&amp;" "&amp;D838</f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>VLOOKUP(E838,'2018_commission_structure-Start'!$A$22:$I$24,9,FALSE)</f>
        <v>750000</v>
      </c>
      <c r="J838" s="2">
        <f>I838*1.25</f>
        <v>937500</v>
      </c>
      <c r="K838" s="2">
        <f>I838*1.5</f>
        <v>1125000</v>
      </c>
      <c r="L838" s="2">
        <f>I838*2</f>
        <v>1500000</v>
      </c>
      <c r="M838" s="12">
        <f>H838/I838</f>
        <v>1.0327679999999999</v>
      </c>
      <c r="N838" t="str">
        <f>IF(M838&lt;=1, "0-100%", IF(M838&lt;=1.25, "100-125%", IF(M838&lt;=1.5, "125-150%", IF(M838&lt;=2, "150-200%", "&gt;200%"))))</f>
        <v>100-125%</v>
      </c>
      <c r="O838" s="6">
        <f>MIN(H838,I838)*INDEX('2018_commission_structure-Start'!$A$21:$I$24,MATCH($E838,'2018_commission_structure-Start'!$A$21:$A$24,0),MATCH(O$1,'2018_commission_structure-Start'!$A$21:$I$21,0))</f>
        <v>112500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4669.4400000000005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>SUM(O838:S838)</f>
        <v>117169.44</v>
      </c>
      <c r="U838" s="6">
        <f>T838+F838</f>
        <v>216192.44</v>
      </c>
      <c r="V838" s="6">
        <f>MIN(H838,I838)*INDEX('2018_commission_structure-Start'!$A$15:$J$18,MATCH($E838,'2018_commission_structure-Start'!$A$15:$A$18,0),MATCH(V$1,'2018_commission_structure-Start'!$A$15:$J$15,0))</f>
        <v>112500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5406.72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IF(H838&gt;L838,(H838-L838)*INDEX('2018_commission_structure-Start'!$A$21:$I$24,MATCH($E838,'2018_commission_structure-Start'!$A$21:$A$24,0),MATCH(Z$1,'2018_commission_structure-Start'!$A$21:$I$21,0)),0)</f>
        <v>0</v>
      </c>
      <c r="AA838" s="6">
        <f>SUM(V838:Z838)</f>
        <v>117906.72</v>
      </c>
      <c r="AB838" s="6">
        <f>AA838+F838</f>
        <v>216929.72</v>
      </c>
    </row>
    <row r="839" spans="1:28" x14ac:dyDescent="0.2">
      <c r="A839" t="str">
        <f>C839&amp;" "&amp;D839</f>
        <v>Titos Shelmardine</v>
      </c>
      <c r="B839">
        <v>7240169995</v>
      </c>
      <c r="C839" t="s">
        <v>280</v>
      </c>
      <c r="D839" t="s">
        <v>810</v>
      </c>
      <c r="E839" t="s">
        <v>7</v>
      </c>
      <c r="F839">
        <v>52553</v>
      </c>
      <c r="G839">
        <f>COUNTIF(deals_closed!D:D,B839)</f>
        <v>21</v>
      </c>
      <c r="H839" s="2">
        <f>SUMIF(deals_closed!D:D,B839,deals_closed!C:C)</f>
        <v>702700</v>
      </c>
      <c r="I839" s="2">
        <f>VLOOKUP(E839,'2018_commission_structure-Start'!$A$22:$I$24,9,FALSE)</f>
        <v>500000</v>
      </c>
      <c r="J839" s="2">
        <f>I839*1.25</f>
        <v>625000</v>
      </c>
      <c r="K839" s="2">
        <f>I839*1.5</f>
        <v>750000</v>
      </c>
      <c r="L839" s="2">
        <f>I839*2</f>
        <v>1000000</v>
      </c>
      <c r="M839" s="12">
        <f>H839/I839</f>
        <v>1.4054</v>
      </c>
      <c r="N839" t="str">
        <f>IF(M839&lt;=1, "0-100%", IF(M839&lt;=1.25, "100-125%", IF(M839&lt;=1.5, "125-150%", IF(M839&lt;=2, "150-200%", "&gt;200%"))))</f>
        <v>125-150%</v>
      </c>
      <c r="O839" s="6">
        <f>MIN(H839,I839)*INDEX('2018_commission_structure-Start'!$A$21:$I$24,MATCH($E839,'2018_commission_structure-Start'!$A$21:$A$24,0),MATCH(O$1,'2018_commission_structure-Start'!$A$21:$I$21,0))</f>
        <v>50000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18750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13986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>SUM(O839:S839)</f>
        <v>82736</v>
      </c>
      <c r="U839" s="6">
        <f>T839+F839</f>
        <v>135289</v>
      </c>
      <c r="V839" s="6">
        <f>MIN(H839,I839)*INDEX('2018_commission_structure-Start'!$A$15:$J$18,MATCH($E839,'2018_commission_structure-Start'!$A$15:$A$18,0),MATCH(V$1,'2018_commission_structure-Start'!$A$15:$J$15,0))</f>
        <v>60000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21250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15540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IF(H839&gt;L839,(H839-L839)*INDEX('2018_commission_structure-Start'!$A$21:$I$24,MATCH($E839,'2018_commission_structure-Start'!$A$21:$A$24,0),MATCH(Z$1,'2018_commission_structure-Start'!$A$21:$I$21,0)),0)</f>
        <v>0</v>
      </c>
      <c r="AA839" s="6">
        <f>SUM(V839:Z839)</f>
        <v>96790</v>
      </c>
      <c r="AB839" s="6">
        <f>AA839+F839</f>
        <v>149343</v>
      </c>
    </row>
    <row r="840" spans="1:28" x14ac:dyDescent="0.2">
      <c r="A840" t="str">
        <f>C840&amp;" "&amp;D840</f>
        <v>Elaina Shelmardine</v>
      </c>
      <c r="B840">
        <v>1972775170</v>
      </c>
      <c r="C840" t="s">
        <v>809</v>
      </c>
      <c r="D840" t="s">
        <v>810</v>
      </c>
      <c r="E840" t="s">
        <v>10</v>
      </c>
      <c r="F840">
        <v>122434</v>
      </c>
      <c r="G840">
        <f>COUNTIF(deals_closed!D:D,B840)</f>
        <v>15</v>
      </c>
      <c r="H840" s="2">
        <f>SUMIF(deals_closed!D:D,B840,deals_closed!C:C)</f>
        <v>516313</v>
      </c>
      <c r="I840" s="2">
        <f>VLOOKUP(E840,'2018_commission_structure-Start'!$A$22:$I$24,9,FALSE)</f>
        <v>750000</v>
      </c>
      <c r="J840" s="2">
        <f>I840*1.25</f>
        <v>937500</v>
      </c>
      <c r="K840" s="2">
        <f>I840*1.5</f>
        <v>1125000</v>
      </c>
      <c r="L840" s="2">
        <f>I840*2</f>
        <v>1500000</v>
      </c>
      <c r="M840" s="12">
        <f>H840/I840</f>
        <v>0.68841733333333333</v>
      </c>
      <c r="N840" t="str">
        <f>IF(M840&lt;=1, "0-100%", IF(M840&lt;=1.25, "100-125%", IF(M840&lt;=1.5, "125-150%", IF(M840&lt;=2, "150-200%", "&gt;200%"))))</f>
        <v>0-100%</v>
      </c>
      <c r="O840" s="6">
        <f>MIN(H840,I840)*INDEX('2018_commission_structure-Start'!$A$21:$I$24,MATCH($E840,'2018_commission_structure-Start'!$A$21:$A$24,0),MATCH(O$1,'2018_commission_structure-Start'!$A$21:$I$21,0))</f>
        <v>77446.95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0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0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>SUM(O840:S840)</f>
        <v>77446.95</v>
      </c>
      <c r="U840" s="6">
        <f>T840+F840</f>
        <v>199880.95</v>
      </c>
      <c r="V840" s="6">
        <f>MIN(H840,I840)*INDEX('2018_commission_structure-Start'!$A$15:$J$18,MATCH($E840,'2018_commission_structure-Start'!$A$15:$A$18,0),MATCH(V$1,'2018_commission_structure-Start'!$A$15:$J$15,0))</f>
        <v>77446.95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IF(H840&gt;L840,(H840-L840)*INDEX('2018_commission_structure-Start'!$A$21:$I$24,MATCH($E840,'2018_commission_structure-Start'!$A$21:$A$24,0),MATCH(Z$1,'2018_commission_structure-Start'!$A$21:$I$21,0)),0)</f>
        <v>0</v>
      </c>
      <c r="AA840" s="6">
        <f>SUM(V840:Z840)</f>
        <v>77446.95</v>
      </c>
      <c r="AB840" s="6">
        <f>AA840+F840</f>
        <v>199880.95</v>
      </c>
    </row>
    <row r="841" spans="1:28" x14ac:dyDescent="0.2">
      <c r="A841" t="str">
        <f>C841&amp;" "&amp;D841</f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>VLOOKUP(E841,'2018_commission_structure-Start'!$A$22:$I$24,9,FALSE)</f>
        <v>600000</v>
      </c>
      <c r="J841" s="2">
        <f>I841*1.25</f>
        <v>750000</v>
      </c>
      <c r="K841" s="2">
        <f>I841*1.5</f>
        <v>900000</v>
      </c>
      <c r="L841" s="2">
        <f>I841*2</f>
        <v>1200000</v>
      </c>
      <c r="M841" s="12">
        <f>H841/I841</f>
        <v>1.2213799999999999</v>
      </c>
      <c r="N841" t="str">
        <f>IF(M841&lt;=1, "0-100%", IF(M841&lt;=1.25, "100-125%", IF(M841&lt;=1.5, "125-150%", IF(M841&lt;=2, "150-200%", "&gt;200%"))))</f>
        <v>100-125%</v>
      </c>
      <c r="O841" s="6">
        <f>MIN(H841,I841)*INDEX('2018_commission_structure-Start'!$A$21:$I$24,MATCH($E841,'2018_commission_structure-Start'!$A$21:$A$24,0),MATCH(O$1,'2018_commission_structure-Start'!$A$21:$I$21,0))</f>
        <v>78000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22580.760000000002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0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>SUM(O841:S841)</f>
        <v>100580.76000000001</v>
      </c>
      <c r="U841" s="6">
        <f>T841+F841</f>
        <v>178918.76</v>
      </c>
      <c r="V841" s="6">
        <f>MIN(H841,I841)*INDEX('2018_commission_structure-Start'!$A$15:$J$18,MATCH($E841,'2018_commission_structure-Start'!$A$15:$A$18,0),MATCH(V$1,'2018_commission_structure-Start'!$A$15:$J$15,0))</f>
        <v>90000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23909.040000000001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0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IF(H841&gt;L841,(H841-L841)*INDEX('2018_commission_structure-Start'!$A$21:$I$24,MATCH($E841,'2018_commission_structure-Start'!$A$21:$A$24,0),MATCH(Z$1,'2018_commission_structure-Start'!$A$21:$I$21,0)),0)</f>
        <v>0</v>
      </c>
      <c r="AA841" s="6">
        <f>SUM(V841:Z841)</f>
        <v>113909.04000000001</v>
      </c>
      <c r="AB841" s="6">
        <f>AA841+F841</f>
        <v>192247.04000000001</v>
      </c>
    </row>
    <row r="842" spans="1:28" x14ac:dyDescent="0.2">
      <c r="A842" t="str">
        <f>C842&amp;" "&amp;D842</f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>VLOOKUP(E842,'2018_commission_structure-Start'!$A$22:$I$24,9,FALSE)</f>
        <v>750000</v>
      </c>
      <c r="J842" s="2">
        <f>I842*1.25</f>
        <v>937500</v>
      </c>
      <c r="K842" s="2">
        <f>I842*1.5</f>
        <v>1125000</v>
      </c>
      <c r="L842" s="2">
        <f>I842*2</f>
        <v>1500000</v>
      </c>
      <c r="M842" s="12">
        <f>H842/I842</f>
        <v>0.94621733333333335</v>
      </c>
      <c r="N842" t="str">
        <f>IF(M842&lt;=1, "0-100%", IF(M842&lt;=1.25, "100-125%", IF(M842&lt;=1.5, "125-150%", IF(M842&lt;=2, "150-200%", "&gt;200%"))))</f>
        <v>0-100%</v>
      </c>
      <c r="O842" s="6">
        <f>MIN(H842,I842)*INDEX('2018_commission_structure-Start'!$A$21:$I$24,MATCH($E842,'2018_commission_structure-Start'!$A$21:$A$24,0),MATCH(O$1,'2018_commission_structure-Start'!$A$21:$I$21,0))</f>
        <v>106449.45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0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>SUM(O842:S842)</f>
        <v>106449.45</v>
      </c>
      <c r="U842" s="6">
        <f>T842+F842</f>
        <v>220633.45</v>
      </c>
      <c r="V842" s="6">
        <f>MIN(H842,I842)*INDEX('2018_commission_structure-Start'!$A$15:$J$18,MATCH($E842,'2018_commission_structure-Start'!$A$15:$A$18,0),MATCH(V$1,'2018_commission_structure-Start'!$A$15:$J$15,0))</f>
        <v>106449.45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0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IF(H842&gt;L842,(H842-L842)*INDEX('2018_commission_structure-Start'!$A$21:$I$24,MATCH($E842,'2018_commission_structure-Start'!$A$21:$A$24,0),MATCH(Z$1,'2018_commission_structure-Start'!$A$21:$I$21,0)),0)</f>
        <v>0</v>
      </c>
      <c r="AA842" s="6">
        <f>SUM(V842:Z842)</f>
        <v>106449.45</v>
      </c>
      <c r="AB842" s="6">
        <f>AA842+F842</f>
        <v>220633.45</v>
      </c>
    </row>
    <row r="843" spans="1:28" x14ac:dyDescent="0.2">
      <c r="A843" t="str">
        <f>C843&amp;" "&amp;D843</f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>VLOOKUP(E843,'2018_commission_structure-Start'!$A$22:$I$24,9,FALSE)</f>
        <v>500000</v>
      </c>
      <c r="J843" s="2">
        <f>I843*1.25</f>
        <v>625000</v>
      </c>
      <c r="K843" s="2">
        <f>I843*1.5</f>
        <v>750000</v>
      </c>
      <c r="L843" s="2">
        <f>I843*2</f>
        <v>1000000</v>
      </c>
      <c r="M843" s="12">
        <f>H843/I843</f>
        <v>1.5796779999999999</v>
      </c>
      <c r="N843" t="str">
        <f>IF(M843&lt;=1, "0-100%", IF(M843&lt;=1.25, "100-125%", IF(M843&lt;=1.5, "125-150%", IF(M843&lt;=2, "150-200%", "&gt;200%"))))</f>
        <v>150-200%</v>
      </c>
      <c r="O843" s="6">
        <f>MIN(H843,I843)*INDEX('2018_commission_structure-Start'!$A$21:$I$24,MATCH($E843,'2018_commission_structure-Start'!$A$21:$A$24,0),MATCH(O$1,'2018_commission_structure-Start'!$A$21:$I$21,0))</f>
        <v>50000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18750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22500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8764.58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>SUM(O843:S843)</f>
        <v>100014.58</v>
      </c>
      <c r="U843" s="6">
        <f>T843+F843</f>
        <v>136376.58000000002</v>
      </c>
      <c r="V843" s="6">
        <f>MIN(H843,I843)*INDEX('2018_commission_structure-Start'!$A$15:$J$18,MATCH($E843,'2018_commission_structure-Start'!$A$15:$A$18,0),MATCH(V$1,'2018_commission_structure-Start'!$A$15:$J$15,0))</f>
        <v>60000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21250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25000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8764.58</v>
      </c>
      <c r="Z843" s="2">
        <f>IF(H843&gt;L843,(H843-L843)*INDEX('2018_commission_structure-Start'!$A$21:$I$24,MATCH($E843,'2018_commission_structure-Start'!$A$21:$A$24,0),MATCH(Z$1,'2018_commission_structure-Start'!$A$21:$I$21,0)),0)</f>
        <v>0</v>
      </c>
      <c r="AA843" s="6">
        <f>SUM(V843:Z843)</f>
        <v>115014.58</v>
      </c>
      <c r="AB843" s="6">
        <f>AA843+F843</f>
        <v>151376.58000000002</v>
      </c>
    </row>
    <row r="844" spans="1:28" x14ac:dyDescent="0.2">
      <c r="A844" t="str">
        <f>C844&amp;" "&amp;D844</f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>VLOOKUP(E844,'2018_commission_structure-Start'!$A$22:$I$24,9,FALSE)</f>
        <v>750000</v>
      </c>
      <c r="J844" s="2">
        <f>I844*1.25</f>
        <v>937500</v>
      </c>
      <c r="K844" s="2">
        <f>I844*1.5</f>
        <v>1125000</v>
      </c>
      <c r="L844" s="2">
        <f>I844*2</f>
        <v>1500000</v>
      </c>
      <c r="M844" s="12">
        <f>H844/I844</f>
        <v>0.59367599999999998</v>
      </c>
      <c r="N844" t="str">
        <f>IF(M844&lt;=1, "0-100%", IF(M844&lt;=1.25, "100-125%", IF(M844&lt;=1.5, "125-150%", IF(M844&lt;=2, "150-200%", "&gt;200%"))))</f>
        <v>0-100%</v>
      </c>
      <c r="O844" s="6">
        <f>MIN(H844,I844)*INDEX('2018_commission_structure-Start'!$A$21:$I$24,MATCH($E844,'2018_commission_structure-Start'!$A$21:$A$24,0),MATCH(O$1,'2018_commission_structure-Start'!$A$21:$I$21,0))</f>
        <v>66788.55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0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>SUM(O844:S844)</f>
        <v>66788.55</v>
      </c>
      <c r="U844" s="6">
        <f>T844+F844</f>
        <v>154083.54999999999</v>
      </c>
      <c r="V844" s="6">
        <f>MIN(H844,I844)*INDEX('2018_commission_structure-Start'!$A$15:$J$18,MATCH($E844,'2018_commission_structure-Start'!$A$15:$A$18,0),MATCH(V$1,'2018_commission_structure-Start'!$A$15:$J$15,0))</f>
        <v>66788.55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0</v>
      </c>
      <c r="Z844" s="2">
        <f>IF(H844&gt;L844,(H844-L844)*INDEX('2018_commission_structure-Start'!$A$21:$I$24,MATCH($E844,'2018_commission_structure-Start'!$A$21:$A$24,0),MATCH(Z$1,'2018_commission_structure-Start'!$A$21:$I$21,0)),0)</f>
        <v>0</v>
      </c>
      <c r="AA844" s="6">
        <f>SUM(V844:Z844)</f>
        <v>66788.55</v>
      </c>
      <c r="AB844" s="6">
        <f>AA844+F844</f>
        <v>154083.54999999999</v>
      </c>
    </row>
    <row r="845" spans="1:28" x14ac:dyDescent="0.2">
      <c r="A845" t="str">
        <f>C845&amp;" "&amp;D845</f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2">
        <f>SUMIF(deals_closed!D:D,B845,deals_closed!C:C)</f>
        <v>728077</v>
      </c>
      <c r="I845" s="2">
        <f>VLOOKUP(E845,'2018_commission_structure-Start'!$A$22:$I$24,9,FALSE)</f>
        <v>750000</v>
      </c>
      <c r="J845" s="2">
        <f>I845*1.25</f>
        <v>937500</v>
      </c>
      <c r="K845" s="2">
        <f>I845*1.5</f>
        <v>1125000</v>
      </c>
      <c r="L845" s="2">
        <f>I845*2</f>
        <v>1500000</v>
      </c>
      <c r="M845" s="12">
        <f>H845/I845</f>
        <v>0.97076933333333337</v>
      </c>
      <c r="N845" t="str">
        <f>IF(M845&lt;=1, "0-100%", IF(M845&lt;=1.25, "100-125%", IF(M845&lt;=1.5, "125-150%", IF(M845&lt;=2, "150-200%", "&gt;200%"))))</f>
        <v>0-100%</v>
      </c>
      <c r="O845" s="6">
        <f>MIN(H845,I845)*INDEX('2018_commission_structure-Start'!$A$21:$I$24,MATCH($E845,'2018_commission_structure-Start'!$A$21:$A$24,0),MATCH(O$1,'2018_commission_structure-Start'!$A$21:$I$21,0))</f>
        <v>109211.55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0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>SUM(O845:S845)</f>
        <v>109211.55</v>
      </c>
      <c r="U845" s="6">
        <f>T845+F845</f>
        <v>210135.55</v>
      </c>
      <c r="V845" s="6">
        <f>MIN(H845,I845)*INDEX('2018_commission_structure-Start'!$A$15:$J$18,MATCH($E845,'2018_commission_structure-Start'!$A$15:$A$18,0),MATCH(V$1,'2018_commission_structure-Start'!$A$15:$J$15,0))</f>
        <v>109211.55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0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IF(H845&gt;L845,(H845-L845)*INDEX('2018_commission_structure-Start'!$A$21:$I$24,MATCH($E845,'2018_commission_structure-Start'!$A$21:$A$24,0),MATCH(Z$1,'2018_commission_structure-Start'!$A$21:$I$21,0)),0)</f>
        <v>0</v>
      </c>
      <c r="AA845" s="6">
        <f>SUM(V845:Z845)</f>
        <v>109211.55</v>
      </c>
      <c r="AB845" s="6">
        <f>AA845+F845</f>
        <v>210135.55</v>
      </c>
    </row>
    <row r="846" spans="1:28" x14ac:dyDescent="0.2">
      <c r="A846" t="str">
        <f>C846&amp;" "&amp;D846</f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2">
        <f>SUMIF(deals_closed!D:D,B846,deals_closed!C:C)</f>
        <v>855507</v>
      </c>
      <c r="I846" s="2">
        <f>VLOOKUP(E846,'2018_commission_structure-Start'!$A$22:$I$24,9,FALSE)</f>
        <v>600000</v>
      </c>
      <c r="J846" s="2">
        <f>I846*1.25</f>
        <v>750000</v>
      </c>
      <c r="K846" s="2">
        <f>I846*1.5</f>
        <v>900000</v>
      </c>
      <c r="L846" s="2">
        <f>I846*2</f>
        <v>1200000</v>
      </c>
      <c r="M846" s="12">
        <f>H846/I846</f>
        <v>1.425845</v>
      </c>
      <c r="N846" t="str">
        <f>IF(M846&lt;=1, "0-100%", IF(M846&lt;=1.25, "100-125%", IF(M846&lt;=1.5, "125-150%", IF(M846&lt;=2, "150-200%", "&gt;200%"))))</f>
        <v>125-150%</v>
      </c>
      <c r="O846" s="6">
        <f>MIN(H846,I846)*INDEX('2018_commission_structure-Start'!$A$21:$I$24,MATCH($E846,'2018_commission_structure-Start'!$A$21:$A$24,0),MATCH(O$1,'2018_commission_structure-Start'!$A$21:$I$21,0))</f>
        <v>78000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25500.000000000004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22156.469999999998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>SUM(O846:S846)</f>
        <v>125656.47</v>
      </c>
      <c r="U846" s="6">
        <f>T846+F846</f>
        <v>176344.47</v>
      </c>
      <c r="V846" s="6">
        <f>MIN(H846,I846)*INDEX('2018_commission_structure-Start'!$A$15:$J$18,MATCH($E846,'2018_commission_structure-Start'!$A$15:$A$18,0),MATCH(V$1,'2018_commission_structure-Start'!$A$15:$J$15,0))</f>
        <v>90000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27000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26376.75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IF(H846&gt;L846,(H846-L846)*INDEX('2018_commission_structure-Start'!$A$21:$I$24,MATCH($E846,'2018_commission_structure-Start'!$A$21:$A$24,0),MATCH(Z$1,'2018_commission_structure-Start'!$A$21:$I$21,0)),0)</f>
        <v>0</v>
      </c>
      <c r="AA846" s="6">
        <f>SUM(V846:Z846)</f>
        <v>143376.75</v>
      </c>
      <c r="AB846" s="6">
        <f>AA846+F846</f>
        <v>194064.75</v>
      </c>
    </row>
    <row r="847" spans="1:28" x14ac:dyDescent="0.2">
      <c r="A847" t="str">
        <f>C847&amp;" "&amp;D847</f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>VLOOKUP(E847,'2018_commission_structure-Start'!$A$22:$I$24,9,FALSE)</f>
        <v>600000</v>
      </c>
      <c r="J847" s="2">
        <f>I847*1.25</f>
        <v>750000</v>
      </c>
      <c r="K847" s="2">
        <f>I847*1.5</f>
        <v>900000</v>
      </c>
      <c r="L847" s="2">
        <f>I847*2</f>
        <v>1200000</v>
      </c>
      <c r="M847" s="12">
        <f>H847/I847</f>
        <v>0.54897166666666664</v>
      </c>
      <c r="N847" t="str">
        <f>IF(M847&lt;=1, "0-100%", IF(M847&lt;=1.25, "100-125%", IF(M847&lt;=1.5, "125-150%", IF(M847&lt;=2, "150-200%", "&gt;200%"))))</f>
        <v>0-100%</v>
      </c>
      <c r="O847" s="6">
        <f>MIN(H847,I847)*INDEX('2018_commission_structure-Start'!$A$21:$I$24,MATCH($E847,'2018_commission_structure-Start'!$A$21:$A$24,0),MATCH(O$1,'2018_commission_structure-Start'!$A$21:$I$21,0))</f>
        <v>42819.79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0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>SUM(O847:S847)</f>
        <v>42819.79</v>
      </c>
      <c r="U847" s="6">
        <f>T847+F847</f>
        <v>107658.79000000001</v>
      </c>
      <c r="V847" s="6">
        <f>MIN(H847,I847)*INDEX('2018_commission_structure-Start'!$A$15:$J$18,MATCH($E847,'2018_commission_structure-Start'!$A$15:$A$18,0),MATCH(V$1,'2018_commission_structure-Start'!$A$15:$J$15,0))</f>
        <v>49407.45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0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IF(H847&gt;L847,(H847-L847)*INDEX('2018_commission_structure-Start'!$A$21:$I$24,MATCH($E847,'2018_commission_structure-Start'!$A$21:$A$24,0),MATCH(Z$1,'2018_commission_structure-Start'!$A$21:$I$21,0)),0)</f>
        <v>0</v>
      </c>
      <c r="AA847" s="6">
        <f>SUM(V847:Z847)</f>
        <v>49407.45</v>
      </c>
      <c r="AB847" s="6">
        <f>AA847+F847</f>
        <v>114246.45</v>
      </c>
    </row>
    <row r="848" spans="1:28" x14ac:dyDescent="0.2">
      <c r="A848" t="str">
        <f>C848&amp;" "&amp;D848</f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>VLOOKUP(E848,'2018_commission_structure-Start'!$A$22:$I$24,9,FALSE)</f>
        <v>600000</v>
      </c>
      <c r="J848" s="2">
        <f>I848*1.25</f>
        <v>750000</v>
      </c>
      <c r="K848" s="2">
        <f>I848*1.5</f>
        <v>900000</v>
      </c>
      <c r="L848" s="2">
        <f>I848*2</f>
        <v>1200000</v>
      </c>
      <c r="M848" s="12">
        <f>H848/I848</f>
        <v>1.1336516666666667</v>
      </c>
      <c r="N848" t="str">
        <f>IF(M848&lt;=1, "0-100%", IF(M848&lt;=1.25, "100-125%", IF(M848&lt;=1.5, "125-150%", IF(M848&lt;=2, "150-200%", "&gt;200%"))))</f>
        <v>100-125%</v>
      </c>
      <c r="O848" s="6">
        <f>MIN(H848,I848)*INDEX('2018_commission_structure-Start'!$A$21:$I$24,MATCH($E848,'2018_commission_structure-Start'!$A$21:$A$24,0),MATCH(O$1,'2018_commission_structure-Start'!$A$21:$I$21,0))</f>
        <v>78000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13632.470000000001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>SUM(O848:S848)</f>
        <v>91632.47</v>
      </c>
      <c r="U848" s="6">
        <f>T848+F848</f>
        <v>170212.47</v>
      </c>
      <c r="V848" s="6">
        <f>MIN(H848,I848)*INDEX('2018_commission_structure-Start'!$A$15:$J$18,MATCH($E848,'2018_commission_structure-Start'!$A$15:$A$18,0),MATCH(V$1,'2018_commission_structure-Start'!$A$15:$J$15,0))</f>
        <v>90000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14434.38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IF(H848&gt;L848,(H848-L848)*INDEX('2018_commission_structure-Start'!$A$21:$I$24,MATCH($E848,'2018_commission_structure-Start'!$A$21:$A$24,0),MATCH(Z$1,'2018_commission_structure-Start'!$A$21:$I$21,0)),0)</f>
        <v>0</v>
      </c>
      <c r="AA848" s="6">
        <f>SUM(V848:Z848)</f>
        <v>104434.38</v>
      </c>
      <c r="AB848" s="6">
        <f>AA848+F848</f>
        <v>183014.38</v>
      </c>
    </row>
    <row r="849" spans="1:28" x14ac:dyDescent="0.2">
      <c r="A849" t="str">
        <f>C849&amp;" "&amp;D849</f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>VLOOKUP(E849,'2018_commission_structure-Start'!$A$22:$I$24,9,FALSE)</f>
        <v>500000</v>
      </c>
      <c r="J849" s="2">
        <f>I849*1.25</f>
        <v>625000</v>
      </c>
      <c r="K849" s="2">
        <f>I849*1.5</f>
        <v>750000</v>
      </c>
      <c r="L849" s="2">
        <f>I849*2</f>
        <v>1000000</v>
      </c>
      <c r="M849" s="12">
        <f>H849/I849</f>
        <v>1.7058199999999999</v>
      </c>
      <c r="N849" t="str">
        <f>IF(M849&lt;=1, "0-100%", IF(M849&lt;=1.25, "100-125%", IF(M849&lt;=1.5, "125-150%", IF(M849&lt;=2, "150-200%", "&gt;200%"))))</f>
        <v>150-200%</v>
      </c>
      <c r="O849" s="6">
        <f>MIN(H849,I849)*INDEX('2018_commission_structure-Start'!$A$21:$I$24,MATCH($E849,'2018_commission_structure-Start'!$A$21:$A$24,0),MATCH(O$1,'2018_commission_structure-Start'!$A$21:$I$21,0))</f>
        <v>50000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18750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22500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22640.2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>SUM(O849:S849)</f>
        <v>113890.2</v>
      </c>
      <c r="U849" s="6">
        <f>T849+F849</f>
        <v>159243.20000000001</v>
      </c>
      <c r="V849" s="6">
        <f>MIN(H849,I849)*INDEX('2018_commission_structure-Start'!$A$15:$J$18,MATCH($E849,'2018_commission_structure-Start'!$A$15:$A$18,0),MATCH(V$1,'2018_commission_structure-Start'!$A$15:$J$15,0))</f>
        <v>60000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21250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25000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22640.2</v>
      </c>
      <c r="Z849" s="2">
        <f>IF(H849&gt;L849,(H849-L849)*INDEX('2018_commission_structure-Start'!$A$21:$I$24,MATCH($E849,'2018_commission_structure-Start'!$A$21:$A$24,0),MATCH(Z$1,'2018_commission_structure-Start'!$A$21:$I$21,0)),0)</f>
        <v>0</v>
      </c>
      <c r="AA849" s="6">
        <f>SUM(V849:Z849)</f>
        <v>128890.2</v>
      </c>
      <c r="AB849" s="6">
        <f>AA849+F849</f>
        <v>174243.20000000001</v>
      </c>
    </row>
    <row r="850" spans="1:28" x14ac:dyDescent="0.2">
      <c r="A850" t="str">
        <f>C850&amp;" "&amp;D850</f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>VLOOKUP(E850,'2018_commission_structure-Start'!$A$22:$I$24,9,FALSE)</f>
        <v>500000</v>
      </c>
      <c r="J850" s="2">
        <f>I850*1.25</f>
        <v>625000</v>
      </c>
      <c r="K850" s="2">
        <f>I850*1.5</f>
        <v>750000</v>
      </c>
      <c r="L850" s="2">
        <f>I850*2</f>
        <v>1000000</v>
      </c>
      <c r="M850" s="12">
        <f>H850/I850</f>
        <v>1.3222640000000001</v>
      </c>
      <c r="N850" t="str">
        <f>IF(M850&lt;=1, "0-100%", IF(M850&lt;=1.25, "100-125%", IF(M850&lt;=1.5, "125-150%", IF(M850&lt;=2, "150-200%", "&gt;200%"))))</f>
        <v>125-150%</v>
      </c>
      <c r="O850" s="6">
        <f>MIN(H850,I850)*INDEX('2018_commission_structure-Start'!$A$21:$I$24,MATCH($E850,'2018_commission_structure-Start'!$A$21:$A$24,0),MATCH(O$1,'2018_commission_structure-Start'!$A$21:$I$21,0))</f>
        <v>50000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18750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6503.7599999999993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0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>SUM(O850:S850)</f>
        <v>75253.759999999995</v>
      </c>
      <c r="U850" s="6">
        <f>T850+F850</f>
        <v>107000.76</v>
      </c>
      <c r="V850" s="6">
        <f>MIN(H850,I850)*INDEX('2018_commission_structure-Start'!$A$15:$J$18,MATCH($E850,'2018_commission_structure-Start'!$A$15:$A$18,0),MATCH(V$1,'2018_commission_structure-Start'!$A$15:$J$15,0))</f>
        <v>60000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21250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7226.4000000000005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0</v>
      </c>
      <c r="Z850" s="2">
        <f>IF(H850&gt;L850,(H850-L850)*INDEX('2018_commission_structure-Start'!$A$21:$I$24,MATCH($E850,'2018_commission_structure-Start'!$A$21:$A$24,0),MATCH(Z$1,'2018_commission_structure-Start'!$A$21:$I$21,0)),0)</f>
        <v>0</v>
      </c>
      <c r="AA850" s="6">
        <f>SUM(V850:Z850)</f>
        <v>88476.4</v>
      </c>
      <c r="AB850" s="6">
        <f>AA850+F850</f>
        <v>120223.4</v>
      </c>
    </row>
    <row r="851" spans="1:28" x14ac:dyDescent="0.2">
      <c r="A851" t="str">
        <f>C851&amp;" "&amp;D851</f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>VLOOKUP(E851,'2018_commission_structure-Start'!$A$22:$I$24,9,FALSE)</f>
        <v>500000</v>
      </c>
      <c r="J851" s="2">
        <f>I851*1.25</f>
        <v>625000</v>
      </c>
      <c r="K851" s="2">
        <f>I851*1.5</f>
        <v>750000</v>
      </c>
      <c r="L851" s="2">
        <f>I851*2</f>
        <v>1000000</v>
      </c>
      <c r="M851" s="12">
        <f>H851/I851</f>
        <v>1.2116979999999999</v>
      </c>
      <c r="N851" t="str">
        <f>IF(M851&lt;=1, "0-100%", IF(M851&lt;=1.25, "100-125%", IF(M851&lt;=1.5, "125-150%", IF(M851&lt;=2, "150-200%", "&gt;200%"))))</f>
        <v>100-125%</v>
      </c>
      <c r="O851" s="6">
        <f>MIN(H851,I851)*INDEX('2018_commission_structure-Start'!$A$21:$I$24,MATCH($E851,'2018_commission_structure-Start'!$A$21:$A$24,0),MATCH(O$1,'2018_commission_structure-Start'!$A$21:$I$21,0))</f>
        <v>50000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15877.349999999999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0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>SUM(O851:S851)</f>
        <v>65877.350000000006</v>
      </c>
      <c r="U851" s="6">
        <f>T851+F851</f>
        <v>110459.35</v>
      </c>
      <c r="V851" s="6">
        <f>MIN(H851,I851)*INDEX('2018_commission_structure-Start'!$A$15:$J$18,MATCH($E851,'2018_commission_structure-Start'!$A$15:$A$18,0),MATCH(V$1,'2018_commission_structure-Start'!$A$15:$J$15,0))</f>
        <v>60000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17994.330000000002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0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IF(H851&gt;L851,(H851-L851)*INDEX('2018_commission_structure-Start'!$A$21:$I$24,MATCH($E851,'2018_commission_structure-Start'!$A$21:$A$24,0),MATCH(Z$1,'2018_commission_structure-Start'!$A$21:$I$21,0)),0)</f>
        <v>0</v>
      </c>
      <c r="AA851" s="6">
        <f>SUM(V851:Z851)</f>
        <v>77994.33</v>
      </c>
      <c r="AB851" s="6">
        <f>AA851+F851</f>
        <v>122576.33</v>
      </c>
    </row>
    <row r="852" spans="1:28" x14ac:dyDescent="0.2">
      <c r="A852" t="str">
        <f>C852&amp;" "&amp;D852</f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>VLOOKUP(E852,'2018_commission_structure-Start'!$A$22:$I$24,9,FALSE)</f>
        <v>600000</v>
      </c>
      <c r="J852" s="2">
        <f>I852*1.25</f>
        <v>750000</v>
      </c>
      <c r="K852" s="2">
        <f>I852*1.5</f>
        <v>900000</v>
      </c>
      <c r="L852" s="2">
        <f>I852*2</f>
        <v>1200000</v>
      </c>
      <c r="M852" s="12">
        <f>H852/I852</f>
        <v>1.1597733333333333</v>
      </c>
      <c r="N852" t="str">
        <f>IF(M852&lt;=1, "0-100%", IF(M852&lt;=1.25, "100-125%", IF(M852&lt;=1.5, "125-150%", IF(M852&lt;=2, "150-200%", "&gt;200%"))))</f>
        <v>100-125%</v>
      </c>
      <c r="O852" s="6">
        <f>MIN(H852,I852)*INDEX('2018_commission_structure-Start'!$A$21:$I$24,MATCH($E852,'2018_commission_structure-Start'!$A$21:$A$24,0),MATCH(O$1,'2018_commission_structure-Start'!$A$21:$I$21,0))</f>
        <v>78000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16296.880000000001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>SUM(O852:S852)</f>
        <v>94296.88</v>
      </c>
      <c r="U852" s="6">
        <f>T852+F852</f>
        <v>157017.88</v>
      </c>
      <c r="V852" s="6">
        <f>MIN(H852,I852)*INDEX('2018_commission_structure-Start'!$A$15:$J$18,MATCH($E852,'2018_commission_structure-Start'!$A$15:$A$18,0),MATCH(V$1,'2018_commission_structure-Start'!$A$15:$J$15,0))</f>
        <v>90000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17255.52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IF(H852&gt;L852,(H852-L852)*INDEX('2018_commission_structure-Start'!$A$21:$I$24,MATCH($E852,'2018_commission_structure-Start'!$A$21:$A$24,0),MATCH(Z$1,'2018_commission_structure-Start'!$A$21:$I$21,0)),0)</f>
        <v>0</v>
      </c>
      <c r="AA852" s="6">
        <f>SUM(V852:Z852)</f>
        <v>107255.52</v>
      </c>
      <c r="AB852" s="6">
        <f>AA852+F852</f>
        <v>169976.52000000002</v>
      </c>
    </row>
    <row r="853" spans="1:28" x14ac:dyDescent="0.2">
      <c r="A853" t="str">
        <f>C853&amp;" "&amp;D853</f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>VLOOKUP(E853,'2018_commission_structure-Start'!$A$22:$I$24,9,FALSE)</f>
        <v>600000</v>
      </c>
      <c r="J853" s="2">
        <f>I853*1.25</f>
        <v>750000</v>
      </c>
      <c r="K853" s="2">
        <f>I853*1.5</f>
        <v>900000</v>
      </c>
      <c r="L853" s="2">
        <f>I853*2</f>
        <v>1200000</v>
      </c>
      <c r="M853" s="12">
        <f>H853/I853</f>
        <v>0.91766333333333339</v>
      </c>
      <c r="N853" t="str">
        <f>IF(M853&lt;=1, "0-100%", IF(M853&lt;=1.25, "100-125%", IF(M853&lt;=1.5, "125-150%", IF(M853&lt;=2, "150-200%", "&gt;200%"))))</f>
        <v>0-100%</v>
      </c>
      <c r="O853" s="6">
        <f>MIN(H853,I853)*INDEX('2018_commission_structure-Start'!$A$21:$I$24,MATCH($E853,'2018_commission_structure-Start'!$A$21:$A$24,0),MATCH(O$1,'2018_commission_structure-Start'!$A$21:$I$21,0))</f>
        <v>71577.740000000005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0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>SUM(O853:S853)</f>
        <v>71577.740000000005</v>
      </c>
      <c r="U853" s="6">
        <f>T853+F853</f>
        <v>138473.74</v>
      </c>
      <c r="V853" s="6">
        <f>MIN(H853,I853)*INDEX('2018_commission_structure-Start'!$A$15:$J$18,MATCH($E853,'2018_commission_structure-Start'!$A$15:$A$18,0),MATCH(V$1,'2018_commission_structure-Start'!$A$15:$J$15,0))</f>
        <v>82589.7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IF(H853&gt;L853,(H853-L853)*INDEX('2018_commission_structure-Start'!$A$21:$I$24,MATCH($E853,'2018_commission_structure-Start'!$A$21:$A$24,0),MATCH(Z$1,'2018_commission_structure-Start'!$A$21:$I$21,0)),0)</f>
        <v>0</v>
      </c>
      <c r="AA853" s="6">
        <f>SUM(V853:Z853)</f>
        <v>82589.7</v>
      </c>
      <c r="AB853" s="6">
        <f>AA853+F853</f>
        <v>149485.70000000001</v>
      </c>
    </row>
    <row r="854" spans="1:28" x14ac:dyDescent="0.2">
      <c r="A854" t="str">
        <f>C854&amp;" "&amp;D854</f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>VLOOKUP(E854,'2018_commission_structure-Start'!$A$22:$I$24,9,FALSE)</f>
        <v>600000</v>
      </c>
      <c r="J854" s="2">
        <f>I854*1.25</f>
        <v>750000</v>
      </c>
      <c r="K854" s="2">
        <f>I854*1.5</f>
        <v>900000</v>
      </c>
      <c r="L854" s="2">
        <f>I854*2</f>
        <v>1200000</v>
      </c>
      <c r="M854" s="12">
        <f>H854/I854</f>
        <v>1.1041399999999999</v>
      </c>
      <c r="N854" t="str">
        <f>IF(M854&lt;=1, "0-100%", IF(M854&lt;=1.25, "100-125%", IF(M854&lt;=1.5, "125-150%", IF(M854&lt;=2, "150-200%", "&gt;200%"))))</f>
        <v>100-125%</v>
      </c>
      <c r="O854" s="6">
        <f>MIN(H854,I854)*INDEX('2018_commission_structure-Start'!$A$21:$I$24,MATCH($E854,'2018_commission_structure-Start'!$A$21:$A$24,0),MATCH(O$1,'2018_commission_structure-Start'!$A$21:$I$21,0))</f>
        <v>78000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10622.28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>SUM(O854:S854)</f>
        <v>88622.28</v>
      </c>
      <c r="U854" s="6">
        <f>T854+F854</f>
        <v>155772.28</v>
      </c>
      <c r="V854" s="6">
        <f>MIN(H854,I854)*INDEX('2018_commission_structure-Start'!$A$15:$J$18,MATCH($E854,'2018_commission_structure-Start'!$A$15:$A$18,0),MATCH(V$1,'2018_commission_structure-Start'!$A$15:$J$15,0))</f>
        <v>90000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11247.119999999999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IF(H854&gt;L854,(H854-L854)*INDEX('2018_commission_structure-Start'!$A$21:$I$24,MATCH($E854,'2018_commission_structure-Start'!$A$21:$A$24,0),MATCH(Z$1,'2018_commission_structure-Start'!$A$21:$I$21,0)),0)</f>
        <v>0</v>
      </c>
      <c r="AA854" s="6">
        <f>SUM(V854:Z854)</f>
        <v>101247.12</v>
      </c>
      <c r="AB854" s="6">
        <f>AA854+F854</f>
        <v>168397.12</v>
      </c>
    </row>
    <row r="855" spans="1:28" x14ac:dyDescent="0.2">
      <c r="A855" t="str">
        <f>C855&amp;" "&amp;D855</f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>VLOOKUP(E855,'2018_commission_structure-Start'!$A$22:$I$24,9,FALSE)</f>
        <v>500000</v>
      </c>
      <c r="J855" s="2">
        <f>I855*1.25</f>
        <v>625000</v>
      </c>
      <c r="K855" s="2">
        <f>I855*1.5</f>
        <v>750000</v>
      </c>
      <c r="L855" s="2">
        <f>I855*2</f>
        <v>1000000</v>
      </c>
      <c r="M855" s="12">
        <f>H855/I855</f>
        <v>1.011816</v>
      </c>
      <c r="N855" t="str">
        <f>IF(M855&lt;=1, "0-100%", IF(M855&lt;=1.25, "100-125%", IF(M855&lt;=1.5, "125-150%", IF(M855&lt;=2, "150-200%", "&gt;200%"))))</f>
        <v>100-125%</v>
      </c>
      <c r="O855" s="6">
        <f>MIN(H855,I855)*INDEX('2018_commission_structure-Start'!$A$21:$I$24,MATCH($E855,'2018_commission_structure-Start'!$A$21:$A$24,0),MATCH(O$1,'2018_commission_structure-Start'!$A$21:$I$21,0))</f>
        <v>50000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886.19999999999993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>SUM(O855:S855)</f>
        <v>50886.2</v>
      </c>
      <c r="U855" s="6">
        <f>T855+F855</f>
        <v>94555.199999999997</v>
      </c>
      <c r="V855" s="6">
        <f>MIN(H855,I855)*INDEX('2018_commission_structure-Start'!$A$15:$J$18,MATCH($E855,'2018_commission_structure-Start'!$A$15:$A$18,0),MATCH(V$1,'2018_commission_structure-Start'!$A$15:$J$15,0))</f>
        <v>60000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1004.3600000000001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IF(H855&gt;L855,(H855-L855)*INDEX('2018_commission_structure-Start'!$A$21:$I$24,MATCH($E855,'2018_commission_structure-Start'!$A$21:$A$24,0),MATCH(Z$1,'2018_commission_structure-Start'!$A$21:$I$21,0)),0)</f>
        <v>0</v>
      </c>
      <c r="AA855" s="6">
        <f>SUM(V855:Z855)</f>
        <v>61004.36</v>
      </c>
      <c r="AB855" s="6">
        <f>AA855+F855</f>
        <v>104673.36</v>
      </c>
    </row>
    <row r="856" spans="1:28" x14ac:dyDescent="0.2">
      <c r="A856" t="str">
        <f>C856&amp;" "&amp;D856</f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>VLOOKUP(E856,'2018_commission_structure-Start'!$A$22:$I$24,9,FALSE)</f>
        <v>500000</v>
      </c>
      <c r="J856" s="2">
        <f>I856*1.25</f>
        <v>625000</v>
      </c>
      <c r="K856" s="2">
        <f>I856*1.5</f>
        <v>750000</v>
      </c>
      <c r="L856" s="2">
        <f>I856*2</f>
        <v>1000000</v>
      </c>
      <c r="M856" s="12">
        <f>H856/I856</f>
        <v>0.93723000000000001</v>
      </c>
      <c r="N856" t="str">
        <f>IF(M856&lt;=1, "0-100%", IF(M856&lt;=1.25, "100-125%", IF(M856&lt;=1.5, "125-150%", IF(M856&lt;=2, "150-200%", "&gt;200%"))))</f>
        <v>0-100%</v>
      </c>
      <c r="O856" s="6">
        <f>MIN(H856,I856)*INDEX('2018_commission_structure-Start'!$A$21:$I$24,MATCH($E856,'2018_commission_structure-Start'!$A$21:$A$24,0),MATCH(O$1,'2018_commission_structure-Start'!$A$21:$I$21,0))</f>
        <v>46861.5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0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>SUM(O856:S856)</f>
        <v>46861.5</v>
      </c>
      <c r="U856" s="6">
        <f>T856+F856</f>
        <v>81622.5</v>
      </c>
      <c r="V856" s="6">
        <f>MIN(H856,I856)*INDEX('2018_commission_structure-Start'!$A$15:$J$18,MATCH($E856,'2018_commission_structure-Start'!$A$15:$A$18,0),MATCH(V$1,'2018_commission_structure-Start'!$A$15:$J$15,0))</f>
        <v>56233.799999999996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0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IF(H856&gt;L856,(H856-L856)*INDEX('2018_commission_structure-Start'!$A$21:$I$24,MATCH($E856,'2018_commission_structure-Start'!$A$21:$A$24,0),MATCH(Z$1,'2018_commission_structure-Start'!$A$21:$I$21,0)),0)</f>
        <v>0</v>
      </c>
      <c r="AA856" s="6">
        <f>SUM(V856:Z856)</f>
        <v>56233.799999999996</v>
      </c>
      <c r="AB856" s="6">
        <f>AA856+F856</f>
        <v>90994.799999999988</v>
      </c>
    </row>
    <row r="857" spans="1:28" x14ac:dyDescent="0.2">
      <c r="A857" t="str">
        <f>C857&amp;" "&amp;D857</f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>VLOOKUP(E857,'2018_commission_structure-Start'!$A$22:$I$24,9,FALSE)</f>
        <v>600000</v>
      </c>
      <c r="J857" s="2">
        <f>I857*1.25</f>
        <v>750000</v>
      </c>
      <c r="K857" s="2">
        <f>I857*1.5</f>
        <v>900000</v>
      </c>
      <c r="L857" s="2">
        <f>I857*2</f>
        <v>1200000</v>
      </c>
      <c r="M857" s="12">
        <f>H857/I857</f>
        <v>1.0148550000000001</v>
      </c>
      <c r="N857" t="str">
        <f>IF(M857&lt;=1, "0-100%", IF(M857&lt;=1.25, "100-125%", IF(M857&lt;=1.5, "125-150%", IF(M857&lt;=2, "150-200%", "&gt;200%"))))</f>
        <v>100-125%</v>
      </c>
      <c r="O857" s="6">
        <f>MIN(H857,I857)*INDEX('2018_commission_structure-Start'!$A$21:$I$24,MATCH($E857,'2018_commission_structure-Start'!$A$21:$A$24,0),MATCH(O$1,'2018_commission_structure-Start'!$A$21:$I$21,0))</f>
        <v>78000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1515.21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0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>SUM(O857:S857)</f>
        <v>79515.210000000006</v>
      </c>
      <c r="U857" s="6">
        <f>T857+F857</f>
        <v>133861.21000000002</v>
      </c>
      <c r="V857" s="6">
        <f>MIN(H857,I857)*INDEX('2018_commission_structure-Start'!$A$15:$J$18,MATCH($E857,'2018_commission_structure-Start'!$A$15:$A$18,0),MATCH(V$1,'2018_commission_structure-Start'!$A$15:$J$15,0))</f>
        <v>90000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1604.34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0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IF(H857&gt;L857,(H857-L857)*INDEX('2018_commission_structure-Start'!$A$21:$I$24,MATCH($E857,'2018_commission_structure-Start'!$A$21:$A$24,0),MATCH(Z$1,'2018_commission_structure-Start'!$A$21:$I$21,0)),0)</f>
        <v>0</v>
      </c>
      <c r="AA857" s="6">
        <f>SUM(V857:Z857)</f>
        <v>91604.34</v>
      </c>
      <c r="AB857" s="6">
        <f>AA857+F857</f>
        <v>145950.34</v>
      </c>
    </row>
    <row r="858" spans="1:28" x14ac:dyDescent="0.2">
      <c r="A858" t="str">
        <f>C858&amp;" "&amp;D858</f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>VLOOKUP(E858,'2018_commission_structure-Start'!$A$22:$I$24,9,FALSE)</f>
        <v>500000</v>
      </c>
      <c r="J858" s="2">
        <f>I858*1.25</f>
        <v>625000</v>
      </c>
      <c r="K858" s="2">
        <f>I858*1.5</f>
        <v>750000</v>
      </c>
      <c r="L858" s="2">
        <f>I858*2</f>
        <v>1000000</v>
      </c>
      <c r="M858" s="12">
        <f>H858/I858</f>
        <v>1.59646</v>
      </c>
      <c r="N858" t="str">
        <f>IF(M858&lt;=1, "0-100%", IF(M858&lt;=1.25, "100-125%", IF(M858&lt;=1.5, "125-150%", IF(M858&lt;=2, "150-200%", "&gt;200%"))))</f>
        <v>150-200%</v>
      </c>
      <c r="O858" s="6">
        <f>MIN(H858,I858)*INDEX('2018_commission_structure-Start'!$A$21:$I$24,MATCH($E858,'2018_commission_structure-Start'!$A$21:$A$24,0),MATCH(O$1,'2018_commission_structure-Start'!$A$21:$I$21,0))</f>
        <v>50000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18750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22500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10610.6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>SUM(O858:S858)</f>
        <v>101860.6</v>
      </c>
      <c r="U858" s="6">
        <f>T858+F858</f>
        <v>164692.6</v>
      </c>
      <c r="V858" s="6">
        <f>MIN(H858,I858)*INDEX('2018_commission_structure-Start'!$A$15:$J$18,MATCH($E858,'2018_commission_structure-Start'!$A$15:$A$18,0),MATCH(V$1,'2018_commission_structure-Start'!$A$15:$J$15,0))</f>
        <v>60000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21250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25000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10610.6</v>
      </c>
      <c r="Z858" s="2">
        <f>IF(H858&gt;L858,(H858-L858)*INDEX('2018_commission_structure-Start'!$A$21:$I$24,MATCH($E858,'2018_commission_structure-Start'!$A$21:$A$24,0),MATCH(Z$1,'2018_commission_structure-Start'!$A$21:$I$21,0)),0)</f>
        <v>0</v>
      </c>
      <c r="AA858" s="6">
        <f>SUM(V858:Z858)</f>
        <v>116860.6</v>
      </c>
      <c r="AB858" s="6">
        <f>AA858+F858</f>
        <v>179692.6</v>
      </c>
    </row>
    <row r="859" spans="1:28" x14ac:dyDescent="0.2">
      <c r="A859" t="str">
        <f>C859&amp;" "&amp;D859</f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>VLOOKUP(E859,'2018_commission_structure-Start'!$A$22:$I$24,9,FALSE)</f>
        <v>600000</v>
      </c>
      <c r="J859" s="2">
        <f>I859*1.25</f>
        <v>750000</v>
      </c>
      <c r="K859" s="2">
        <f>I859*1.5</f>
        <v>900000</v>
      </c>
      <c r="L859" s="2">
        <f>I859*2</f>
        <v>1200000</v>
      </c>
      <c r="M859" s="12">
        <f>H859/I859</f>
        <v>0.80030500000000004</v>
      </c>
      <c r="N859" t="str">
        <f>IF(M859&lt;=1, "0-100%", IF(M859&lt;=1.25, "100-125%", IF(M859&lt;=1.5, "125-150%", IF(M859&lt;=2, "150-200%", "&gt;200%"))))</f>
        <v>0-100%</v>
      </c>
      <c r="O859" s="6">
        <f>MIN(H859,I859)*INDEX('2018_commission_structure-Start'!$A$21:$I$24,MATCH($E859,'2018_commission_structure-Start'!$A$21:$A$24,0),MATCH(O$1,'2018_commission_structure-Start'!$A$21:$I$21,0))</f>
        <v>62423.79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>SUM(O859:S859)</f>
        <v>62423.79</v>
      </c>
      <c r="U859" s="6">
        <f>T859+F859</f>
        <v>131899.79</v>
      </c>
      <c r="V859" s="6">
        <f>MIN(H859,I859)*INDEX('2018_commission_structure-Start'!$A$15:$J$18,MATCH($E859,'2018_commission_structure-Start'!$A$15:$A$18,0),MATCH(V$1,'2018_commission_structure-Start'!$A$15:$J$15,0))</f>
        <v>72027.45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IF(H859&gt;L859,(H859-L859)*INDEX('2018_commission_structure-Start'!$A$21:$I$24,MATCH($E859,'2018_commission_structure-Start'!$A$21:$A$24,0),MATCH(Z$1,'2018_commission_structure-Start'!$A$21:$I$21,0)),0)</f>
        <v>0</v>
      </c>
      <c r="AA859" s="6">
        <f>SUM(V859:Z859)</f>
        <v>72027.45</v>
      </c>
      <c r="AB859" s="6">
        <f>AA859+F859</f>
        <v>141503.45000000001</v>
      </c>
    </row>
    <row r="860" spans="1:28" x14ac:dyDescent="0.2">
      <c r="A860" t="str">
        <f>C860&amp;" "&amp;D860</f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>VLOOKUP(E860,'2018_commission_structure-Start'!$A$22:$I$24,9,FALSE)</f>
        <v>600000</v>
      </c>
      <c r="J860" s="2">
        <f>I860*1.25</f>
        <v>750000</v>
      </c>
      <c r="K860" s="2">
        <f>I860*1.5</f>
        <v>900000</v>
      </c>
      <c r="L860" s="2">
        <f>I860*2</f>
        <v>1200000</v>
      </c>
      <c r="M860" s="12">
        <f>H860/I860</f>
        <v>1.0769150000000001</v>
      </c>
      <c r="N860" t="str">
        <f>IF(M860&lt;=1, "0-100%", IF(M860&lt;=1.25, "100-125%", IF(M860&lt;=1.5, "125-150%", IF(M860&lt;=2, "150-200%", "&gt;200%"))))</f>
        <v>100-125%</v>
      </c>
      <c r="O860" s="6">
        <f>MIN(H860,I860)*INDEX('2018_commission_structure-Start'!$A$21:$I$24,MATCH($E860,'2018_commission_structure-Start'!$A$21:$A$24,0),MATCH(O$1,'2018_commission_structure-Start'!$A$21:$I$21,0))</f>
        <v>78000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7845.3300000000008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>SUM(O860:S860)</f>
        <v>85845.33</v>
      </c>
      <c r="U860" s="6">
        <f>T860+F860</f>
        <v>160494.33000000002</v>
      </c>
      <c r="V860" s="6">
        <f>MIN(H860,I860)*INDEX('2018_commission_structure-Start'!$A$15:$J$18,MATCH($E860,'2018_commission_structure-Start'!$A$15:$A$18,0),MATCH(V$1,'2018_commission_structure-Start'!$A$15:$J$15,0))</f>
        <v>90000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8306.82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IF(H860&gt;L860,(H860-L860)*INDEX('2018_commission_structure-Start'!$A$21:$I$24,MATCH($E860,'2018_commission_structure-Start'!$A$21:$A$24,0),MATCH(Z$1,'2018_commission_structure-Start'!$A$21:$I$21,0)),0)</f>
        <v>0</v>
      </c>
      <c r="AA860" s="6">
        <f>SUM(V860:Z860)</f>
        <v>98306.82</v>
      </c>
      <c r="AB860" s="6">
        <f>AA860+F860</f>
        <v>172955.82</v>
      </c>
    </row>
    <row r="861" spans="1:28" x14ac:dyDescent="0.2">
      <c r="A861" t="str">
        <f>C861&amp;" "&amp;D861</f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>VLOOKUP(E861,'2018_commission_structure-Start'!$A$22:$I$24,9,FALSE)</f>
        <v>500000</v>
      </c>
      <c r="J861" s="2">
        <f>I861*1.25</f>
        <v>625000</v>
      </c>
      <c r="K861" s="2">
        <f>I861*1.5</f>
        <v>750000</v>
      </c>
      <c r="L861" s="2">
        <f>I861*2</f>
        <v>1000000</v>
      </c>
      <c r="M861" s="12">
        <f>H861/I861</f>
        <v>1.1013759999999999</v>
      </c>
      <c r="N861" t="str">
        <f>IF(M861&lt;=1, "0-100%", IF(M861&lt;=1.25, "100-125%", IF(M861&lt;=1.5, "125-150%", IF(M861&lt;=2, "150-200%", "&gt;200%"))))</f>
        <v>100-125%</v>
      </c>
      <c r="O861" s="6">
        <f>MIN(H861,I861)*INDEX('2018_commission_structure-Start'!$A$21:$I$24,MATCH($E861,'2018_commission_structure-Start'!$A$21:$A$24,0),MATCH(O$1,'2018_commission_structure-Start'!$A$21:$I$21,0))</f>
        <v>50000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7603.2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0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>SUM(O861:S861)</f>
        <v>57603.199999999997</v>
      </c>
      <c r="U861" s="6">
        <f>T861+F861</f>
        <v>112302.2</v>
      </c>
      <c r="V861" s="6">
        <f>MIN(H861,I861)*INDEX('2018_commission_structure-Start'!$A$15:$J$18,MATCH($E861,'2018_commission_structure-Start'!$A$15:$A$18,0),MATCH(V$1,'2018_commission_structure-Start'!$A$15:$J$15,0))</f>
        <v>60000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8616.9600000000009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0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IF(H861&gt;L861,(H861-L861)*INDEX('2018_commission_structure-Start'!$A$21:$I$24,MATCH($E861,'2018_commission_structure-Start'!$A$21:$A$24,0),MATCH(Z$1,'2018_commission_structure-Start'!$A$21:$I$21,0)),0)</f>
        <v>0</v>
      </c>
      <c r="AA861" s="6">
        <f>SUM(V861:Z861)</f>
        <v>68616.960000000006</v>
      </c>
      <c r="AB861" s="6">
        <f>AA861+F861</f>
        <v>123315.96</v>
      </c>
    </row>
    <row r="862" spans="1:28" x14ac:dyDescent="0.2">
      <c r="A862" t="str">
        <f>C862&amp;" "&amp;D862</f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>VLOOKUP(E862,'2018_commission_structure-Start'!$A$22:$I$24,9,FALSE)</f>
        <v>750000</v>
      </c>
      <c r="J862" s="2">
        <f>I862*1.25</f>
        <v>937500</v>
      </c>
      <c r="K862" s="2">
        <f>I862*1.5</f>
        <v>1125000</v>
      </c>
      <c r="L862" s="2">
        <f>I862*2</f>
        <v>1500000</v>
      </c>
      <c r="M862" s="12">
        <f>H862/I862</f>
        <v>1.0506613333333332</v>
      </c>
      <c r="N862" t="str">
        <f>IF(M862&lt;=1, "0-100%", IF(M862&lt;=1.25, "100-125%", IF(M862&lt;=1.5, "125-150%", IF(M862&lt;=2, "150-200%", "&gt;200%"))))</f>
        <v>100-125%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7219.24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0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>SUM(O862:S862)</f>
        <v>119719.24</v>
      </c>
      <c r="U862" s="6">
        <f>T862+F862</f>
        <v>237722.23999999999</v>
      </c>
      <c r="V862" s="6">
        <f>MIN(H862,I862)*INDEX('2018_commission_structure-Start'!$A$15:$J$18,MATCH($E862,'2018_commission_structure-Start'!$A$15:$A$18,0),MATCH(V$1,'2018_commission_structure-Start'!$A$15:$J$15,0))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8359.1200000000008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0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IF(H862&gt;L862,(H862-L862)*INDEX('2018_commission_structure-Start'!$A$21:$I$24,MATCH($E862,'2018_commission_structure-Start'!$A$21:$A$24,0),MATCH(Z$1,'2018_commission_structure-Start'!$A$21:$I$21,0)),0)</f>
        <v>0</v>
      </c>
      <c r="AA862" s="6">
        <f>SUM(V862:Z862)</f>
        <v>120859.12</v>
      </c>
      <c r="AB862" s="6">
        <f>AA862+F862</f>
        <v>238862.12</v>
      </c>
    </row>
    <row r="863" spans="1:28" x14ac:dyDescent="0.2">
      <c r="A863" t="str">
        <f>C863&amp;" "&amp;D863</f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>VLOOKUP(E863,'2018_commission_structure-Start'!$A$22:$I$24,9,FALSE)</f>
        <v>750000</v>
      </c>
      <c r="J863" s="2">
        <f>I863*1.25</f>
        <v>937500</v>
      </c>
      <c r="K863" s="2">
        <f>I863*1.5</f>
        <v>1125000</v>
      </c>
      <c r="L863" s="2">
        <f>I863*2</f>
        <v>1500000</v>
      </c>
      <c r="M863" s="12">
        <f>H863/I863</f>
        <v>0.84354799999999996</v>
      </c>
      <c r="N863" t="str">
        <f>IF(M863&lt;=1, "0-100%", IF(M863&lt;=1.25, "100-125%", IF(M863&lt;=1.5, "125-150%", IF(M863&lt;=2, "150-200%", "&gt;200%"))))</f>
        <v>0-100%</v>
      </c>
      <c r="O863" s="6">
        <f>MIN(H863,I863)*INDEX('2018_commission_structure-Start'!$A$21:$I$24,MATCH($E863,'2018_commission_structure-Start'!$A$21:$A$24,0),MATCH(O$1,'2018_commission_structure-Start'!$A$21:$I$21,0))</f>
        <v>94899.15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0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>SUM(O863:S863)</f>
        <v>94899.15</v>
      </c>
      <c r="U863" s="6">
        <f>T863+F863</f>
        <v>184836.15</v>
      </c>
      <c r="V863" s="6">
        <f>MIN(H863,I863)*INDEX('2018_commission_structure-Start'!$A$15:$J$18,MATCH($E863,'2018_commission_structure-Start'!$A$15:$A$18,0),MATCH(V$1,'2018_commission_structure-Start'!$A$15:$J$15,0))</f>
        <v>94899.15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0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IF(H863&gt;L863,(H863-L863)*INDEX('2018_commission_structure-Start'!$A$21:$I$24,MATCH($E863,'2018_commission_structure-Start'!$A$21:$A$24,0),MATCH(Z$1,'2018_commission_structure-Start'!$A$21:$I$21,0)),0)</f>
        <v>0</v>
      </c>
      <c r="AA863" s="6">
        <f>SUM(V863:Z863)</f>
        <v>94899.15</v>
      </c>
      <c r="AB863" s="6">
        <f>AA863+F863</f>
        <v>184836.15</v>
      </c>
    </row>
    <row r="864" spans="1:28" x14ac:dyDescent="0.2">
      <c r="A864" t="str">
        <f>C864&amp;" "&amp;D864</f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>VLOOKUP(E864,'2018_commission_structure-Start'!$A$22:$I$24,9,FALSE)</f>
        <v>600000</v>
      </c>
      <c r="J864" s="2">
        <f>I864*1.25</f>
        <v>750000</v>
      </c>
      <c r="K864" s="2">
        <f>I864*1.5</f>
        <v>900000</v>
      </c>
      <c r="L864" s="2">
        <f>I864*2</f>
        <v>1200000</v>
      </c>
      <c r="M864" s="12">
        <f>H864/I864</f>
        <v>1.3897083333333333</v>
      </c>
      <c r="N864" t="str">
        <f>IF(M864&lt;=1, "0-100%", IF(M864&lt;=1.25, "100-125%", IF(M864&lt;=1.5, "125-150%", IF(M864&lt;=2, "150-200%", "&gt;200%"))))</f>
        <v>125-150%</v>
      </c>
      <c r="O864" s="6">
        <f>MIN(H864,I864)*INDEX('2018_commission_structure-Start'!$A$21:$I$24,MATCH($E864,'2018_commission_structure-Start'!$A$21:$A$24,0),MATCH(O$1,'2018_commission_structure-Start'!$A$21:$I$21,0))</f>
        <v>78000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25500.000000000004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17603.25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>SUM(O864:S864)</f>
        <v>121103.25</v>
      </c>
      <c r="U864" s="6">
        <f>T864+F864</f>
        <v>194267.25</v>
      </c>
      <c r="V864" s="6">
        <f>MIN(H864,I864)*INDEX('2018_commission_structure-Start'!$A$15:$J$18,MATCH($E864,'2018_commission_structure-Start'!$A$15:$A$18,0),MATCH(V$1,'2018_commission_structure-Start'!$A$15:$J$15,0))</f>
        <v>90000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27000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20956.25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IF(H864&gt;L864,(H864-L864)*INDEX('2018_commission_structure-Start'!$A$21:$I$24,MATCH($E864,'2018_commission_structure-Start'!$A$21:$A$24,0),MATCH(Z$1,'2018_commission_structure-Start'!$A$21:$I$21,0)),0)</f>
        <v>0</v>
      </c>
      <c r="AA864" s="6">
        <f>SUM(V864:Z864)</f>
        <v>137956.25</v>
      </c>
      <c r="AB864" s="6">
        <f>AA864+F864</f>
        <v>211120.25</v>
      </c>
    </row>
    <row r="865" spans="1:28" x14ac:dyDescent="0.2">
      <c r="A865" t="str">
        <f>C865&amp;" "&amp;D865</f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>VLOOKUP(E865,'2018_commission_structure-Start'!$A$22:$I$24,9,FALSE)</f>
        <v>500000</v>
      </c>
      <c r="J865" s="2">
        <f>I865*1.25</f>
        <v>625000</v>
      </c>
      <c r="K865" s="2">
        <f>I865*1.5</f>
        <v>750000</v>
      </c>
      <c r="L865" s="2">
        <f>I865*2</f>
        <v>1000000</v>
      </c>
      <c r="M865" s="12">
        <f>H865/I865</f>
        <v>1.4375500000000001</v>
      </c>
      <c r="N865" t="str">
        <f>IF(M865&lt;=1, "0-100%", IF(M865&lt;=1.25, "100-125%", IF(M865&lt;=1.5, "125-150%", IF(M865&lt;=2, "150-200%", "&gt;200%"))))</f>
        <v>125-150%</v>
      </c>
      <c r="O865" s="6">
        <f>MIN(H865,I865)*INDEX('2018_commission_structure-Start'!$A$21:$I$24,MATCH($E865,'2018_commission_structure-Start'!$A$21:$A$24,0),MATCH(O$1,'2018_commission_structure-Start'!$A$21:$I$21,0))</f>
        <v>50000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18750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16879.5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>SUM(O865:S865)</f>
        <v>85629.5</v>
      </c>
      <c r="U865" s="6">
        <f>T865+F865</f>
        <v>150478.5</v>
      </c>
      <c r="V865" s="6">
        <f>MIN(H865,I865)*INDEX('2018_commission_structure-Start'!$A$15:$J$18,MATCH($E865,'2018_commission_structure-Start'!$A$15:$A$18,0),MATCH(V$1,'2018_commission_structure-Start'!$A$15:$J$15,0))</f>
        <v>60000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21250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18755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IF(H865&gt;L865,(H865-L865)*INDEX('2018_commission_structure-Start'!$A$21:$I$24,MATCH($E865,'2018_commission_structure-Start'!$A$21:$A$24,0),MATCH(Z$1,'2018_commission_structure-Start'!$A$21:$I$21,0)),0)</f>
        <v>0</v>
      </c>
      <c r="AA865" s="6">
        <f>SUM(V865:Z865)</f>
        <v>100005</v>
      </c>
      <c r="AB865" s="6">
        <f>AA865+F865</f>
        <v>164854</v>
      </c>
    </row>
    <row r="866" spans="1:28" x14ac:dyDescent="0.2">
      <c r="A866" t="str">
        <f>C866&amp;" "&amp;D866</f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>VLOOKUP(E866,'2018_commission_structure-Start'!$A$22:$I$24,9,FALSE)</f>
        <v>600000</v>
      </c>
      <c r="J866" s="2">
        <f>I866*1.25</f>
        <v>750000</v>
      </c>
      <c r="K866" s="2">
        <f>I866*1.5</f>
        <v>900000</v>
      </c>
      <c r="L866" s="2">
        <f>I866*2</f>
        <v>1200000</v>
      </c>
      <c r="M866" s="12">
        <f>H866/I866</f>
        <v>1.4638483333333334</v>
      </c>
      <c r="N866" t="str">
        <f>IF(M866&lt;=1, "0-100%", IF(M866&lt;=1.25, "100-125%", IF(M866&lt;=1.5, "125-150%", IF(M866&lt;=2, "150-200%", "&gt;200%"))))</f>
        <v>125-150%</v>
      </c>
      <c r="O866" s="6">
        <f>MIN(H866,I866)*INDEX('2018_commission_structure-Start'!$A$21:$I$24,MATCH($E866,'2018_commission_structure-Start'!$A$21:$A$24,0),MATCH(O$1,'2018_commission_structure-Start'!$A$21:$I$21,0))</f>
        <v>78000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25500.000000000004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26944.89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0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>SUM(O866:S866)</f>
        <v>130444.89</v>
      </c>
      <c r="U866" s="6">
        <f>T866+F866</f>
        <v>203049.89</v>
      </c>
      <c r="V866" s="6">
        <f>MIN(H866,I866)*INDEX('2018_commission_structure-Start'!$A$15:$J$18,MATCH($E866,'2018_commission_structure-Start'!$A$15:$A$18,0),MATCH(V$1,'2018_commission_structure-Start'!$A$15:$J$15,0))</f>
        <v>90000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27000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32077.25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0</v>
      </c>
      <c r="Z866" s="2">
        <f>IF(H866&gt;L866,(H866-L866)*INDEX('2018_commission_structure-Start'!$A$21:$I$24,MATCH($E866,'2018_commission_structure-Start'!$A$21:$A$24,0),MATCH(Z$1,'2018_commission_structure-Start'!$A$21:$I$21,0)),0)</f>
        <v>0</v>
      </c>
      <c r="AA866" s="6">
        <f>SUM(V866:Z866)</f>
        <v>149077.25</v>
      </c>
      <c r="AB866" s="6">
        <f>AA866+F866</f>
        <v>221682.25</v>
      </c>
    </row>
    <row r="867" spans="1:28" x14ac:dyDescent="0.2">
      <c r="A867" t="str">
        <f>C867&amp;" "&amp;D867</f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>VLOOKUP(E867,'2018_commission_structure-Start'!$A$22:$I$24,9,FALSE)</f>
        <v>750000</v>
      </c>
      <c r="J867" s="2">
        <f>I867*1.25</f>
        <v>937500</v>
      </c>
      <c r="K867" s="2">
        <f>I867*1.5</f>
        <v>1125000</v>
      </c>
      <c r="L867" s="2">
        <f>I867*2</f>
        <v>1500000</v>
      </c>
      <c r="M867" s="12">
        <f>H867/I867</f>
        <v>0.93986800000000004</v>
      </c>
      <c r="N867" t="str">
        <f>IF(M867&lt;=1, "0-100%", IF(M867&lt;=1.25, "100-125%", IF(M867&lt;=1.5, "125-150%", IF(M867&lt;=2, "150-200%", "&gt;200%"))))</f>
        <v>0-100%</v>
      </c>
      <c r="O867" s="6">
        <f>MIN(H867,I867)*INDEX('2018_commission_structure-Start'!$A$21:$I$24,MATCH($E867,'2018_commission_structure-Start'!$A$21:$A$24,0),MATCH(O$1,'2018_commission_structure-Start'!$A$21:$I$21,0))</f>
        <v>105735.15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0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>SUM(O867:S867)</f>
        <v>105735.15</v>
      </c>
      <c r="U867" s="6">
        <f>T867+F867</f>
        <v>204469.15</v>
      </c>
      <c r="V867" s="6">
        <f>MIN(H867,I867)*INDEX('2018_commission_structure-Start'!$A$15:$J$18,MATCH($E867,'2018_commission_structure-Start'!$A$15:$A$18,0),MATCH(V$1,'2018_commission_structure-Start'!$A$15:$J$15,0))</f>
        <v>105735.15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0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IF(H867&gt;L867,(H867-L867)*INDEX('2018_commission_structure-Start'!$A$21:$I$24,MATCH($E867,'2018_commission_structure-Start'!$A$21:$A$24,0),MATCH(Z$1,'2018_commission_structure-Start'!$A$21:$I$21,0)),0)</f>
        <v>0</v>
      </c>
      <c r="AA867" s="6">
        <f>SUM(V867:Z867)</f>
        <v>105735.15</v>
      </c>
      <c r="AB867" s="6">
        <f>AA867+F867</f>
        <v>204469.15</v>
      </c>
    </row>
    <row r="868" spans="1:28" x14ac:dyDescent="0.2">
      <c r="A868" t="str">
        <f>C868&amp;" "&amp;D868</f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>VLOOKUP(E868,'2018_commission_structure-Start'!$A$22:$I$24,9,FALSE)</f>
        <v>500000</v>
      </c>
      <c r="J868" s="2">
        <f>I868*1.25</f>
        <v>625000</v>
      </c>
      <c r="K868" s="2">
        <f>I868*1.5</f>
        <v>750000</v>
      </c>
      <c r="L868" s="2">
        <f>I868*2</f>
        <v>1000000</v>
      </c>
      <c r="M868" s="12">
        <f>H868/I868</f>
        <v>1.4075139999999999</v>
      </c>
      <c r="N868" t="str">
        <f>IF(M868&lt;=1, "0-100%", IF(M868&lt;=1.25, "100-125%", IF(M868&lt;=1.5, "125-150%", IF(M868&lt;=2, "150-200%", "&gt;200%"))))</f>
        <v>125-150%</v>
      </c>
      <c r="O868" s="6">
        <f>MIN(H868,I868)*INDEX('2018_commission_structure-Start'!$A$21:$I$24,MATCH($E868,'2018_commission_structure-Start'!$A$21:$A$24,0),MATCH(O$1,'2018_commission_structure-Start'!$A$21:$I$21,0))</f>
        <v>50000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18750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14176.26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>SUM(O868:S868)</f>
        <v>82926.259999999995</v>
      </c>
      <c r="U868" s="6">
        <f>T868+F868</f>
        <v>146032.26</v>
      </c>
      <c r="V868" s="6">
        <f>MIN(H868,I868)*INDEX('2018_commission_structure-Start'!$A$15:$J$18,MATCH($E868,'2018_commission_structure-Start'!$A$15:$A$18,0),MATCH(V$1,'2018_commission_structure-Start'!$A$15:$J$15,0))</f>
        <v>60000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21250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15751.400000000001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IF(H868&gt;L868,(H868-L868)*INDEX('2018_commission_structure-Start'!$A$21:$I$24,MATCH($E868,'2018_commission_structure-Start'!$A$21:$A$24,0),MATCH(Z$1,'2018_commission_structure-Start'!$A$21:$I$21,0)),0)</f>
        <v>0</v>
      </c>
      <c r="AA868" s="6">
        <f>SUM(V868:Z868)</f>
        <v>97001.4</v>
      </c>
      <c r="AB868" s="6">
        <f>AA868+F868</f>
        <v>160107.4</v>
      </c>
    </row>
    <row r="869" spans="1:28" x14ac:dyDescent="0.2">
      <c r="A869" t="str">
        <f>C869&amp;" "&amp;D869</f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>VLOOKUP(E869,'2018_commission_structure-Start'!$A$22:$I$24,9,FALSE)</f>
        <v>600000</v>
      </c>
      <c r="J869" s="2">
        <f>I869*1.25</f>
        <v>750000</v>
      </c>
      <c r="K869" s="2">
        <f>I869*1.5</f>
        <v>900000</v>
      </c>
      <c r="L869" s="2">
        <f>I869*2</f>
        <v>1200000</v>
      </c>
      <c r="M869" s="12">
        <f>H869/I869</f>
        <v>1.3674066666666667</v>
      </c>
      <c r="N869" t="str">
        <f>IF(M869&lt;=1, "0-100%", IF(M869&lt;=1.25, "100-125%", IF(M869&lt;=1.5, "125-150%", IF(M869&lt;=2, "150-200%", "&gt;200%"))))</f>
        <v>125-150%</v>
      </c>
      <c r="O869" s="6">
        <f>MIN(H869,I869)*INDEX('2018_commission_structure-Start'!$A$21:$I$24,MATCH($E869,'2018_commission_structure-Start'!$A$21:$A$24,0),MATCH(O$1,'2018_commission_structure-Start'!$A$21:$I$21,0))</f>
        <v>78000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25500.000000000004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14793.24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0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>SUM(O869:S869)</f>
        <v>118293.24</v>
      </c>
      <c r="U869" s="6">
        <f>T869+F869</f>
        <v>181811.24</v>
      </c>
      <c r="V869" s="6">
        <f>MIN(H869,I869)*INDEX('2018_commission_structure-Start'!$A$15:$J$18,MATCH($E869,'2018_commission_structure-Start'!$A$15:$A$18,0),MATCH(V$1,'2018_commission_structure-Start'!$A$15:$J$15,0))</f>
        <v>90000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27000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17611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0</v>
      </c>
      <c r="Z869" s="2">
        <f>IF(H869&gt;L869,(H869-L869)*INDEX('2018_commission_structure-Start'!$A$21:$I$24,MATCH($E869,'2018_commission_structure-Start'!$A$21:$A$24,0),MATCH(Z$1,'2018_commission_structure-Start'!$A$21:$I$21,0)),0)</f>
        <v>0</v>
      </c>
      <c r="AA869" s="6">
        <f>SUM(V869:Z869)</f>
        <v>134611</v>
      </c>
      <c r="AB869" s="6">
        <f>AA869+F869</f>
        <v>198129</v>
      </c>
    </row>
    <row r="870" spans="1:28" x14ac:dyDescent="0.2">
      <c r="A870" t="str">
        <f>C870&amp;" "&amp;D870</f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>VLOOKUP(E870,'2018_commission_structure-Start'!$A$22:$I$24,9,FALSE)</f>
        <v>500000</v>
      </c>
      <c r="J870" s="2">
        <f>I870*1.25</f>
        <v>625000</v>
      </c>
      <c r="K870" s="2">
        <f>I870*1.5</f>
        <v>750000</v>
      </c>
      <c r="L870" s="2">
        <f>I870*2</f>
        <v>1000000</v>
      </c>
      <c r="M870" s="12">
        <f>H870/I870</f>
        <v>1.6478440000000001</v>
      </c>
      <c r="N870" t="str">
        <f>IF(M870&lt;=1, "0-100%", IF(M870&lt;=1.25, "100-125%", IF(M870&lt;=1.5, "125-150%", IF(M870&lt;=2, "150-200%", "&gt;200%"))))</f>
        <v>150-200%</v>
      </c>
      <c r="O870" s="6">
        <f>MIN(H870,I870)*INDEX('2018_commission_structure-Start'!$A$21:$I$24,MATCH($E870,'2018_commission_structure-Start'!$A$21:$A$24,0),MATCH(O$1,'2018_commission_structure-Start'!$A$21:$I$21,0))</f>
        <v>50000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18750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22500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16262.84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>SUM(O870:S870)</f>
        <v>107512.84</v>
      </c>
      <c r="U870" s="6">
        <f>T870+F870</f>
        <v>139997.84</v>
      </c>
      <c r="V870" s="6">
        <f>MIN(H870,I870)*INDEX('2018_commission_structure-Start'!$A$15:$J$18,MATCH($E870,'2018_commission_structure-Start'!$A$15:$A$18,0),MATCH(V$1,'2018_commission_structure-Start'!$A$15:$J$15,0))</f>
        <v>60000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21250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25000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16262.84</v>
      </c>
      <c r="Z870" s="2">
        <f>IF(H870&gt;L870,(H870-L870)*INDEX('2018_commission_structure-Start'!$A$21:$I$24,MATCH($E870,'2018_commission_structure-Start'!$A$21:$A$24,0),MATCH(Z$1,'2018_commission_structure-Start'!$A$21:$I$21,0)),0)</f>
        <v>0</v>
      </c>
      <c r="AA870" s="6">
        <f>SUM(V870:Z870)</f>
        <v>122512.84</v>
      </c>
      <c r="AB870" s="6">
        <f>AA870+F870</f>
        <v>154997.84</v>
      </c>
    </row>
    <row r="871" spans="1:28" x14ac:dyDescent="0.2">
      <c r="A871" t="str">
        <f>C871&amp;" "&amp;D871</f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>VLOOKUP(E871,'2018_commission_structure-Start'!$A$22:$I$24,9,FALSE)</f>
        <v>500000</v>
      </c>
      <c r="J871" s="2">
        <f>I871*1.25</f>
        <v>625000</v>
      </c>
      <c r="K871" s="2">
        <f>I871*1.5</f>
        <v>750000</v>
      </c>
      <c r="L871" s="2">
        <f>I871*2</f>
        <v>1000000</v>
      </c>
      <c r="M871" s="12">
        <f>H871/I871</f>
        <v>1.2218180000000001</v>
      </c>
      <c r="N871" t="str">
        <f>IF(M871&lt;=1, "0-100%", IF(M871&lt;=1.25, "100-125%", IF(M871&lt;=1.5, "125-150%", IF(M871&lt;=2, "150-200%", "&gt;200%"))))</f>
        <v>100-125%</v>
      </c>
      <c r="O871" s="6">
        <f>MIN(H871,I871)*INDEX('2018_commission_structure-Start'!$A$21:$I$24,MATCH($E871,'2018_commission_structure-Start'!$A$21:$A$24,0),MATCH(O$1,'2018_commission_structure-Start'!$A$21:$I$21,0))</f>
        <v>50000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16636.349999999999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>SUM(O871:S871)</f>
        <v>66636.350000000006</v>
      </c>
      <c r="U871" s="6">
        <f>T871+F871</f>
        <v>130780.35</v>
      </c>
      <c r="V871" s="6">
        <f>MIN(H871,I871)*INDEX('2018_commission_structure-Start'!$A$15:$J$18,MATCH($E871,'2018_commission_structure-Start'!$A$15:$A$18,0),MATCH(V$1,'2018_commission_structure-Start'!$A$15:$J$15,0))</f>
        <v>60000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18854.530000000002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IF(H871&gt;L871,(H871-L871)*INDEX('2018_commission_structure-Start'!$A$21:$I$24,MATCH($E871,'2018_commission_structure-Start'!$A$21:$A$24,0),MATCH(Z$1,'2018_commission_structure-Start'!$A$21:$I$21,0)),0)</f>
        <v>0</v>
      </c>
      <c r="AA871" s="6">
        <f>SUM(V871:Z871)</f>
        <v>78854.53</v>
      </c>
      <c r="AB871" s="6">
        <f>AA871+F871</f>
        <v>142998.53</v>
      </c>
    </row>
    <row r="872" spans="1:28" x14ac:dyDescent="0.2">
      <c r="A872" t="str">
        <f>C872&amp;" "&amp;D872</f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>VLOOKUP(E872,'2018_commission_structure-Start'!$A$22:$I$24,9,FALSE)</f>
        <v>750000</v>
      </c>
      <c r="J872" s="2">
        <f>I872*1.25</f>
        <v>937500</v>
      </c>
      <c r="K872" s="2">
        <f>I872*1.5</f>
        <v>1125000</v>
      </c>
      <c r="L872" s="2">
        <f>I872*2</f>
        <v>1500000</v>
      </c>
      <c r="M872" s="12">
        <f>H872/I872</f>
        <v>1.4203173333333334</v>
      </c>
      <c r="N872" t="str">
        <f>IF(M872&lt;=1, "0-100%", IF(M872&lt;=1.25, "100-125%", IF(M872&lt;=1.5, "125-150%", IF(M872&lt;=2, "150-200%", "&gt;200%"))))</f>
        <v>125-150%</v>
      </c>
      <c r="O872" s="6">
        <f>MIN(H872,I872)*INDEX('2018_commission_structure-Start'!$A$21:$I$24,MATCH($E872,'2018_commission_structure-Start'!$A$21:$A$24,0),MATCH(O$1,'2018_commission_structure-Start'!$A$21:$I$21,0))</f>
        <v>112500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35625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29379.74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0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>SUM(O872:S872)</f>
        <v>177504.74</v>
      </c>
      <c r="U872" s="6">
        <f>T872+F872</f>
        <v>261001.74</v>
      </c>
      <c r="V872" s="6">
        <f>MIN(H872,I872)*INDEX('2018_commission_structure-Start'!$A$15:$J$18,MATCH($E872,'2018_commission_structure-Start'!$A$15:$A$18,0),MATCH(V$1,'2018_commission_structure-Start'!$A$15:$J$15,0))</f>
        <v>112500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41250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31934.5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0</v>
      </c>
      <c r="Z872" s="2">
        <f>IF(H872&gt;L872,(H872-L872)*INDEX('2018_commission_structure-Start'!$A$21:$I$24,MATCH($E872,'2018_commission_structure-Start'!$A$21:$A$24,0),MATCH(Z$1,'2018_commission_structure-Start'!$A$21:$I$21,0)),0)</f>
        <v>0</v>
      </c>
      <c r="AA872" s="6">
        <f>SUM(V872:Z872)</f>
        <v>185684.5</v>
      </c>
      <c r="AB872" s="6">
        <f>AA872+F872</f>
        <v>269181.5</v>
      </c>
    </row>
    <row r="873" spans="1:28" x14ac:dyDescent="0.2">
      <c r="A873" t="str">
        <f>C873&amp;" "&amp;D873</f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>VLOOKUP(E873,'2018_commission_structure-Start'!$A$22:$I$24,9,FALSE)</f>
        <v>500000</v>
      </c>
      <c r="J873" s="2">
        <f>I873*1.25</f>
        <v>625000</v>
      </c>
      <c r="K873" s="2">
        <f>I873*1.5</f>
        <v>750000</v>
      </c>
      <c r="L873" s="2">
        <f>I873*2</f>
        <v>1000000</v>
      </c>
      <c r="M873" s="12">
        <f>H873/I873</f>
        <v>1.7862960000000001</v>
      </c>
      <c r="N873" t="str">
        <f>IF(M873&lt;=1, "0-100%", IF(M873&lt;=1.25, "100-125%", IF(M873&lt;=1.5, "125-150%", IF(M873&lt;=2, "150-200%", "&gt;200%"))))</f>
        <v>150-200%</v>
      </c>
      <c r="O873" s="6">
        <f>MIN(H873,I873)*INDEX('2018_commission_structure-Start'!$A$21:$I$24,MATCH($E873,'2018_commission_structure-Start'!$A$21:$A$24,0),MATCH(O$1,'2018_commission_structure-Start'!$A$21:$I$21,0))</f>
        <v>50000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18750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22500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31492.560000000001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>SUM(O873:S873)</f>
        <v>122742.56</v>
      </c>
      <c r="U873" s="6">
        <f>T873+F873</f>
        <v>153364.56</v>
      </c>
      <c r="V873" s="6">
        <f>MIN(H873,I873)*INDEX('2018_commission_structure-Start'!$A$15:$J$18,MATCH($E873,'2018_commission_structure-Start'!$A$15:$A$18,0),MATCH(V$1,'2018_commission_structure-Start'!$A$15:$J$15,0))</f>
        <v>60000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21250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25000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31492.560000000001</v>
      </c>
      <c r="Z873" s="2">
        <f>IF(H873&gt;L873,(H873-L873)*INDEX('2018_commission_structure-Start'!$A$21:$I$24,MATCH($E873,'2018_commission_structure-Start'!$A$21:$A$24,0),MATCH(Z$1,'2018_commission_structure-Start'!$A$21:$I$21,0)),0)</f>
        <v>0</v>
      </c>
      <c r="AA873" s="6">
        <f>SUM(V873:Z873)</f>
        <v>137742.56</v>
      </c>
      <c r="AB873" s="6">
        <f>AA873+F873</f>
        <v>168364.56</v>
      </c>
    </row>
    <row r="874" spans="1:28" x14ac:dyDescent="0.2">
      <c r="A874" t="str">
        <f>C874&amp;" "&amp;D874</f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>VLOOKUP(E874,'2018_commission_structure-Start'!$A$22:$I$24,9,FALSE)</f>
        <v>500000</v>
      </c>
      <c r="J874" s="2">
        <f>I874*1.25</f>
        <v>625000</v>
      </c>
      <c r="K874" s="2">
        <f>I874*1.5</f>
        <v>750000</v>
      </c>
      <c r="L874" s="2">
        <f>I874*2</f>
        <v>1000000</v>
      </c>
      <c r="M874" s="12">
        <f>H874/I874</f>
        <v>0.91822599999999999</v>
      </c>
      <c r="N874" t="str">
        <f>IF(M874&lt;=1, "0-100%", IF(M874&lt;=1.25, "100-125%", IF(M874&lt;=1.5, "125-150%", IF(M874&lt;=2, "150-200%", "&gt;200%"))))</f>
        <v>0-100%</v>
      </c>
      <c r="O874" s="6">
        <f>MIN(H874,I874)*INDEX('2018_commission_structure-Start'!$A$21:$I$24,MATCH($E874,'2018_commission_structure-Start'!$A$21:$A$24,0),MATCH(O$1,'2018_commission_structure-Start'!$A$21:$I$21,0))</f>
        <v>45911.3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>SUM(O874:S874)</f>
        <v>45911.3</v>
      </c>
      <c r="U874" s="6">
        <f>T874+F874</f>
        <v>95831.3</v>
      </c>
      <c r="V874" s="6">
        <f>MIN(H874,I874)*INDEX('2018_commission_structure-Start'!$A$15:$J$18,MATCH($E874,'2018_commission_structure-Start'!$A$15:$A$18,0),MATCH(V$1,'2018_commission_structure-Start'!$A$15:$J$15,0))</f>
        <v>55093.56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IF(H874&gt;L874,(H874-L874)*INDEX('2018_commission_structure-Start'!$A$21:$I$24,MATCH($E874,'2018_commission_structure-Start'!$A$21:$A$24,0),MATCH(Z$1,'2018_commission_structure-Start'!$A$21:$I$21,0)),0)</f>
        <v>0</v>
      </c>
      <c r="AA874" s="6">
        <f>SUM(V874:Z874)</f>
        <v>55093.56</v>
      </c>
      <c r="AB874" s="6">
        <f>AA874+F874</f>
        <v>105013.56</v>
      </c>
    </row>
    <row r="875" spans="1:28" x14ac:dyDescent="0.2">
      <c r="A875" t="str">
        <f>C875&amp;" "&amp;D875</f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>VLOOKUP(E875,'2018_commission_structure-Start'!$A$22:$I$24,9,FALSE)</f>
        <v>600000</v>
      </c>
      <c r="J875" s="2">
        <f>I875*1.25</f>
        <v>750000</v>
      </c>
      <c r="K875" s="2">
        <f>I875*1.5</f>
        <v>900000</v>
      </c>
      <c r="L875" s="2">
        <f>I875*2</f>
        <v>1200000</v>
      </c>
      <c r="M875" s="12">
        <f>H875/I875</f>
        <v>1.2675833333333333</v>
      </c>
      <c r="N875" t="str">
        <f>IF(M875&lt;=1, "0-100%", IF(M875&lt;=1.25, "100-125%", IF(M875&lt;=1.5, "125-150%", IF(M875&lt;=2, "150-200%", "&gt;200%"))))</f>
        <v>125-150%</v>
      </c>
      <c r="O875" s="6">
        <f>MIN(H875,I875)*INDEX('2018_commission_structure-Start'!$A$21:$I$24,MATCH($E875,'2018_commission_structure-Start'!$A$21:$A$24,0),MATCH(O$1,'2018_commission_structure-Start'!$A$21:$I$21,0))</f>
        <v>78000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25500.000000000004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2215.5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>SUM(O875:S875)</f>
        <v>105715.5</v>
      </c>
      <c r="U875" s="6">
        <f>T875+F875</f>
        <v>185698.5</v>
      </c>
      <c r="V875" s="6">
        <f>MIN(H875,I875)*INDEX('2018_commission_structure-Start'!$A$15:$J$18,MATCH($E875,'2018_commission_structure-Start'!$A$15:$A$18,0),MATCH(V$1,'2018_commission_structure-Start'!$A$15:$J$15,0))</f>
        <v>90000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27000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2637.5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IF(H875&gt;L875,(H875-L875)*INDEX('2018_commission_structure-Start'!$A$21:$I$24,MATCH($E875,'2018_commission_structure-Start'!$A$21:$A$24,0),MATCH(Z$1,'2018_commission_structure-Start'!$A$21:$I$21,0)),0)</f>
        <v>0</v>
      </c>
      <c r="AA875" s="6">
        <f>SUM(V875:Z875)</f>
        <v>119637.5</v>
      </c>
      <c r="AB875" s="6">
        <f>AA875+F875</f>
        <v>199620.5</v>
      </c>
    </row>
    <row r="876" spans="1:28" x14ac:dyDescent="0.2">
      <c r="A876" t="str">
        <f>C876&amp;" "&amp;D876</f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>VLOOKUP(E876,'2018_commission_structure-Start'!$A$22:$I$24,9,FALSE)</f>
        <v>750000</v>
      </c>
      <c r="J876" s="2">
        <f>I876*1.25</f>
        <v>937500</v>
      </c>
      <c r="K876" s="2">
        <f>I876*1.5</f>
        <v>1125000</v>
      </c>
      <c r="L876" s="2">
        <f>I876*2</f>
        <v>1500000</v>
      </c>
      <c r="M876" s="12">
        <f>H876/I876</f>
        <v>1.706772</v>
      </c>
      <c r="N876" t="str">
        <f>IF(M876&lt;=1, "0-100%", IF(M876&lt;=1.25, "100-125%", IF(M876&lt;=1.5, "125-150%", IF(M876&lt;=2, "150-200%", "&gt;200%"))))</f>
        <v>150-200%</v>
      </c>
      <c r="O876" s="6">
        <f>MIN(H876,I876)*INDEX('2018_commission_structure-Start'!$A$21:$I$24,MATCH($E876,'2018_commission_structure-Start'!$A$21:$A$24,0),MATCH(O$1,'2018_commission_structure-Start'!$A$21:$I$21,0))</f>
        <v>112500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35625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43125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46523.7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>SUM(O876:S876)</f>
        <v>237773.7</v>
      </c>
      <c r="U876" s="6">
        <f>T876+F876</f>
        <v>323361.7</v>
      </c>
      <c r="V876" s="6">
        <f>MIN(H876,I876)*INDEX('2018_commission_structure-Start'!$A$15:$J$18,MATCH($E876,'2018_commission_structure-Start'!$A$15:$A$18,0),MATCH(V$1,'2018_commission_structure-Start'!$A$15:$J$15,0))</f>
        <v>112500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41250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46875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51176.07</v>
      </c>
      <c r="Z876" s="2">
        <f>IF(H876&gt;L876,(H876-L876)*INDEX('2018_commission_structure-Start'!$A$21:$I$24,MATCH($E876,'2018_commission_structure-Start'!$A$21:$A$24,0),MATCH(Z$1,'2018_commission_structure-Start'!$A$21:$I$21,0)),0)</f>
        <v>0</v>
      </c>
      <c r="AA876" s="6">
        <f>SUM(V876:Z876)</f>
        <v>251801.07</v>
      </c>
      <c r="AB876" s="6">
        <f>AA876+F876</f>
        <v>337389.07</v>
      </c>
    </row>
    <row r="877" spans="1:28" x14ac:dyDescent="0.2">
      <c r="A877" t="str">
        <f>C877&amp;" "&amp;D877</f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>VLOOKUP(E877,'2018_commission_structure-Start'!$A$22:$I$24,9,FALSE)</f>
        <v>750000</v>
      </c>
      <c r="J877" s="2">
        <f>I877*1.25</f>
        <v>937500</v>
      </c>
      <c r="K877" s="2">
        <f>I877*1.5</f>
        <v>1125000</v>
      </c>
      <c r="L877" s="2">
        <f>I877*2</f>
        <v>1500000</v>
      </c>
      <c r="M877" s="12">
        <f>H877/I877</f>
        <v>1.0617693333333333</v>
      </c>
      <c r="N877" t="str">
        <f>IF(M877&lt;=1, "0-100%", IF(M877&lt;=1.25, "100-125%", IF(M877&lt;=1.5, "125-150%", IF(M877&lt;=2, "150-200%", "&gt;200%"))))</f>
        <v>100-125%</v>
      </c>
      <c r="O877" s="6">
        <f>MIN(H877,I877)*INDEX('2018_commission_structure-Start'!$A$21:$I$24,MATCH($E877,'2018_commission_structure-Start'!$A$21:$A$24,0),MATCH(O$1,'2018_commission_structure-Start'!$A$21:$I$21,0))</f>
        <v>112500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8802.1299999999992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0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>SUM(O877:S877)</f>
        <v>121302.13</v>
      </c>
      <c r="U877" s="6">
        <f>T877+F877</f>
        <v>232851.13</v>
      </c>
      <c r="V877" s="6">
        <f>MIN(H877,I877)*INDEX('2018_commission_structure-Start'!$A$15:$J$18,MATCH($E877,'2018_commission_structure-Start'!$A$15:$A$18,0),MATCH(V$1,'2018_commission_structure-Start'!$A$15:$J$15,0))</f>
        <v>112500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10191.94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0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IF(H877&gt;L877,(H877-L877)*INDEX('2018_commission_structure-Start'!$A$21:$I$24,MATCH($E877,'2018_commission_structure-Start'!$A$21:$A$24,0),MATCH(Z$1,'2018_commission_structure-Start'!$A$21:$I$21,0)),0)</f>
        <v>0</v>
      </c>
      <c r="AA877" s="6">
        <f>SUM(V877:Z877)</f>
        <v>122691.94</v>
      </c>
      <c r="AB877" s="6">
        <f>AA877+F877</f>
        <v>234240.94</v>
      </c>
    </row>
    <row r="878" spans="1:28" x14ac:dyDescent="0.2">
      <c r="A878" t="str">
        <f>C878&amp;" "&amp;D878</f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>VLOOKUP(E878,'2018_commission_structure-Start'!$A$22:$I$24,9,FALSE)</f>
        <v>600000</v>
      </c>
      <c r="J878" s="2">
        <f>I878*1.25</f>
        <v>750000</v>
      </c>
      <c r="K878" s="2">
        <f>I878*1.5</f>
        <v>900000</v>
      </c>
      <c r="L878" s="2">
        <f>I878*2</f>
        <v>1200000</v>
      </c>
      <c r="M878" s="12">
        <f>H878/I878</f>
        <v>1.2239</v>
      </c>
      <c r="N878" t="str">
        <f>IF(M878&lt;=1, "0-100%", IF(M878&lt;=1.25, "100-125%", IF(M878&lt;=1.5, "125-150%", IF(M878&lt;=2, "150-200%", "&gt;200%"))))</f>
        <v>100-125%</v>
      </c>
      <c r="O878" s="6">
        <f>MIN(H878,I878)*INDEX('2018_commission_structure-Start'!$A$21:$I$24,MATCH($E878,'2018_commission_structure-Start'!$A$21:$A$24,0),MATCH(O$1,'2018_commission_structure-Start'!$A$21:$I$21,0))</f>
        <v>78000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22837.800000000003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>SUM(O878:S878)</f>
        <v>100837.8</v>
      </c>
      <c r="U878" s="6">
        <f>T878+F878</f>
        <v>178086.8</v>
      </c>
      <c r="V878" s="6">
        <f>MIN(H878,I878)*INDEX('2018_commission_structure-Start'!$A$15:$J$18,MATCH($E878,'2018_commission_structure-Start'!$A$15:$A$18,0),MATCH(V$1,'2018_commission_structure-Start'!$A$15:$J$15,0))</f>
        <v>90000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24181.200000000001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IF(H878&gt;L878,(H878-L878)*INDEX('2018_commission_structure-Start'!$A$21:$I$24,MATCH($E878,'2018_commission_structure-Start'!$A$21:$A$24,0),MATCH(Z$1,'2018_commission_structure-Start'!$A$21:$I$21,0)),0)</f>
        <v>0</v>
      </c>
      <c r="AA878" s="6">
        <f>SUM(V878:Z878)</f>
        <v>114181.2</v>
      </c>
      <c r="AB878" s="6">
        <f>AA878+F878</f>
        <v>191430.2</v>
      </c>
    </row>
    <row r="879" spans="1:28" x14ac:dyDescent="0.2">
      <c r="A879" t="str">
        <f>C879&amp;" "&amp;D879</f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>VLOOKUP(E879,'2018_commission_structure-Start'!$A$22:$I$24,9,FALSE)</f>
        <v>750000</v>
      </c>
      <c r="J879" s="2">
        <f>I879*1.25</f>
        <v>937500</v>
      </c>
      <c r="K879" s="2">
        <f>I879*1.5</f>
        <v>1125000</v>
      </c>
      <c r="L879" s="2">
        <f>I879*2</f>
        <v>1500000</v>
      </c>
      <c r="M879" s="12">
        <f>H879/I879</f>
        <v>0.97540933333333335</v>
      </c>
      <c r="N879" t="str">
        <f>IF(M879&lt;=1, "0-100%", IF(M879&lt;=1.25, "100-125%", IF(M879&lt;=1.5, "125-150%", IF(M879&lt;=2, "150-200%", "&gt;200%"))))</f>
        <v>0-100%</v>
      </c>
      <c r="O879" s="6">
        <f>MIN(H879,I879)*INDEX('2018_commission_structure-Start'!$A$21:$I$24,MATCH($E879,'2018_commission_structure-Start'!$A$21:$A$24,0),MATCH(O$1,'2018_commission_structure-Start'!$A$21:$I$21,0))</f>
        <v>109733.55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0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>SUM(O879:S879)</f>
        <v>109733.55</v>
      </c>
      <c r="U879" s="6">
        <f>T879+F879</f>
        <v>192980.55</v>
      </c>
      <c r="V879" s="6">
        <f>MIN(H879,I879)*INDEX('2018_commission_structure-Start'!$A$15:$J$18,MATCH($E879,'2018_commission_structure-Start'!$A$15:$A$18,0),MATCH(V$1,'2018_commission_structure-Start'!$A$15:$J$15,0))</f>
        <v>109733.55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0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IF(H879&gt;L879,(H879-L879)*INDEX('2018_commission_structure-Start'!$A$21:$I$24,MATCH($E879,'2018_commission_structure-Start'!$A$21:$A$24,0),MATCH(Z$1,'2018_commission_structure-Start'!$A$21:$I$21,0)),0)</f>
        <v>0</v>
      </c>
      <c r="AA879" s="6">
        <f>SUM(V879:Z879)</f>
        <v>109733.55</v>
      </c>
      <c r="AB879" s="6">
        <f>AA879+F879</f>
        <v>192980.55</v>
      </c>
    </row>
    <row r="880" spans="1:28" x14ac:dyDescent="0.2">
      <c r="A880" t="str">
        <f>C880&amp;" "&amp;D880</f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>VLOOKUP(E880,'2018_commission_structure-Start'!$A$22:$I$24,9,FALSE)</f>
        <v>750000</v>
      </c>
      <c r="J880" s="2">
        <f>I880*1.25</f>
        <v>937500</v>
      </c>
      <c r="K880" s="2">
        <f>I880*1.5</f>
        <v>1125000</v>
      </c>
      <c r="L880" s="2">
        <f>I880*2</f>
        <v>1500000</v>
      </c>
      <c r="M880" s="12">
        <f>H880/I880</f>
        <v>0.73067199999999999</v>
      </c>
      <c r="N880" t="str">
        <f>IF(M880&lt;=1, "0-100%", IF(M880&lt;=1.25, "100-125%", IF(M880&lt;=1.5, "125-150%", IF(M880&lt;=2, "150-200%", "&gt;200%"))))</f>
        <v>0-100%</v>
      </c>
      <c r="O880" s="6">
        <f>MIN(H880,I880)*INDEX('2018_commission_structure-Start'!$A$21:$I$24,MATCH($E880,'2018_commission_structure-Start'!$A$21:$A$24,0),MATCH(O$1,'2018_commission_structure-Start'!$A$21:$I$21,0))</f>
        <v>82200.599999999991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0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>SUM(O880:S880)</f>
        <v>82200.599999999991</v>
      </c>
      <c r="U880" s="6">
        <f>T880+F880</f>
        <v>169163.59999999998</v>
      </c>
      <c r="V880" s="6">
        <f>MIN(H880,I880)*INDEX('2018_commission_structure-Start'!$A$15:$J$18,MATCH($E880,'2018_commission_structure-Start'!$A$15:$A$18,0),MATCH(V$1,'2018_commission_structure-Start'!$A$15:$J$15,0))</f>
        <v>82200.599999999991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0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IF(H880&gt;L880,(H880-L880)*INDEX('2018_commission_structure-Start'!$A$21:$I$24,MATCH($E880,'2018_commission_structure-Start'!$A$21:$A$24,0),MATCH(Z$1,'2018_commission_structure-Start'!$A$21:$I$21,0)),0)</f>
        <v>0</v>
      </c>
      <c r="AA880" s="6">
        <f>SUM(V880:Z880)</f>
        <v>82200.599999999991</v>
      </c>
      <c r="AB880" s="6">
        <f>AA880+F880</f>
        <v>169163.59999999998</v>
      </c>
    </row>
    <row r="881" spans="1:28" x14ac:dyDescent="0.2">
      <c r="A881" t="str">
        <f>C881&amp;" "&amp;D881</f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>VLOOKUP(E881,'2018_commission_structure-Start'!$A$22:$I$24,9,FALSE)</f>
        <v>750000</v>
      </c>
      <c r="J881" s="2">
        <f>I881*1.25</f>
        <v>937500</v>
      </c>
      <c r="K881" s="2">
        <f>I881*1.5</f>
        <v>1125000</v>
      </c>
      <c r="L881" s="2">
        <f>I881*2</f>
        <v>1500000</v>
      </c>
      <c r="M881" s="12">
        <f>H881/I881</f>
        <v>0.59925600000000001</v>
      </c>
      <c r="N881" t="str">
        <f>IF(M881&lt;=1, "0-100%", IF(M881&lt;=1.25, "100-125%", IF(M881&lt;=1.5, "125-150%", IF(M881&lt;=2, "150-200%", "&gt;200%"))))</f>
        <v>0-100%</v>
      </c>
      <c r="O881" s="6">
        <f>MIN(H881,I881)*INDEX('2018_commission_structure-Start'!$A$21:$I$24,MATCH($E881,'2018_commission_structure-Start'!$A$21:$A$24,0),MATCH(O$1,'2018_commission_structure-Start'!$A$21:$I$21,0))</f>
        <v>67416.3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0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>SUM(O881:S881)</f>
        <v>67416.3</v>
      </c>
      <c r="U881" s="6">
        <f>T881+F881</f>
        <v>176397.3</v>
      </c>
      <c r="V881" s="6">
        <f>MIN(H881,I881)*INDEX('2018_commission_structure-Start'!$A$15:$J$18,MATCH($E881,'2018_commission_structure-Start'!$A$15:$A$18,0),MATCH(V$1,'2018_commission_structure-Start'!$A$15:$J$15,0))</f>
        <v>67416.3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0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IF(H881&gt;L881,(H881-L881)*INDEX('2018_commission_structure-Start'!$A$21:$I$24,MATCH($E881,'2018_commission_structure-Start'!$A$21:$A$24,0),MATCH(Z$1,'2018_commission_structure-Start'!$A$21:$I$21,0)),0)</f>
        <v>0</v>
      </c>
      <c r="AA881" s="6">
        <f>SUM(V881:Z881)</f>
        <v>67416.3</v>
      </c>
      <c r="AB881" s="6">
        <f>AA881+F881</f>
        <v>176397.3</v>
      </c>
    </row>
    <row r="882" spans="1:28" x14ac:dyDescent="0.2">
      <c r="A882" t="str">
        <f>C882&amp;" "&amp;D882</f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>VLOOKUP(E882,'2018_commission_structure-Start'!$A$22:$I$24,9,FALSE)</f>
        <v>500000</v>
      </c>
      <c r="J882" s="2">
        <f>I882*1.25</f>
        <v>625000</v>
      </c>
      <c r="K882" s="2">
        <f>I882*1.5</f>
        <v>750000</v>
      </c>
      <c r="L882" s="2">
        <f>I882*2</f>
        <v>1000000</v>
      </c>
      <c r="M882" s="12">
        <f>H882/I882</f>
        <v>1.2503420000000001</v>
      </c>
      <c r="N882" t="str">
        <f>IF(M882&lt;=1, "0-100%", IF(M882&lt;=1.25, "100-125%", IF(M882&lt;=1.5, "125-150%", IF(M882&lt;=2, "150-200%", "&gt;200%"))))</f>
        <v>125-150%</v>
      </c>
      <c r="O882" s="6">
        <f>MIN(H882,I882)*INDEX('2018_commission_structure-Start'!$A$21:$I$24,MATCH($E882,'2018_commission_structure-Start'!$A$21:$A$24,0),MATCH(O$1,'2018_commission_structure-Start'!$A$21:$I$21,0))</f>
        <v>50000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18750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30.779999999999998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>SUM(O882:S882)</f>
        <v>68780.78</v>
      </c>
      <c r="U882" s="6">
        <f>T882+F882</f>
        <v>131103.78</v>
      </c>
      <c r="V882" s="6">
        <f>MIN(H882,I882)*INDEX('2018_commission_structure-Start'!$A$15:$J$18,MATCH($E882,'2018_commission_structure-Start'!$A$15:$A$18,0),MATCH(V$1,'2018_commission_structure-Start'!$A$15:$J$15,0))</f>
        <v>60000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21250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34.200000000000003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IF(H882&gt;L882,(H882-L882)*INDEX('2018_commission_structure-Start'!$A$21:$I$24,MATCH($E882,'2018_commission_structure-Start'!$A$21:$A$24,0),MATCH(Z$1,'2018_commission_structure-Start'!$A$21:$I$21,0)),0)</f>
        <v>0</v>
      </c>
      <c r="AA882" s="6">
        <f>SUM(V882:Z882)</f>
        <v>81284.2</v>
      </c>
      <c r="AB882" s="6">
        <f>AA882+F882</f>
        <v>143607.20000000001</v>
      </c>
    </row>
    <row r="883" spans="1:28" x14ac:dyDescent="0.2">
      <c r="A883" t="str">
        <f>C883&amp;" "&amp;D883</f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>VLOOKUP(E883,'2018_commission_structure-Start'!$A$22:$I$24,9,FALSE)</f>
        <v>600000</v>
      </c>
      <c r="J883" s="2">
        <f>I883*1.25</f>
        <v>750000</v>
      </c>
      <c r="K883" s="2">
        <f>I883*1.5</f>
        <v>900000</v>
      </c>
      <c r="L883" s="2">
        <f>I883*2</f>
        <v>1200000</v>
      </c>
      <c r="M883" s="12">
        <f>H883/I883</f>
        <v>1.4366733333333332</v>
      </c>
      <c r="N883" t="str">
        <f>IF(M883&lt;=1, "0-100%", IF(M883&lt;=1.25, "100-125%", IF(M883&lt;=1.5, "125-150%", IF(M883&lt;=2, "150-200%", "&gt;200%"))))</f>
        <v>125-150%</v>
      </c>
      <c r="O883" s="6">
        <f>MIN(H883,I883)*INDEX('2018_commission_structure-Start'!$A$21:$I$24,MATCH($E883,'2018_commission_structure-Start'!$A$21:$A$24,0),MATCH(O$1,'2018_commission_structure-Start'!$A$21:$I$21,0))</f>
        <v>78000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25500.000000000004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23520.84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>SUM(O883:S883)</f>
        <v>127020.84</v>
      </c>
      <c r="U883" s="6">
        <f>T883+F883</f>
        <v>193383.84</v>
      </c>
      <c r="V883" s="6">
        <f>MIN(H883,I883)*INDEX('2018_commission_structure-Start'!$A$15:$J$18,MATCH($E883,'2018_commission_structure-Start'!$A$15:$A$18,0),MATCH(V$1,'2018_commission_structure-Start'!$A$15:$J$15,0))</f>
        <v>90000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27000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28001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IF(H883&gt;L883,(H883-L883)*INDEX('2018_commission_structure-Start'!$A$21:$I$24,MATCH($E883,'2018_commission_structure-Start'!$A$21:$A$24,0),MATCH(Z$1,'2018_commission_structure-Start'!$A$21:$I$21,0)),0)</f>
        <v>0</v>
      </c>
      <c r="AA883" s="6">
        <f>SUM(V883:Z883)</f>
        <v>145001</v>
      </c>
      <c r="AB883" s="6">
        <f>AA883+F883</f>
        <v>211364</v>
      </c>
    </row>
    <row r="884" spans="1:28" x14ac:dyDescent="0.2">
      <c r="A884" t="str">
        <f>C884&amp;" "&amp;D884</f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>VLOOKUP(E884,'2018_commission_structure-Start'!$A$22:$I$24,9,FALSE)</f>
        <v>750000</v>
      </c>
      <c r="J884" s="2">
        <f>I884*1.25</f>
        <v>937500</v>
      </c>
      <c r="K884" s="2">
        <f>I884*1.5</f>
        <v>1125000</v>
      </c>
      <c r="L884" s="2">
        <f>I884*2</f>
        <v>1500000</v>
      </c>
      <c r="M884" s="12">
        <f>H884/I884</f>
        <v>0.70635199999999998</v>
      </c>
      <c r="N884" t="str">
        <f>IF(M884&lt;=1, "0-100%", IF(M884&lt;=1.25, "100-125%", IF(M884&lt;=1.5, "125-150%", IF(M884&lt;=2, "150-200%", "&gt;200%"))))</f>
        <v>0-100%</v>
      </c>
      <c r="O884" s="6">
        <f>MIN(H884,I884)*INDEX('2018_commission_structure-Start'!$A$21:$I$24,MATCH($E884,'2018_commission_structure-Start'!$A$21:$A$24,0),MATCH(O$1,'2018_commission_structure-Start'!$A$21:$I$21,0))</f>
        <v>79464.599999999991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0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>SUM(O884:S884)</f>
        <v>79464.599999999991</v>
      </c>
      <c r="U884" s="6">
        <f>T884+F884</f>
        <v>189619.59999999998</v>
      </c>
      <c r="V884" s="6">
        <f>MIN(H884,I884)*INDEX('2018_commission_structure-Start'!$A$15:$J$18,MATCH($E884,'2018_commission_structure-Start'!$A$15:$A$18,0),MATCH(V$1,'2018_commission_structure-Start'!$A$15:$J$15,0))</f>
        <v>79464.599999999991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0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IF(H884&gt;L884,(H884-L884)*INDEX('2018_commission_structure-Start'!$A$21:$I$24,MATCH($E884,'2018_commission_structure-Start'!$A$21:$A$24,0),MATCH(Z$1,'2018_commission_structure-Start'!$A$21:$I$21,0)),0)</f>
        <v>0</v>
      </c>
      <c r="AA884" s="6">
        <f>SUM(V884:Z884)</f>
        <v>79464.599999999991</v>
      </c>
      <c r="AB884" s="6">
        <f>AA884+F884</f>
        <v>189619.59999999998</v>
      </c>
    </row>
    <row r="885" spans="1:28" x14ac:dyDescent="0.2">
      <c r="A885" t="str">
        <f>C885&amp;" "&amp;D885</f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>VLOOKUP(E885,'2018_commission_structure-Start'!$A$22:$I$24,9,FALSE)</f>
        <v>600000</v>
      </c>
      <c r="J885" s="2">
        <f>I885*1.25</f>
        <v>750000</v>
      </c>
      <c r="K885" s="2">
        <f>I885*1.5</f>
        <v>900000</v>
      </c>
      <c r="L885" s="2">
        <f>I885*2</f>
        <v>1200000</v>
      </c>
      <c r="M885" s="12">
        <f>H885/I885</f>
        <v>1.6992350000000001</v>
      </c>
      <c r="N885" t="str">
        <f>IF(M885&lt;=1, "0-100%", IF(M885&lt;=1.25, "100-125%", IF(M885&lt;=1.5, "125-150%", IF(M885&lt;=2, "150-200%", "&gt;200%"))))</f>
        <v>150-200%</v>
      </c>
      <c r="O885" s="6">
        <f>MIN(H885,I885)*INDEX('2018_commission_structure-Start'!$A$21:$I$24,MATCH($E885,'2018_commission_structure-Start'!$A$21:$A$24,0),MATCH(O$1,'2018_commission_structure-Start'!$A$21:$I$21,0))</f>
        <v>78000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25500.000000000004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31500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31080.66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>SUM(O885:S885)</f>
        <v>166080.66</v>
      </c>
      <c r="U885" s="6">
        <f>T885+F885</f>
        <v>216221.66</v>
      </c>
      <c r="V885" s="6">
        <f>MIN(H885,I885)*INDEX('2018_commission_structure-Start'!$A$15:$J$18,MATCH($E885,'2018_commission_structure-Start'!$A$15:$A$18,0),MATCH(V$1,'2018_commission_structure-Start'!$A$15:$J$15,0))</f>
        <v>90000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27000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37500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35862.299999999996</v>
      </c>
      <c r="Z885" s="2">
        <f>IF(H885&gt;L885,(H885-L885)*INDEX('2018_commission_structure-Start'!$A$21:$I$24,MATCH($E885,'2018_commission_structure-Start'!$A$21:$A$24,0),MATCH(Z$1,'2018_commission_structure-Start'!$A$21:$I$21,0)),0)</f>
        <v>0</v>
      </c>
      <c r="AA885" s="6">
        <f>SUM(V885:Z885)</f>
        <v>190362.3</v>
      </c>
      <c r="AB885" s="6">
        <f>AA885+F885</f>
        <v>240503.3</v>
      </c>
    </row>
    <row r="886" spans="1:28" x14ac:dyDescent="0.2">
      <c r="A886" t="str">
        <f>C886&amp;" "&amp;D886</f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>VLOOKUP(E886,'2018_commission_structure-Start'!$A$22:$I$24,9,FALSE)</f>
        <v>600000</v>
      </c>
      <c r="J886" s="2">
        <f>I886*1.25</f>
        <v>750000</v>
      </c>
      <c r="K886" s="2">
        <f>I886*1.5</f>
        <v>900000</v>
      </c>
      <c r="L886" s="2">
        <f>I886*2</f>
        <v>1200000</v>
      </c>
      <c r="M886" s="12">
        <f>H886/I886</f>
        <v>1.4102749999999999</v>
      </c>
      <c r="N886" t="str">
        <f>IF(M886&lt;=1, "0-100%", IF(M886&lt;=1.25, "100-125%", IF(M886&lt;=1.5, "125-150%", IF(M886&lt;=2, "150-200%", "&gt;200%"))))</f>
        <v>125-150%</v>
      </c>
      <c r="O886" s="6">
        <f>MIN(H886,I886)*INDEX('2018_commission_structure-Start'!$A$21:$I$24,MATCH($E886,'2018_commission_structure-Start'!$A$21:$A$24,0),MATCH(O$1,'2018_commission_structure-Start'!$A$21:$I$21,0))</f>
        <v>78000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25500.000000000004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20194.649999999998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>SUM(O886:S886)</f>
        <v>123694.65</v>
      </c>
      <c r="U886" s="6">
        <f>T886+F886</f>
        <v>192720.65</v>
      </c>
      <c r="V886" s="6">
        <f>MIN(H886,I886)*INDEX('2018_commission_structure-Start'!$A$15:$J$18,MATCH($E886,'2018_commission_structure-Start'!$A$15:$A$18,0),MATCH(V$1,'2018_commission_structure-Start'!$A$15:$J$15,0))</f>
        <v>90000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27000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24041.25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IF(H886&gt;L886,(H886-L886)*INDEX('2018_commission_structure-Start'!$A$21:$I$24,MATCH($E886,'2018_commission_structure-Start'!$A$21:$A$24,0),MATCH(Z$1,'2018_commission_structure-Start'!$A$21:$I$21,0)),0)</f>
        <v>0</v>
      </c>
      <c r="AA886" s="6">
        <f>SUM(V886:Z886)</f>
        <v>141041.25</v>
      </c>
      <c r="AB886" s="6">
        <f>AA886+F886</f>
        <v>210067.25</v>
      </c>
    </row>
    <row r="887" spans="1:28" x14ac:dyDescent="0.2">
      <c r="A887" t="str">
        <f>C887&amp;" "&amp;D887</f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>VLOOKUP(E887,'2018_commission_structure-Start'!$A$22:$I$24,9,FALSE)</f>
        <v>750000</v>
      </c>
      <c r="J887" s="2">
        <f>I887*1.25</f>
        <v>937500</v>
      </c>
      <c r="K887" s="2">
        <f>I887*1.5</f>
        <v>1125000</v>
      </c>
      <c r="L887" s="2">
        <f>I887*2</f>
        <v>1500000</v>
      </c>
      <c r="M887" s="12">
        <f>H887/I887</f>
        <v>0.94010400000000005</v>
      </c>
      <c r="N887" t="str">
        <f>IF(M887&lt;=1, "0-100%", IF(M887&lt;=1.25, "100-125%", IF(M887&lt;=1.5, "125-150%", IF(M887&lt;=2, "150-200%", "&gt;200%"))))</f>
        <v>0-100%</v>
      </c>
      <c r="O887" s="6">
        <f>MIN(H887,I887)*INDEX('2018_commission_structure-Start'!$A$21:$I$24,MATCH($E887,'2018_commission_structure-Start'!$A$21:$A$24,0),MATCH(O$1,'2018_commission_structure-Start'!$A$21:$I$21,0))</f>
        <v>105761.7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0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>SUM(O887:S887)</f>
        <v>105761.7</v>
      </c>
      <c r="U887" s="6">
        <f>T887+F887</f>
        <v>202602.7</v>
      </c>
      <c r="V887" s="6">
        <f>MIN(H887,I887)*INDEX('2018_commission_structure-Start'!$A$15:$J$18,MATCH($E887,'2018_commission_structure-Start'!$A$15:$A$18,0),MATCH(V$1,'2018_commission_structure-Start'!$A$15:$J$15,0))</f>
        <v>105761.7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0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IF(H887&gt;L887,(H887-L887)*INDEX('2018_commission_structure-Start'!$A$21:$I$24,MATCH($E887,'2018_commission_structure-Start'!$A$21:$A$24,0),MATCH(Z$1,'2018_commission_structure-Start'!$A$21:$I$21,0)),0)</f>
        <v>0</v>
      </c>
      <c r="AA887" s="6">
        <f>SUM(V887:Z887)</f>
        <v>105761.7</v>
      </c>
      <c r="AB887" s="6">
        <f>AA887+F887</f>
        <v>202602.7</v>
      </c>
    </row>
    <row r="888" spans="1:28" x14ac:dyDescent="0.2">
      <c r="A888" t="str">
        <f>C888&amp;" "&amp;D888</f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>VLOOKUP(E888,'2018_commission_structure-Start'!$A$22:$I$24,9,FALSE)</f>
        <v>750000</v>
      </c>
      <c r="J888" s="2">
        <f>I888*1.25</f>
        <v>937500</v>
      </c>
      <c r="K888" s="2">
        <f>I888*1.5</f>
        <v>1125000</v>
      </c>
      <c r="L888" s="2">
        <f>I888*2</f>
        <v>1500000</v>
      </c>
      <c r="M888" s="12">
        <f>H888/I888</f>
        <v>1.2642439999999999</v>
      </c>
      <c r="N888" t="str">
        <f>IF(M888&lt;=1, "0-100%", IF(M888&lt;=1.25, "100-125%", IF(M888&lt;=1.5, "125-150%", IF(M888&lt;=2, "150-200%", "&gt;200%"))))</f>
        <v>125-150%</v>
      </c>
      <c r="O888" s="6">
        <f>MIN(H888,I888)*INDEX('2018_commission_structure-Start'!$A$21:$I$24,MATCH($E888,'2018_commission_structure-Start'!$A$21:$A$24,0),MATCH(O$1,'2018_commission_structure-Start'!$A$21:$I$21,0))</f>
        <v>112500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35625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2457.09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0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>SUM(O888:S888)</f>
        <v>150582.09</v>
      </c>
      <c r="U888" s="6">
        <f>T888+F888</f>
        <v>237985.09</v>
      </c>
      <c r="V888" s="6">
        <f>MIN(H888,I888)*INDEX('2018_commission_structure-Start'!$A$15:$J$18,MATCH($E888,'2018_commission_structure-Start'!$A$15:$A$18,0),MATCH(V$1,'2018_commission_structure-Start'!$A$15:$J$15,0))</f>
        <v>112500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41250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2670.75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0</v>
      </c>
      <c r="Z888" s="2">
        <f>IF(H888&gt;L888,(H888-L888)*INDEX('2018_commission_structure-Start'!$A$21:$I$24,MATCH($E888,'2018_commission_structure-Start'!$A$21:$A$24,0),MATCH(Z$1,'2018_commission_structure-Start'!$A$21:$I$21,0)),0)</f>
        <v>0</v>
      </c>
      <c r="AA888" s="6">
        <f>SUM(V888:Z888)</f>
        <v>156420.75</v>
      </c>
      <c r="AB888" s="6">
        <f>AA888+F888</f>
        <v>243823.75</v>
      </c>
    </row>
    <row r="889" spans="1:28" x14ac:dyDescent="0.2">
      <c r="A889" t="str">
        <f>C889&amp;" "&amp;D889</f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>VLOOKUP(E889,'2018_commission_structure-Start'!$A$22:$I$24,9,FALSE)</f>
        <v>600000</v>
      </c>
      <c r="J889" s="2">
        <f>I889*1.25</f>
        <v>750000</v>
      </c>
      <c r="K889" s="2">
        <f>I889*1.5</f>
        <v>900000</v>
      </c>
      <c r="L889" s="2">
        <f>I889*2</f>
        <v>1200000</v>
      </c>
      <c r="M889" s="12">
        <f>H889/I889</f>
        <v>1.2067266666666667</v>
      </c>
      <c r="N889" t="str">
        <f>IF(M889&lt;=1, "0-100%", IF(M889&lt;=1.25, "100-125%", IF(M889&lt;=1.5, "125-150%", IF(M889&lt;=2, "150-200%", "&gt;200%"))))</f>
        <v>100-125%</v>
      </c>
      <c r="O889" s="6">
        <f>MIN(H889,I889)*INDEX('2018_commission_structure-Start'!$A$21:$I$24,MATCH($E889,'2018_commission_structure-Start'!$A$21:$A$24,0),MATCH(O$1,'2018_commission_structure-Start'!$A$21:$I$21,0))</f>
        <v>78000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21086.120000000003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0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>SUM(O889:S889)</f>
        <v>99086.12</v>
      </c>
      <c r="U889" s="6">
        <f>T889+F889</f>
        <v>163717.12</v>
      </c>
      <c r="V889" s="6">
        <f>MIN(H889,I889)*INDEX('2018_commission_structure-Start'!$A$15:$J$18,MATCH($E889,'2018_commission_structure-Start'!$A$15:$A$18,0),MATCH(V$1,'2018_commission_structure-Start'!$A$15:$J$15,0))</f>
        <v>90000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22326.48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0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IF(H889&gt;L889,(H889-L889)*INDEX('2018_commission_structure-Start'!$A$21:$I$24,MATCH($E889,'2018_commission_structure-Start'!$A$21:$A$24,0),MATCH(Z$1,'2018_commission_structure-Start'!$A$21:$I$21,0)),0)</f>
        <v>0</v>
      </c>
      <c r="AA889" s="6">
        <f>SUM(V889:Z889)</f>
        <v>112326.48</v>
      </c>
      <c r="AB889" s="6">
        <f>AA889+F889</f>
        <v>176957.47999999998</v>
      </c>
    </row>
    <row r="890" spans="1:28" x14ac:dyDescent="0.2">
      <c r="A890" t="str">
        <f>C890&amp;" "&amp;D890</f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>VLOOKUP(E890,'2018_commission_structure-Start'!$A$22:$I$24,9,FALSE)</f>
        <v>600000</v>
      </c>
      <c r="J890" s="2">
        <f>I890*1.25</f>
        <v>750000</v>
      </c>
      <c r="K890" s="2">
        <f>I890*1.5</f>
        <v>900000</v>
      </c>
      <c r="L890" s="2">
        <f>I890*2</f>
        <v>1200000</v>
      </c>
      <c r="M890" s="12">
        <f>H890/I890</f>
        <v>1.1550816666666666</v>
      </c>
      <c r="N890" t="str">
        <f>IF(M890&lt;=1, "0-100%", IF(M890&lt;=1.25, "100-125%", IF(M890&lt;=1.5, "125-150%", IF(M890&lt;=2, "150-200%", "&gt;200%"))))</f>
        <v>100-125%</v>
      </c>
      <c r="O890" s="6">
        <f>MIN(H890,I890)*INDEX('2018_commission_structure-Start'!$A$21:$I$24,MATCH($E890,'2018_commission_structure-Start'!$A$21:$A$24,0),MATCH(O$1,'2018_commission_structure-Start'!$A$21:$I$21,0))</f>
        <v>78000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15818.330000000002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>SUM(O890:S890)</f>
        <v>93818.33</v>
      </c>
      <c r="U890" s="6">
        <f>T890+F890</f>
        <v>167360.33000000002</v>
      </c>
      <c r="V890" s="6">
        <f>MIN(H890,I890)*INDEX('2018_commission_structure-Start'!$A$15:$J$18,MATCH($E890,'2018_commission_structure-Start'!$A$15:$A$18,0),MATCH(V$1,'2018_commission_structure-Start'!$A$15:$J$15,0))</f>
        <v>90000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16748.82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IF(H890&gt;L890,(H890-L890)*INDEX('2018_commission_structure-Start'!$A$21:$I$24,MATCH($E890,'2018_commission_structure-Start'!$A$21:$A$24,0),MATCH(Z$1,'2018_commission_structure-Start'!$A$21:$I$21,0)),0)</f>
        <v>0</v>
      </c>
      <c r="AA890" s="6">
        <f>SUM(V890:Z890)</f>
        <v>106748.82</v>
      </c>
      <c r="AB890" s="6">
        <f>AA890+F890</f>
        <v>180290.82</v>
      </c>
    </row>
    <row r="891" spans="1:28" x14ac:dyDescent="0.2">
      <c r="A891" t="str">
        <f>C891&amp;" "&amp;D891</f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>VLOOKUP(E891,'2018_commission_structure-Start'!$A$22:$I$24,9,FALSE)</f>
        <v>500000</v>
      </c>
      <c r="J891" s="2">
        <f>I891*1.25</f>
        <v>625000</v>
      </c>
      <c r="K891" s="2">
        <f>I891*1.5</f>
        <v>750000</v>
      </c>
      <c r="L891" s="2">
        <f>I891*2</f>
        <v>1000000</v>
      </c>
      <c r="M891" s="12">
        <f>H891/I891</f>
        <v>1.7977300000000001</v>
      </c>
      <c r="N891" t="str">
        <f>IF(M891&lt;=1, "0-100%", IF(M891&lt;=1.25, "100-125%", IF(M891&lt;=1.5, "125-150%", IF(M891&lt;=2, "150-200%", "&gt;200%"))))</f>
        <v>150-200%</v>
      </c>
      <c r="O891" s="6">
        <f>MIN(H891,I891)*INDEX('2018_commission_structure-Start'!$A$21:$I$24,MATCH($E891,'2018_commission_structure-Start'!$A$21:$A$24,0),MATCH(O$1,'2018_commission_structure-Start'!$A$21:$I$21,0))</f>
        <v>50000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18750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22500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32750.3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>SUM(O891:S891)</f>
        <v>124000.3</v>
      </c>
      <c r="U891" s="6">
        <f>T891+F891</f>
        <v>159661.29999999999</v>
      </c>
      <c r="V891" s="6">
        <f>MIN(H891,I891)*INDEX('2018_commission_structure-Start'!$A$15:$J$18,MATCH($E891,'2018_commission_structure-Start'!$A$15:$A$18,0),MATCH(V$1,'2018_commission_structure-Start'!$A$15:$J$15,0))</f>
        <v>60000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21250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25000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32750.3</v>
      </c>
      <c r="Z891" s="2">
        <f>IF(H891&gt;L891,(H891-L891)*INDEX('2018_commission_structure-Start'!$A$21:$I$24,MATCH($E891,'2018_commission_structure-Start'!$A$21:$A$24,0),MATCH(Z$1,'2018_commission_structure-Start'!$A$21:$I$21,0)),0)</f>
        <v>0</v>
      </c>
      <c r="AA891" s="6">
        <f>SUM(V891:Z891)</f>
        <v>139000.29999999999</v>
      </c>
      <c r="AB891" s="6">
        <f>AA891+F891</f>
        <v>174661.3</v>
      </c>
    </row>
    <row r="892" spans="1:28" x14ac:dyDescent="0.2">
      <c r="A892" t="str">
        <f>C892&amp;" "&amp;D892</f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>VLOOKUP(E892,'2018_commission_structure-Start'!$A$22:$I$24,9,FALSE)</f>
        <v>600000</v>
      </c>
      <c r="J892" s="2">
        <f>I892*1.25</f>
        <v>750000</v>
      </c>
      <c r="K892" s="2">
        <f>I892*1.5</f>
        <v>900000</v>
      </c>
      <c r="L892" s="2">
        <f>I892*2</f>
        <v>1200000</v>
      </c>
      <c r="M892" s="12">
        <f>H892/I892</f>
        <v>0.38289499999999999</v>
      </c>
      <c r="N892" t="str">
        <f>IF(M892&lt;=1, "0-100%", IF(M892&lt;=1.25, "100-125%", IF(M892&lt;=1.5, "125-150%", IF(M892&lt;=2, "150-200%", "&gt;200%"))))</f>
        <v>0-100%</v>
      </c>
      <c r="O892" s="6">
        <f>MIN(H892,I892)*INDEX('2018_commission_structure-Start'!$A$21:$I$24,MATCH($E892,'2018_commission_structure-Start'!$A$21:$A$24,0),MATCH(O$1,'2018_commission_structure-Start'!$A$21:$I$21,0))</f>
        <v>29865.81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0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>SUM(O892:S892)</f>
        <v>29865.81</v>
      </c>
      <c r="U892" s="6">
        <f>T892+F892</f>
        <v>82624.81</v>
      </c>
      <c r="V892" s="6">
        <f>MIN(H892,I892)*INDEX('2018_commission_structure-Start'!$A$15:$J$18,MATCH($E892,'2018_commission_structure-Start'!$A$15:$A$18,0),MATCH(V$1,'2018_commission_structure-Start'!$A$15:$J$15,0))</f>
        <v>34460.549999999996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0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IF(H892&gt;L892,(H892-L892)*INDEX('2018_commission_structure-Start'!$A$21:$I$24,MATCH($E892,'2018_commission_structure-Start'!$A$21:$A$24,0),MATCH(Z$1,'2018_commission_structure-Start'!$A$21:$I$21,0)),0)</f>
        <v>0</v>
      </c>
      <c r="AA892" s="6">
        <f>SUM(V892:Z892)</f>
        <v>34460.549999999996</v>
      </c>
      <c r="AB892" s="6">
        <f>AA892+F892</f>
        <v>87219.549999999988</v>
      </c>
    </row>
    <row r="893" spans="1:28" x14ac:dyDescent="0.2">
      <c r="A893" t="str">
        <f>C893&amp;" "&amp;D893</f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>VLOOKUP(E893,'2018_commission_structure-Start'!$A$22:$I$24,9,FALSE)</f>
        <v>500000</v>
      </c>
      <c r="J893" s="2">
        <f>I893*1.25</f>
        <v>625000</v>
      </c>
      <c r="K893" s="2">
        <f>I893*1.5</f>
        <v>750000</v>
      </c>
      <c r="L893" s="2">
        <f>I893*2</f>
        <v>1000000</v>
      </c>
      <c r="M893" s="12">
        <f>H893/I893</f>
        <v>1.874546</v>
      </c>
      <c r="N893" t="str">
        <f>IF(M893&lt;=1, "0-100%", IF(M893&lt;=1.25, "100-125%", IF(M893&lt;=1.5, "125-150%", IF(M893&lt;=2, "150-200%", "&gt;200%"))))</f>
        <v>150-200%</v>
      </c>
      <c r="O893" s="6">
        <f>MIN(H893,I893)*INDEX('2018_commission_structure-Start'!$A$21:$I$24,MATCH($E893,'2018_commission_structure-Start'!$A$21:$A$24,0),MATCH(O$1,'2018_commission_structure-Start'!$A$21:$I$21,0))</f>
        <v>50000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18750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22500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41200.06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>SUM(O893:S893)</f>
        <v>132450.06</v>
      </c>
      <c r="U893" s="6">
        <f>T893+F893</f>
        <v>181066.06</v>
      </c>
      <c r="V893" s="6">
        <f>MIN(H893,I893)*INDEX('2018_commission_structure-Start'!$A$15:$J$18,MATCH($E893,'2018_commission_structure-Start'!$A$15:$A$18,0),MATCH(V$1,'2018_commission_structure-Start'!$A$15:$J$15,0))</f>
        <v>60000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21250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25000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41200.06</v>
      </c>
      <c r="Z893" s="2">
        <f>IF(H893&gt;L893,(H893-L893)*INDEX('2018_commission_structure-Start'!$A$21:$I$24,MATCH($E893,'2018_commission_structure-Start'!$A$21:$A$24,0),MATCH(Z$1,'2018_commission_structure-Start'!$A$21:$I$21,0)),0)</f>
        <v>0</v>
      </c>
      <c r="AA893" s="6">
        <f>SUM(V893:Z893)</f>
        <v>147450.06</v>
      </c>
      <c r="AB893" s="6">
        <f>AA893+F893</f>
        <v>196066.06</v>
      </c>
    </row>
    <row r="894" spans="1:28" x14ac:dyDescent="0.2">
      <c r="A894" t="str">
        <f>C894&amp;" "&amp;D894</f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>VLOOKUP(E894,'2018_commission_structure-Start'!$A$22:$I$24,9,FALSE)</f>
        <v>500000</v>
      </c>
      <c r="J894" s="2">
        <f>I894*1.25</f>
        <v>625000</v>
      </c>
      <c r="K894" s="2">
        <f>I894*1.5</f>
        <v>750000</v>
      </c>
      <c r="L894" s="2">
        <f>I894*2</f>
        <v>1000000</v>
      </c>
      <c r="M894" s="12">
        <f>H894/I894</f>
        <v>1.796122</v>
      </c>
      <c r="N894" t="str">
        <f>IF(M894&lt;=1, "0-100%", IF(M894&lt;=1.25, "100-125%", IF(M894&lt;=1.5, "125-150%", IF(M894&lt;=2, "150-200%", "&gt;200%"))))</f>
        <v>150-200%</v>
      </c>
      <c r="O894" s="6">
        <f>MIN(H894,I894)*INDEX('2018_commission_structure-Start'!$A$21:$I$24,MATCH($E894,'2018_commission_structure-Start'!$A$21:$A$24,0),MATCH(O$1,'2018_commission_structure-Start'!$A$21:$I$21,0))</f>
        <v>50000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18750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22500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32573.420000000002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>SUM(O894:S894)</f>
        <v>123823.42</v>
      </c>
      <c r="U894" s="6">
        <f>T894+F894</f>
        <v>157973.41999999998</v>
      </c>
      <c r="V894" s="6">
        <f>MIN(H894,I894)*INDEX('2018_commission_structure-Start'!$A$15:$J$18,MATCH($E894,'2018_commission_structure-Start'!$A$15:$A$18,0),MATCH(V$1,'2018_commission_structure-Start'!$A$15:$J$15,0))</f>
        <v>60000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21250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25000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32573.420000000002</v>
      </c>
      <c r="Z894" s="2">
        <f>IF(H894&gt;L894,(H894-L894)*INDEX('2018_commission_structure-Start'!$A$21:$I$24,MATCH($E894,'2018_commission_structure-Start'!$A$21:$A$24,0),MATCH(Z$1,'2018_commission_structure-Start'!$A$21:$I$21,0)),0)</f>
        <v>0</v>
      </c>
      <c r="AA894" s="6">
        <f>SUM(V894:Z894)</f>
        <v>138823.42000000001</v>
      </c>
      <c r="AB894" s="6">
        <f>AA894+F894</f>
        <v>172973.42</v>
      </c>
    </row>
    <row r="895" spans="1:28" x14ac:dyDescent="0.2">
      <c r="A895" t="str">
        <f>C895&amp;" "&amp;D895</f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>VLOOKUP(E895,'2018_commission_structure-Start'!$A$22:$I$24,9,FALSE)</f>
        <v>600000</v>
      </c>
      <c r="J895" s="2">
        <f>I895*1.25</f>
        <v>750000</v>
      </c>
      <c r="K895" s="2">
        <f>I895*1.5</f>
        <v>900000</v>
      </c>
      <c r="L895" s="2">
        <f>I895*2</f>
        <v>1200000</v>
      </c>
      <c r="M895" s="12">
        <f>H895/I895</f>
        <v>0.81332333333333329</v>
      </c>
      <c r="N895" t="str">
        <f>IF(M895&lt;=1, "0-100%", IF(M895&lt;=1.25, "100-125%", IF(M895&lt;=1.5, "125-150%", IF(M895&lt;=2, "150-200%", "&gt;200%"))))</f>
        <v>0-100%</v>
      </c>
      <c r="O895" s="6">
        <f>MIN(H895,I895)*INDEX('2018_commission_structure-Start'!$A$21:$I$24,MATCH($E895,'2018_commission_structure-Start'!$A$21:$A$24,0),MATCH(O$1,'2018_commission_structure-Start'!$A$21:$I$21,0))</f>
        <v>63439.22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0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0</v>
      </c>
      <c r="S895" s="2">
        <f>IF(H895&gt;L895,(H895-L895)*INDEX('2018_commission_structure-Start'!$A$21:$I$24,MATCH($E895,'2018_commission_structure-Start'!$A$21:$A$24,0),MATCH(S$1,'2018_commission_structure-Start'!$A$21:$I$21,0)),0)</f>
        <v>0</v>
      </c>
      <c r="T895" s="6">
        <f>SUM(O895:S895)</f>
        <v>63439.22</v>
      </c>
      <c r="U895" s="6">
        <f>T895+F895</f>
        <v>121143.22</v>
      </c>
      <c r="V895" s="6">
        <f>MIN(H895,I895)*INDEX('2018_commission_structure-Start'!$A$15:$J$18,MATCH($E895,'2018_commission_structure-Start'!$A$15:$A$18,0),MATCH(V$1,'2018_commission_structure-Start'!$A$15:$J$15,0))</f>
        <v>73199.099999999991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0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0</v>
      </c>
      <c r="Z895" s="2">
        <f>IF(H895&gt;L895,(H895-L895)*INDEX('2018_commission_structure-Start'!$A$21:$I$24,MATCH($E895,'2018_commission_structure-Start'!$A$21:$A$24,0),MATCH(Z$1,'2018_commission_structure-Start'!$A$21:$I$21,0)),0)</f>
        <v>0</v>
      </c>
      <c r="AA895" s="6">
        <f>SUM(V895:Z895)</f>
        <v>73199.099999999991</v>
      </c>
      <c r="AB895" s="6">
        <f>AA895+F895</f>
        <v>130903.09999999999</v>
      </c>
    </row>
    <row r="896" spans="1:28" x14ac:dyDescent="0.2">
      <c r="A896" t="str">
        <f>C896&amp;" "&amp;D896</f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>VLOOKUP(E896,'2018_commission_structure-Start'!$A$22:$I$24,9,FALSE)</f>
        <v>500000</v>
      </c>
      <c r="J896" s="2">
        <f>I896*1.25</f>
        <v>625000</v>
      </c>
      <c r="K896" s="2">
        <f>I896*1.5</f>
        <v>750000</v>
      </c>
      <c r="L896" s="2">
        <f>I896*2</f>
        <v>1000000</v>
      </c>
      <c r="M896" s="12">
        <f>H896/I896</f>
        <v>1.371416</v>
      </c>
      <c r="N896" t="str">
        <f>IF(M896&lt;=1, "0-100%", IF(M896&lt;=1.25, "100-125%", IF(M896&lt;=1.5, "125-150%", IF(M896&lt;=2, "150-200%", "&gt;200%"))))</f>
        <v>125-150%</v>
      </c>
      <c r="O896" s="6">
        <f>MIN(H896,I896)*INDEX('2018_commission_structure-Start'!$A$21:$I$24,MATCH($E896,'2018_commission_structure-Start'!$A$21:$A$24,0),MATCH(O$1,'2018_commission_structure-Start'!$A$21:$I$21,0))</f>
        <v>50000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18750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10927.439999999999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>SUM(O896:S896)</f>
        <v>79677.440000000002</v>
      </c>
      <c r="U896" s="6">
        <f>T896+F896</f>
        <v>121961.44</v>
      </c>
      <c r="V896" s="6">
        <f>MIN(H896,I896)*INDEX('2018_commission_structure-Start'!$A$15:$J$18,MATCH($E896,'2018_commission_structure-Start'!$A$15:$A$18,0),MATCH(V$1,'2018_commission_structure-Start'!$A$15:$J$15,0))</f>
        <v>60000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21250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12141.6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IF(H896&gt;L896,(H896-L896)*INDEX('2018_commission_structure-Start'!$A$21:$I$24,MATCH($E896,'2018_commission_structure-Start'!$A$21:$A$24,0),MATCH(Z$1,'2018_commission_structure-Start'!$A$21:$I$21,0)),0)</f>
        <v>0</v>
      </c>
      <c r="AA896" s="6">
        <f>SUM(V896:Z896)</f>
        <v>93391.6</v>
      </c>
      <c r="AB896" s="6">
        <f>AA896+F896</f>
        <v>135675.6</v>
      </c>
    </row>
    <row r="897" spans="1:28" x14ac:dyDescent="0.2">
      <c r="A897" t="str">
        <f>C897&amp;" "&amp;D897</f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>VLOOKUP(E897,'2018_commission_structure-Start'!$A$22:$I$24,9,FALSE)</f>
        <v>600000</v>
      </c>
      <c r="J897" s="2">
        <f>I897*1.25</f>
        <v>750000</v>
      </c>
      <c r="K897" s="2">
        <f>I897*1.5</f>
        <v>900000</v>
      </c>
      <c r="L897" s="2">
        <f>I897*2</f>
        <v>1200000</v>
      </c>
      <c r="M897" s="12">
        <f>H897/I897</f>
        <v>1.2350216666666667</v>
      </c>
      <c r="N897" t="str">
        <f>IF(M897&lt;=1, "0-100%", IF(M897&lt;=1.25, "100-125%", IF(M897&lt;=1.5, "125-150%", IF(M897&lt;=2, "150-200%", "&gt;200%"))))</f>
        <v>100-125%</v>
      </c>
      <c r="O897" s="6">
        <f>MIN(H897,I897)*INDEX('2018_commission_structure-Start'!$A$21:$I$24,MATCH($E897,'2018_commission_structure-Start'!$A$21:$A$24,0),MATCH(O$1,'2018_commission_structure-Start'!$A$21:$I$21,0))</f>
        <v>78000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23972.210000000003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>SUM(O897:S897)</f>
        <v>101972.21</v>
      </c>
      <c r="U897" s="6">
        <f>T897+F897</f>
        <v>152903.21000000002</v>
      </c>
      <c r="V897" s="6">
        <f>MIN(H897,I897)*INDEX('2018_commission_structure-Start'!$A$15:$J$18,MATCH($E897,'2018_commission_structure-Start'!$A$15:$A$18,0),MATCH(V$1,'2018_commission_structure-Start'!$A$15:$J$15,0))</f>
        <v>90000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25382.34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IF(H897&gt;L897,(H897-L897)*INDEX('2018_commission_structure-Start'!$A$21:$I$24,MATCH($E897,'2018_commission_structure-Start'!$A$21:$A$24,0),MATCH(Z$1,'2018_commission_structure-Start'!$A$21:$I$21,0)),0)</f>
        <v>0</v>
      </c>
      <c r="AA897" s="6">
        <f>SUM(V897:Z897)</f>
        <v>115382.34</v>
      </c>
      <c r="AB897" s="6">
        <f>AA897+F897</f>
        <v>166313.34</v>
      </c>
    </row>
    <row r="898" spans="1:28" x14ac:dyDescent="0.2">
      <c r="A898" t="str">
        <f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>VLOOKUP(E898,'2018_commission_structure-Start'!$A$22:$I$24,9,FALSE)</f>
        <v>750000</v>
      </c>
      <c r="J898" s="2">
        <f>I898*1.25</f>
        <v>937500</v>
      </c>
      <c r="K898" s="2">
        <f>I898*1.5</f>
        <v>1125000</v>
      </c>
      <c r="L898" s="2">
        <f>I898*2</f>
        <v>1500000</v>
      </c>
      <c r="M898" s="12">
        <f>H898/I898</f>
        <v>0.89663466666666669</v>
      </c>
      <c r="N898" t="str">
        <f>IF(M898&lt;=1, "0-100%", IF(M898&lt;=1.25, "100-125%", IF(M898&lt;=1.5, "125-150%", IF(M898&lt;=2, "150-200%", "&gt;200%"))))</f>
        <v>0-100%</v>
      </c>
      <c r="O898" s="6">
        <f>MIN(H898,I898)*INDEX('2018_commission_structure-Start'!$A$21:$I$24,MATCH($E898,'2018_commission_structure-Start'!$A$21:$A$24,0),MATCH(O$1,'2018_commission_structure-Start'!$A$21:$I$21,0))</f>
        <v>100871.4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0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>SUM(O898:S898)</f>
        <v>100871.4</v>
      </c>
      <c r="U898" s="6">
        <f>T898+F898</f>
        <v>181633.4</v>
      </c>
      <c r="V898" s="6">
        <f>MIN(H898,I898)*INDEX('2018_commission_structure-Start'!$A$15:$J$18,MATCH($E898,'2018_commission_structure-Start'!$A$15:$A$18,0),MATCH(V$1,'2018_commission_structure-Start'!$A$15:$J$15,0))</f>
        <v>100871.4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0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IF(H898&gt;L898,(H898-L898)*INDEX('2018_commission_structure-Start'!$A$21:$I$24,MATCH($E898,'2018_commission_structure-Start'!$A$21:$A$24,0),MATCH(Z$1,'2018_commission_structure-Start'!$A$21:$I$21,0)),0)</f>
        <v>0</v>
      </c>
      <c r="AA898" s="6">
        <f>SUM(V898:Z898)</f>
        <v>100871.4</v>
      </c>
      <c r="AB898" s="6">
        <f>AA898+F898</f>
        <v>181633.4</v>
      </c>
    </row>
    <row r="899" spans="1:28" x14ac:dyDescent="0.2">
      <c r="A899" t="str">
        <f>C899&amp;" "&amp;D899</f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>VLOOKUP(E899,'2018_commission_structure-Start'!$A$22:$I$24,9,FALSE)</f>
        <v>500000</v>
      </c>
      <c r="J899" s="2">
        <f>I899*1.25</f>
        <v>625000</v>
      </c>
      <c r="K899" s="2">
        <f>I899*1.5</f>
        <v>750000</v>
      </c>
      <c r="L899" s="2">
        <f>I899*2</f>
        <v>1000000</v>
      </c>
      <c r="M899" s="12">
        <f>H899/I899</f>
        <v>0.76100400000000001</v>
      </c>
      <c r="N899" t="str">
        <f>IF(M899&lt;=1, "0-100%", IF(M899&lt;=1.25, "100-125%", IF(M899&lt;=1.5, "125-150%", IF(M899&lt;=2, "150-200%", "&gt;200%"))))</f>
        <v>0-100%</v>
      </c>
      <c r="O899" s="6">
        <f>MIN(H899,I899)*INDEX('2018_commission_structure-Start'!$A$21:$I$24,MATCH($E899,'2018_commission_structure-Start'!$A$21:$A$24,0),MATCH(O$1,'2018_commission_structure-Start'!$A$21:$I$21,0))</f>
        <v>38050.200000000004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0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>SUM(O899:S899)</f>
        <v>38050.200000000004</v>
      </c>
      <c r="U899" s="6">
        <f>T899+F899</f>
        <v>102908.20000000001</v>
      </c>
      <c r="V899" s="6">
        <f>MIN(H899,I899)*INDEX('2018_commission_structure-Start'!$A$15:$J$18,MATCH($E899,'2018_commission_structure-Start'!$A$15:$A$18,0),MATCH(V$1,'2018_commission_structure-Start'!$A$15:$J$15,0))</f>
        <v>45660.24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0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IF(H899&gt;L899,(H899-L899)*INDEX('2018_commission_structure-Start'!$A$21:$I$24,MATCH($E899,'2018_commission_structure-Start'!$A$21:$A$24,0),MATCH(Z$1,'2018_commission_structure-Start'!$A$21:$I$21,0)),0)</f>
        <v>0</v>
      </c>
      <c r="AA899" s="6">
        <f>SUM(V899:Z899)</f>
        <v>45660.24</v>
      </c>
      <c r="AB899" s="6">
        <f>AA899+F899</f>
        <v>110518.23999999999</v>
      </c>
    </row>
    <row r="900" spans="1:28" x14ac:dyDescent="0.2">
      <c r="A900" t="str">
        <f>C900&amp;" "&amp;D900</f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>VLOOKUP(E900,'2018_commission_structure-Start'!$A$22:$I$24,9,FALSE)</f>
        <v>750000</v>
      </c>
      <c r="J900" s="2">
        <f>I900*1.25</f>
        <v>937500</v>
      </c>
      <c r="K900" s="2">
        <f>I900*1.5</f>
        <v>1125000</v>
      </c>
      <c r="L900" s="2">
        <f>I900*2</f>
        <v>1500000</v>
      </c>
      <c r="M900" s="12">
        <f>H900/I900</f>
        <v>1.1603159999999999</v>
      </c>
      <c r="N900" t="str">
        <f>IF(M900&lt;=1, "0-100%", IF(M900&lt;=1.25, "100-125%", IF(M900&lt;=1.5, "125-150%", IF(M900&lt;=2, "150-200%", "&gt;200%"))))</f>
        <v>100-125%</v>
      </c>
      <c r="O900" s="6">
        <f>MIN(H900,I900)*INDEX('2018_commission_structure-Start'!$A$21:$I$24,MATCH($E900,'2018_commission_structure-Start'!$A$21:$A$24,0),MATCH(O$1,'2018_commission_structure-Start'!$A$21:$I$21,0))</f>
        <v>112500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22845.03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0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>SUM(O900:S900)</f>
        <v>135345.03</v>
      </c>
      <c r="U900" s="6">
        <f>T900+F900</f>
        <v>226570.03</v>
      </c>
      <c r="V900" s="6">
        <f>MIN(H900,I900)*INDEX('2018_commission_structure-Start'!$A$15:$J$18,MATCH($E900,'2018_commission_structure-Start'!$A$15:$A$18,0),MATCH(V$1,'2018_commission_structure-Start'!$A$15:$J$15,0))</f>
        <v>112500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26452.14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0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IF(H900&gt;L900,(H900-L900)*INDEX('2018_commission_structure-Start'!$A$21:$I$24,MATCH($E900,'2018_commission_structure-Start'!$A$21:$A$24,0),MATCH(Z$1,'2018_commission_structure-Start'!$A$21:$I$21,0)),0)</f>
        <v>0</v>
      </c>
      <c r="AA900" s="6">
        <f>SUM(V900:Z900)</f>
        <v>138952.14000000001</v>
      </c>
      <c r="AB900" s="6">
        <f>AA900+F900</f>
        <v>230177.14</v>
      </c>
    </row>
    <row r="901" spans="1:28" x14ac:dyDescent="0.2">
      <c r="A901" t="str">
        <f>C901&amp;" "&amp;D901</f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>VLOOKUP(E901,'2018_commission_structure-Start'!$A$22:$I$24,9,FALSE)</f>
        <v>750000</v>
      </c>
      <c r="J901" s="2">
        <f>I901*1.25</f>
        <v>937500</v>
      </c>
      <c r="K901" s="2">
        <f>I901*1.5</f>
        <v>1125000</v>
      </c>
      <c r="L901" s="2">
        <f>I901*2</f>
        <v>1500000</v>
      </c>
      <c r="M901" s="12">
        <f>H901/I901</f>
        <v>0.87200133333333329</v>
      </c>
      <c r="N901" t="str">
        <f>IF(M901&lt;=1, "0-100%", IF(M901&lt;=1.25, "100-125%", IF(M901&lt;=1.5, "125-150%", IF(M901&lt;=2, "150-200%", "&gt;200%"))))</f>
        <v>0-100%</v>
      </c>
      <c r="O901" s="6">
        <f>MIN(H901,I901)*INDEX('2018_commission_structure-Start'!$A$21:$I$24,MATCH($E901,'2018_commission_structure-Start'!$A$21:$A$24,0),MATCH(O$1,'2018_commission_structure-Start'!$A$21:$I$21,0))</f>
        <v>98100.15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0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>SUM(O901:S901)</f>
        <v>98100.15</v>
      </c>
      <c r="U901" s="6">
        <f>T901+F901</f>
        <v>184930.15</v>
      </c>
      <c r="V901" s="6">
        <f>MIN(H901,I901)*INDEX('2018_commission_structure-Start'!$A$15:$J$18,MATCH($E901,'2018_commission_structure-Start'!$A$15:$A$18,0),MATCH(V$1,'2018_commission_structure-Start'!$A$15:$J$15,0))</f>
        <v>98100.15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0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IF(H901&gt;L901,(H901-L901)*INDEX('2018_commission_structure-Start'!$A$21:$I$24,MATCH($E901,'2018_commission_structure-Start'!$A$21:$A$24,0),MATCH(Z$1,'2018_commission_structure-Start'!$A$21:$I$21,0)),0)</f>
        <v>0</v>
      </c>
      <c r="AA901" s="6">
        <f>SUM(V901:Z901)</f>
        <v>98100.15</v>
      </c>
      <c r="AB901" s="6">
        <f>AA901+F901</f>
        <v>184930.15</v>
      </c>
    </row>
    <row r="902" spans="1:28" x14ac:dyDescent="0.2">
      <c r="A902" t="str">
        <f>C902&amp;" "&amp;D902</f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>VLOOKUP(E902,'2018_commission_structure-Start'!$A$22:$I$24,9,FALSE)</f>
        <v>600000</v>
      </c>
      <c r="J902" s="2">
        <f>I902*1.25</f>
        <v>750000</v>
      </c>
      <c r="K902" s="2">
        <f>I902*1.5</f>
        <v>900000</v>
      </c>
      <c r="L902" s="2">
        <f>I902*2</f>
        <v>1200000</v>
      </c>
      <c r="M902" s="12">
        <f>H902/I902</f>
        <v>1.1228566666666666</v>
      </c>
      <c r="N902" t="str">
        <f>IF(M902&lt;=1, "0-100%", IF(M902&lt;=1.25, "100-125%", IF(M902&lt;=1.5, "125-150%", IF(M902&lt;=2, "150-200%", "&gt;200%"))))</f>
        <v>100-125%</v>
      </c>
      <c r="O902" s="6">
        <f>MIN(H902,I902)*INDEX('2018_commission_structure-Start'!$A$21:$I$24,MATCH($E902,'2018_commission_structure-Start'!$A$21:$A$24,0),MATCH(O$1,'2018_commission_structure-Start'!$A$21:$I$21,0))</f>
        <v>78000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12531.380000000001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0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>SUM(O902:S902)</f>
        <v>90531.38</v>
      </c>
      <c r="U902" s="6">
        <f>T902+F902</f>
        <v>150371.38</v>
      </c>
      <c r="V902" s="6">
        <f>MIN(H902,I902)*INDEX('2018_commission_structure-Start'!$A$15:$J$18,MATCH($E902,'2018_commission_structure-Start'!$A$15:$A$18,0),MATCH(V$1,'2018_commission_structure-Start'!$A$15:$J$15,0))</f>
        <v>90000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13268.519999999999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0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IF(H902&gt;L902,(H902-L902)*INDEX('2018_commission_structure-Start'!$A$21:$I$24,MATCH($E902,'2018_commission_structure-Start'!$A$21:$A$24,0),MATCH(Z$1,'2018_commission_structure-Start'!$A$21:$I$21,0)),0)</f>
        <v>0</v>
      </c>
      <c r="AA902" s="6">
        <f>SUM(V902:Z902)</f>
        <v>103268.52</v>
      </c>
      <c r="AB902" s="6">
        <f>AA902+F902</f>
        <v>163108.52000000002</v>
      </c>
    </row>
    <row r="903" spans="1:28" x14ac:dyDescent="0.2">
      <c r="A903" t="str">
        <f>C903&amp;" "&amp;D903</f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>VLOOKUP(E903,'2018_commission_structure-Start'!$A$22:$I$24,9,FALSE)</f>
        <v>600000</v>
      </c>
      <c r="J903" s="2">
        <f>I903*1.25</f>
        <v>750000</v>
      </c>
      <c r="K903" s="2">
        <f>I903*1.5</f>
        <v>900000</v>
      </c>
      <c r="L903" s="2">
        <f>I903*2</f>
        <v>1200000</v>
      </c>
      <c r="M903" s="12">
        <f>H903/I903</f>
        <v>1.437945</v>
      </c>
      <c r="N903" t="str">
        <f>IF(M903&lt;=1, "0-100%", IF(M903&lt;=1.25, "100-125%", IF(M903&lt;=1.5, "125-150%", IF(M903&lt;=2, "150-200%", "&gt;200%"))))</f>
        <v>125-150%</v>
      </c>
      <c r="O903" s="6">
        <f>MIN(H903,I903)*INDEX('2018_commission_structure-Start'!$A$21:$I$24,MATCH($E903,'2018_commission_structure-Start'!$A$21:$A$24,0),MATCH(O$1,'2018_commission_structure-Start'!$A$21:$I$21,0))</f>
        <v>78000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25500.000000000004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23681.07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0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>SUM(O903:S903)</f>
        <v>127181.07</v>
      </c>
      <c r="U903" s="6">
        <f>T903+F903</f>
        <v>183910.07</v>
      </c>
      <c r="V903" s="6">
        <f>MIN(H903,I903)*INDEX('2018_commission_structure-Start'!$A$15:$J$18,MATCH($E903,'2018_commission_structure-Start'!$A$15:$A$18,0),MATCH(V$1,'2018_commission_structure-Start'!$A$15:$J$15,0))</f>
        <v>90000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27000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28191.75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0</v>
      </c>
      <c r="Z903" s="2">
        <f>IF(H903&gt;L903,(H903-L903)*INDEX('2018_commission_structure-Start'!$A$21:$I$24,MATCH($E903,'2018_commission_structure-Start'!$A$21:$A$24,0),MATCH(Z$1,'2018_commission_structure-Start'!$A$21:$I$21,0)),0)</f>
        <v>0</v>
      </c>
      <c r="AA903" s="6">
        <f>SUM(V903:Z903)</f>
        <v>145191.75</v>
      </c>
      <c r="AB903" s="6">
        <f>AA903+F903</f>
        <v>201920.75</v>
      </c>
    </row>
    <row r="904" spans="1:28" x14ac:dyDescent="0.2">
      <c r="A904" t="str">
        <f>C904&amp;" "&amp;D904</f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>VLOOKUP(E904,'2018_commission_structure-Start'!$A$22:$I$24,9,FALSE)</f>
        <v>600000</v>
      </c>
      <c r="J904" s="2">
        <f>I904*1.25</f>
        <v>750000</v>
      </c>
      <c r="K904" s="2">
        <f>I904*1.5</f>
        <v>900000</v>
      </c>
      <c r="L904" s="2">
        <f>I904*2</f>
        <v>1200000</v>
      </c>
      <c r="M904" s="12">
        <f>H904/I904</f>
        <v>1.2533233333333333</v>
      </c>
      <c r="N904" t="str">
        <f>IF(M904&lt;=1, "0-100%", IF(M904&lt;=1.25, "100-125%", IF(M904&lt;=1.5, "125-150%", IF(M904&lt;=2, "150-200%", "&gt;200%"))))</f>
        <v>125-150%</v>
      </c>
      <c r="O904" s="6">
        <f>MIN(H904,I904)*INDEX('2018_commission_structure-Start'!$A$21:$I$24,MATCH($E904,'2018_commission_structure-Start'!$A$21:$A$24,0),MATCH(O$1,'2018_commission_structure-Start'!$A$21:$I$21,0))</f>
        <v>78000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25500.000000000004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418.74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>SUM(O904:S904)</f>
        <v>103918.74</v>
      </c>
      <c r="U904" s="6">
        <f>T904+F904</f>
        <v>158220.74</v>
      </c>
      <c r="V904" s="6">
        <f>MIN(H904,I904)*INDEX('2018_commission_structure-Start'!$A$15:$J$18,MATCH($E904,'2018_commission_structure-Start'!$A$15:$A$18,0),MATCH(V$1,'2018_commission_structure-Start'!$A$15:$J$15,0))</f>
        <v>90000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27000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498.5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IF(H904&gt;L904,(H904-L904)*INDEX('2018_commission_structure-Start'!$A$21:$I$24,MATCH($E904,'2018_commission_structure-Start'!$A$21:$A$24,0),MATCH(Z$1,'2018_commission_structure-Start'!$A$21:$I$21,0)),0)</f>
        <v>0</v>
      </c>
      <c r="AA904" s="6">
        <f>SUM(V904:Z904)</f>
        <v>117498.5</v>
      </c>
      <c r="AB904" s="6">
        <f>AA904+F904</f>
        <v>171800.5</v>
      </c>
    </row>
    <row r="905" spans="1:28" x14ac:dyDescent="0.2">
      <c r="A905" t="str">
        <f>C905&amp;" "&amp;D905</f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>VLOOKUP(E905,'2018_commission_structure-Start'!$A$22:$I$24,9,FALSE)</f>
        <v>500000</v>
      </c>
      <c r="J905" s="2">
        <f>I905*1.25</f>
        <v>625000</v>
      </c>
      <c r="K905" s="2">
        <f>I905*1.5</f>
        <v>750000</v>
      </c>
      <c r="L905" s="2">
        <f>I905*2</f>
        <v>1000000</v>
      </c>
      <c r="M905" s="12">
        <f>H905/I905</f>
        <v>0.81937800000000005</v>
      </c>
      <c r="N905" t="str">
        <f>IF(M905&lt;=1, "0-100%", IF(M905&lt;=1.25, "100-125%", IF(M905&lt;=1.5, "125-150%", IF(M905&lt;=2, "150-200%", "&gt;200%"))))</f>
        <v>0-100%</v>
      </c>
      <c r="O905" s="6">
        <f>MIN(H905,I905)*INDEX('2018_commission_structure-Start'!$A$21:$I$24,MATCH($E905,'2018_commission_structure-Start'!$A$21:$A$24,0),MATCH(O$1,'2018_commission_structure-Start'!$A$21:$I$21,0))</f>
        <v>40968.9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0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>SUM(O905:S905)</f>
        <v>40968.9</v>
      </c>
      <c r="U905" s="6">
        <f>T905+F905</f>
        <v>99842.9</v>
      </c>
      <c r="V905" s="6">
        <f>MIN(H905,I905)*INDEX('2018_commission_structure-Start'!$A$15:$J$18,MATCH($E905,'2018_commission_structure-Start'!$A$15:$A$18,0),MATCH(V$1,'2018_commission_structure-Start'!$A$15:$J$15,0))</f>
        <v>49162.68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0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IF(H905&gt;L905,(H905-L905)*INDEX('2018_commission_structure-Start'!$A$21:$I$24,MATCH($E905,'2018_commission_structure-Start'!$A$21:$A$24,0),MATCH(Z$1,'2018_commission_structure-Start'!$A$21:$I$21,0)),0)</f>
        <v>0</v>
      </c>
      <c r="AA905" s="6">
        <f>SUM(V905:Z905)</f>
        <v>49162.68</v>
      </c>
      <c r="AB905" s="6">
        <f>AA905+F905</f>
        <v>108036.68</v>
      </c>
    </row>
    <row r="906" spans="1:28" x14ac:dyDescent="0.2">
      <c r="A906" t="str">
        <f>C906&amp;" "&amp;D906</f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>VLOOKUP(E906,'2018_commission_structure-Start'!$A$22:$I$24,9,FALSE)</f>
        <v>500000</v>
      </c>
      <c r="J906" s="2">
        <f>I906*1.25</f>
        <v>625000</v>
      </c>
      <c r="K906" s="2">
        <f>I906*1.5</f>
        <v>750000</v>
      </c>
      <c r="L906" s="2">
        <f>I906*2</f>
        <v>1000000</v>
      </c>
      <c r="M906" s="12">
        <f>H906/I906</f>
        <v>1.5121100000000001</v>
      </c>
      <c r="N906" t="str">
        <f>IF(M906&lt;=1, "0-100%", IF(M906&lt;=1.25, "100-125%", IF(M906&lt;=1.5, "125-150%", IF(M906&lt;=2, "150-200%", "&gt;200%"))))</f>
        <v>150-200%</v>
      </c>
      <c r="O906" s="6">
        <f>MIN(H906,I906)*INDEX('2018_commission_structure-Start'!$A$21:$I$24,MATCH($E906,'2018_commission_structure-Start'!$A$21:$A$24,0),MATCH(O$1,'2018_commission_structure-Start'!$A$21:$I$21,0))</f>
        <v>50000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18750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22500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1332.1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>SUM(O906:S906)</f>
        <v>92582.1</v>
      </c>
      <c r="U906" s="6">
        <f>T906+F906</f>
        <v>147027.1</v>
      </c>
      <c r="V906" s="6">
        <f>MIN(H906,I906)*INDEX('2018_commission_structure-Start'!$A$15:$J$18,MATCH($E906,'2018_commission_structure-Start'!$A$15:$A$18,0),MATCH(V$1,'2018_commission_structure-Start'!$A$15:$J$15,0))</f>
        <v>60000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21250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25000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1332.1</v>
      </c>
      <c r="Z906" s="2">
        <f>IF(H906&gt;L906,(H906-L906)*INDEX('2018_commission_structure-Start'!$A$21:$I$24,MATCH($E906,'2018_commission_structure-Start'!$A$21:$A$24,0),MATCH(Z$1,'2018_commission_structure-Start'!$A$21:$I$21,0)),0)</f>
        <v>0</v>
      </c>
      <c r="AA906" s="6">
        <f>SUM(V906:Z906)</f>
        <v>107582.1</v>
      </c>
      <c r="AB906" s="6">
        <f>AA906+F906</f>
        <v>162027.1</v>
      </c>
    </row>
    <row r="907" spans="1:28" x14ac:dyDescent="0.2">
      <c r="A907" t="str">
        <f>C907&amp;" "&amp;D907</f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>VLOOKUP(E907,'2018_commission_structure-Start'!$A$22:$I$24,9,FALSE)</f>
        <v>750000</v>
      </c>
      <c r="J907" s="2">
        <f>I907*1.25</f>
        <v>937500</v>
      </c>
      <c r="K907" s="2">
        <f>I907*1.5</f>
        <v>1125000</v>
      </c>
      <c r="L907" s="2">
        <f>I907*2</f>
        <v>1500000</v>
      </c>
      <c r="M907" s="12">
        <f>H907/I907</f>
        <v>1.1221373333333333</v>
      </c>
      <c r="N907" t="str">
        <f>IF(M907&lt;=1, "0-100%", IF(M907&lt;=1.25, "100-125%", IF(M907&lt;=1.5, "125-150%", IF(M907&lt;=2, "150-200%", "&gt;200%"))))</f>
        <v>100-125%</v>
      </c>
      <c r="O907" s="6">
        <f>MIN(H907,I907)*INDEX('2018_commission_structure-Start'!$A$21:$I$24,MATCH($E907,'2018_commission_structure-Start'!$A$21:$A$24,0),MATCH(O$1,'2018_commission_structure-Start'!$A$21:$I$21,0))</f>
        <v>112500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17404.57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0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>SUM(O907:S907)</f>
        <v>129904.57</v>
      </c>
      <c r="U907" s="6">
        <f>T907+F907</f>
        <v>213418.57</v>
      </c>
      <c r="V907" s="6">
        <f>MIN(H907,I907)*INDEX('2018_commission_structure-Start'!$A$15:$J$18,MATCH($E907,'2018_commission_structure-Start'!$A$15:$A$18,0),MATCH(V$1,'2018_commission_structure-Start'!$A$15:$J$15,0))</f>
        <v>112500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20152.66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0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IF(H907&gt;L907,(H907-L907)*INDEX('2018_commission_structure-Start'!$A$21:$I$24,MATCH($E907,'2018_commission_structure-Start'!$A$21:$A$24,0),MATCH(Z$1,'2018_commission_structure-Start'!$A$21:$I$21,0)),0)</f>
        <v>0</v>
      </c>
      <c r="AA907" s="6">
        <f>SUM(V907:Z907)</f>
        <v>132652.66</v>
      </c>
      <c r="AB907" s="6">
        <f>AA907+F907</f>
        <v>216166.66</v>
      </c>
    </row>
    <row r="908" spans="1:28" x14ac:dyDescent="0.2">
      <c r="A908" t="str">
        <f>C908&amp;" "&amp;D908</f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>VLOOKUP(E908,'2018_commission_structure-Start'!$A$22:$I$24,9,FALSE)</f>
        <v>750000</v>
      </c>
      <c r="J908" s="2">
        <f>I908*1.25</f>
        <v>937500</v>
      </c>
      <c r="K908" s="2">
        <f>I908*1.5</f>
        <v>1125000</v>
      </c>
      <c r="L908" s="2">
        <f>I908*2</f>
        <v>1500000</v>
      </c>
      <c r="M908" s="12">
        <f>H908/I908</f>
        <v>1.2820533333333333</v>
      </c>
      <c r="N908" t="str">
        <f>IF(M908&lt;=1, "0-100%", IF(M908&lt;=1.25, "100-125%", IF(M908&lt;=1.5, "125-150%", IF(M908&lt;=2, "150-200%", "&gt;200%"))))</f>
        <v>125-150%</v>
      </c>
      <c r="O908" s="6">
        <f>MIN(H908,I908)*INDEX('2018_commission_structure-Start'!$A$21:$I$24,MATCH($E908,'2018_commission_structure-Start'!$A$21:$A$24,0),MATCH(O$1,'2018_commission_structure-Start'!$A$21:$I$21,0))</f>
        <v>112500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35625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5529.2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0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>SUM(O908:S908)</f>
        <v>153654.20000000001</v>
      </c>
      <c r="U908" s="6">
        <f>T908+F908</f>
        <v>258635.2</v>
      </c>
      <c r="V908" s="6">
        <f>MIN(H908,I908)*INDEX('2018_commission_structure-Start'!$A$15:$J$18,MATCH($E908,'2018_commission_structure-Start'!$A$15:$A$18,0),MATCH(V$1,'2018_commission_structure-Start'!$A$15:$J$15,0))</f>
        <v>112500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41250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6010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0</v>
      </c>
      <c r="Z908" s="2">
        <f>IF(H908&gt;L908,(H908-L908)*INDEX('2018_commission_structure-Start'!$A$21:$I$24,MATCH($E908,'2018_commission_structure-Start'!$A$21:$A$24,0),MATCH(Z$1,'2018_commission_structure-Start'!$A$21:$I$21,0)),0)</f>
        <v>0</v>
      </c>
      <c r="AA908" s="6">
        <f>SUM(V908:Z908)</f>
        <v>159760</v>
      </c>
      <c r="AB908" s="6">
        <f>AA908+F908</f>
        <v>264741</v>
      </c>
    </row>
    <row r="909" spans="1:28" x14ac:dyDescent="0.2">
      <c r="A909" t="str">
        <f>C909&amp;" "&amp;D909</f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>VLOOKUP(E909,'2018_commission_structure-Start'!$A$22:$I$24,9,FALSE)</f>
        <v>500000</v>
      </c>
      <c r="J909" s="2">
        <f>I909*1.25</f>
        <v>625000</v>
      </c>
      <c r="K909" s="2">
        <f>I909*1.5</f>
        <v>750000</v>
      </c>
      <c r="L909" s="2">
        <f>I909*2</f>
        <v>1000000</v>
      </c>
      <c r="M909" s="12">
        <f>H909/I909</f>
        <v>1.6620360000000001</v>
      </c>
      <c r="N909" t="str">
        <f>IF(M909&lt;=1, "0-100%", IF(M909&lt;=1.25, "100-125%", IF(M909&lt;=1.5, "125-150%", IF(M909&lt;=2, "150-200%", "&gt;200%"))))</f>
        <v>150-200%</v>
      </c>
      <c r="O909" s="6">
        <f>MIN(H909,I909)*INDEX('2018_commission_structure-Start'!$A$21:$I$24,MATCH($E909,'2018_commission_structure-Start'!$A$21:$A$24,0),MATCH(O$1,'2018_commission_structure-Start'!$A$21:$I$21,0))</f>
        <v>50000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18750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22500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17823.96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>SUM(O909:S909)</f>
        <v>109073.95999999999</v>
      </c>
      <c r="U909" s="6">
        <f>T909+F909</f>
        <v>159342.96</v>
      </c>
      <c r="V909" s="6">
        <f>MIN(H909,I909)*INDEX('2018_commission_structure-Start'!$A$15:$J$18,MATCH($E909,'2018_commission_structure-Start'!$A$15:$A$18,0),MATCH(V$1,'2018_commission_structure-Start'!$A$15:$J$15,0))</f>
        <v>60000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21250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25000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17823.96</v>
      </c>
      <c r="Z909" s="2">
        <f>IF(H909&gt;L909,(H909-L909)*INDEX('2018_commission_structure-Start'!$A$21:$I$24,MATCH($E909,'2018_commission_structure-Start'!$A$21:$A$24,0),MATCH(Z$1,'2018_commission_structure-Start'!$A$21:$I$21,0)),0)</f>
        <v>0</v>
      </c>
      <c r="AA909" s="6">
        <f>SUM(V909:Z909)</f>
        <v>124073.95999999999</v>
      </c>
      <c r="AB909" s="6">
        <f>AA909+F909</f>
        <v>174342.96</v>
      </c>
    </row>
    <row r="910" spans="1:28" x14ac:dyDescent="0.2">
      <c r="A910" t="str">
        <f>C910&amp;" "&amp;D910</f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>VLOOKUP(E910,'2018_commission_structure-Start'!$A$22:$I$24,9,FALSE)</f>
        <v>600000</v>
      </c>
      <c r="J910" s="2">
        <f>I910*1.25</f>
        <v>750000</v>
      </c>
      <c r="K910" s="2">
        <f>I910*1.5</f>
        <v>900000</v>
      </c>
      <c r="L910" s="2">
        <f>I910*2</f>
        <v>1200000</v>
      </c>
      <c r="M910" s="12">
        <f>H910/I910</f>
        <v>0.79678166666666672</v>
      </c>
      <c r="N910" t="str">
        <f>IF(M910&lt;=1, "0-100%", IF(M910&lt;=1.25, "100-125%", IF(M910&lt;=1.5, "125-150%", IF(M910&lt;=2, "150-200%", "&gt;200%"))))</f>
        <v>0-100%</v>
      </c>
      <c r="O910" s="6">
        <f>MIN(H910,I910)*INDEX('2018_commission_structure-Start'!$A$21:$I$24,MATCH($E910,'2018_commission_structure-Start'!$A$21:$A$24,0),MATCH(O$1,'2018_commission_structure-Start'!$A$21:$I$21,0))</f>
        <v>62148.97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0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>SUM(O910:S910)</f>
        <v>62148.97</v>
      </c>
      <c r="U910" s="6">
        <f>T910+F910</f>
        <v>137764.97</v>
      </c>
      <c r="V910" s="6">
        <f>MIN(H910,I910)*INDEX('2018_commission_structure-Start'!$A$15:$J$18,MATCH($E910,'2018_commission_structure-Start'!$A$15:$A$18,0),MATCH(V$1,'2018_commission_structure-Start'!$A$15:$J$15,0))</f>
        <v>71710.349999999991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0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IF(H910&gt;L910,(H910-L910)*INDEX('2018_commission_structure-Start'!$A$21:$I$24,MATCH($E910,'2018_commission_structure-Start'!$A$21:$A$24,0),MATCH(Z$1,'2018_commission_structure-Start'!$A$21:$I$21,0)),0)</f>
        <v>0</v>
      </c>
      <c r="AA910" s="6">
        <f>SUM(V910:Z910)</f>
        <v>71710.349999999991</v>
      </c>
      <c r="AB910" s="6">
        <f>AA910+F910</f>
        <v>147326.34999999998</v>
      </c>
    </row>
    <row r="911" spans="1:28" x14ac:dyDescent="0.2">
      <c r="A911" t="str">
        <f>C911&amp;" "&amp;D911</f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>VLOOKUP(E911,'2018_commission_structure-Start'!$A$22:$I$24,9,FALSE)</f>
        <v>600000</v>
      </c>
      <c r="J911" s="2">
        <f>I911*1.25</f>
        <v>750000</v>
      </c>
      <c r="K911" s="2">
        <f>I911*1.5</f>
        <v>900000</v>
      </c>
      <c r="L911" s="2">
        <f>I911*2</f>
        <v>1200000</v>
      </c>
      <c r="M911" s="12">
        <f>H911/I911</f>
        <v>1.2044666666666666</v>
      </c>
      <c r="N911" t="str">
        <f>IF(M911&lt;=1, "0-100%", IF(M911&lt;=1.25, "100-125%", IF(M911&lt;=1.5, "125-150%", IF(M911&lt;=2, "150-200%", "&gt;200%"))))</f>
        <v>100-125%</v>
      </c>
      <c r="O911" s="6">
        <f>MIN(H911,I911)*INDEX('2018_commission_structure-Start'!$A$21:$I$24,MATCH($E911,'2018_commission_structure-Start'!$A$21:$A$24,0),MATCH(O$1,'2018_commission_structure-Start'!$A$21:$I$21,0))</f>
        <v>78000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20855.600000000002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0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>SUM(O911:S911)</f>
        <v>98855.6</v>
      </c>
      <c r="U911" s="6">
        <f>T911+F911</f>
        <v>153346.6</v>
      </c>
      <c r="V911" s="6">
        <f>MIN(H911,I911)*INDEX('2018_commission_structure-Start'!$A$15:$J$18,MATCH($E911,'2018_commission_structure-Start'!$A$15:$A$18,0),MATCH(V$1,'2018_commission_structure-Start'!$A$15:$J$15,0))</f>
        <v>90000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22082.399999999998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0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IF(H911&gt;L911,(H911-L911)*INDEX('2018_commission_structure-Start'!$A$21:$I$24,MATCH($E911,'2018_commission_structure-Start'!$A$21:$A$24,0),MATCH(Z$1,'2018_commission_structure-Start'!$A$21:$I$21,0)),0)</f>
        <v>0</v>
      </c>
      <c r="AA911" s="6">
        <f>SUM(V911:Z911)</f>
        <v>112082.4</v>
      </c>
      <c r="AB911" s="6">
        <f>AA911+F911</f>
        <v>166573.4</v>
      </c>
    </row>
    <row r="912" spans="1:28" x14ac:dyDescent="0.2">
      <c r="A912" t="str">
        <f>C912&amp;" "&amp;D912</f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>VLOOKUP(E912,'2018_commission_structure-Start'!$A$22:$I$24,9,FALSE)</f>
        <v>600000</v>
      </c>
      <c r="J912" s="2">
        <f>I912*1.25</f>
        <v>750000</v>
      </c>
      <c r="K912" s="2">
        <f>I912*1.5</f>
        <v>900000</v>
      </c>
      <c r="L912" s="2">
        <f>I912*2</f>
        <v>1200000</v>
      </c>
      <c r="M912" s="12">
        <f>H912/I912</f>
        <v>1.3321866666666666</v>
      </c>
      <c r="N912" t="str">
        <f>IF(M912&lt;=1, "0-100%", IF(M912&lt;=1.25, "100-125%", IF(M912&lt;=1.5, "125-150%", IF(M912&lt;=2, "150-200%", "&gt;200%"))))</f>
        <v>125-150%</v>
      </c>
      <c r="O912" s="6">
        <f>MIN(H912,I912)*INDEX('2018_commission_structure-Start'!$A$21:$I$24,MATCH($E912,'2018_commission_structure-Start'!$A$21:$A$24,0),MATCH(O$1,'2018_commission_structure-Start'!$A$21:$I$21,0))</f>
        <v>78000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25500.000000000004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10355.52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>SUM(O912:S912)</f>
        <v>113855.52</v>
      </c>
      <c r="U912" s="6">
        <f>T912+F912</f>
        <v>174088.52000000002</v>
      </c>
      <c r="V912" s="6">
        <f>MIN(H912,I912)*INDEX('2018_commission_structure-Start'!$A$15:$J$18,MATCH($E912,'2018_commission_structure-Start'!$A$15:$A$18,0),MATCH(V$1,'2018_commission_structure-Start'!$A$15:$J$15,0))</f>
        <v>90000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27000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12328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IF(H912&gt;L912,(H912-L912)*INDEX('2018_commission_structure-Start'!$A$21:$I$24,MATCH($E912,'2018_commission_structure-Start'!$A$21:$A$24,0),MATCH(Z$1,'2018_commission_structure-Start'!$A$21:$I$21,0)),0)</f>
        <v>0</v>
      </c>
      <c r="AA912" s="6">
        <f>SUM(V912:Z912)</f>
        <v>129328</v>
      </c>
      <c r="AB912" s="6">
        <f>AA912+F912</f>
        <v>189561</v>
      </c>
    </row>
    <row r="913" spans="1:28" x14ac:dyDescent="0.2">
      <c r="A913" t="str">
        <f>C913&amp;" "&amp;D913</f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>VLOOKUP(E913,'2018_commission_structure-Start'!$A$22:$I$24,9,FALSE)</f>
        <v>750000</v>
      </c>
      <c r="J913" s="2">
        <f>I913*1.25</f>
        <v>937500</v>
      </c>
      <c r="K913" s="2">
        <f>I913*1.5</f>
        <v>1125000</v>
      </c>
      <c r="L913" s="2">
        <f>I913*2</f>
        <v>1500000</v>
      </c>
      <c r="M913" s="12">
        <f>H913/I913</f>
        <v>1.5245986666666667</v>
      </c>
      <c r="N913" t="str">
        <f>IF(M913&lt;=1, "0-100%", IF(M913&lt;=1.25, "100-125%", IF(M913&lt;=1.5, "125-150%", IF(M913&lt;=2, "150-200%", "&gt;200%"))))</f>
        <v>150-200%</v>
      </c>
      <c r="O913" s="6">
        <f>MIN(H913,I913)*INDEX('2018_commission_structure-Start'!$A$21:$I$24,MATCH($E913,'2018_commission_structure-Start'!$A$21:$A$24,0),MATCH(O$1,'2018_commission_structure-Start'!$A$21:$I$21,0))</f>
        <v>112500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35625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43125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5534.7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>SUM(O913:S913)</f>
        <v>196784.7</v>
      </c>
      <c r="U913" s="6">
        <f>T913+F913</f>
        <v>272463.7</v>
      </c>
      <c r="V913" s="6">
        <f>MIN(H913,I913)*INDEX('2018_commission_structure-Start'!$A$15:$J$18,MATCH($E913,'2018_commission_structure-Start'!$A$15:$A$18,0),MATCH(V$1,'2018_commission_structure-Start'!$A$15:$J$15,0))</f>
        <v>112500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41250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46875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6088.17</v>
      </c>
      <c r="Z913" s="2">
        <f>IF(H913&gt;L913,(H913-L913)*INDEX('2018_commission_structure-Start'!$A$21:$I$24,MATCH($E913,'2018_commission_structure-Start'!$A$21:$A$24,0),MATCH(Z$1,'2018_commission_structure-Start'!$A$21:$I$21,0)),0)</f>
        <v>0</v>
      </c>
      <c r="AA913" s="6">
        <f>SUM(V913:Z913)</f>
        <v>206713.17</v>
      </c>
      <c r="AB913" s="6">
        <f>AA913+F913</f>
        <v>282392.17000000004</v>
      </c>
    </row>
    <row r="914" spans="1:28" x14ac:dyDescent="0.2">
      <c r="A914" t="str">
        <f>C914&amp;" "&amp;D914</f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>VLOOKUP(E914,'2018_commission_structure-Start'!$A$22:$I$24,9,FALSE)</f>
        <v>500000</v>
      </c>
      <c r="J914" s="2">
        <f>I914*1.25</f>
        <v>625000</v>
      </c>
      <c r="K914" s="2">
        <f>I914*1.5</f>
        <v>750000</v>
      </c>
      <c r="L914" s="2">
        <f>I914*2</f>
        <v>1000000</v>
      </c>
      <c r="M914" s="12">
        <f>H914/I914</f>
        <v>1.2741439999999999</v>
      </c>
      <c r="N914" t="str">
        <f>IF(M914&lt;=1, "0-100%", IF(M914&lt;=1.25, "100-125%", IF(M914&lt;=1.5, "125-150%", IF(M914&lt;=2, "150-200%", "&gt;200%"))))</f>
        <v>125-150%</v>
      </c>
      <c r="O914" s="6">
        <f>MIN(H914,I914)*INDEX('2018_commission_structure-Start'!$A$21:$I$24,MATCH($E914,'2018_commission_structure-Start'!$A$21:$A$24,0),MATCH(O$1,'2018_commission_structure-Start'!$A$21:$I$21,0))</f>
        <v>50000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18750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2172.96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>SUM(O914:S914)</f>
        <v>70922.960000000006</v>
      </c>
      <c r="U914" s="6">
        <f>T914+F914</f>
        <v>105613.96</v>
      </c>
      <c r="V914" s="6">
        <f>MIN(H914,I914)*INDEX('2018_commission_structure-Start'!$A$15:$J$18,MATCH($E914,'2018_commission_structure-Start'!$A$15:$A$18,0),MATCH(V$1,'2018_commission_structure-Start'!$A$15:$J$15,0))</f>
        <v>60000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21250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2414.4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IF(H914&gt;L914,(H914-L914)*INDEX('2018_commission_structure-Start'!$A$21:$I$24,MATCH($E914,'2018_commission_structure-Start'!$A$21:$A$24,0),MATCH(Z$1,'2018_commission_structure-Start'!$A$21:$I$21,0)),0)</f>
        <v>0</v>
      </c>
      <c r="AA914" s="6">
        <f>SUM(V914:Z914)</f>
        <v>83664.399999999994</v>
      </c>
      <c r="AB914" s="6">
        <f>AA914+F914</f>
        <v>118355.4</v>
      </c>
    </row>
    <row r="915" spans="1:28" x14ac:dyDescent="0.2">
      <c r="A915" t="str">
        <f>C915&amp;" "&amp;D915</f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>VLOOKUP(E915,'2018_commission_structure-Start'!$A$22:$I$24,9,FALSE)</f>
        <v>500000</v>
      </c>
      <c r="J915" s="2">
        <f>I915*1.25</f>
        <v>625000</v>
      </c>
      <c r="K915" s="2">
        <f>I915*1.5</f>
        <v>750000</v>
      </c>
      <c r="L915" s="2">
        <f>I915*2</f>
        <v>1000000</v>
      </c>
      <c r="M915" s="12">
        <f>H915/I915</f>
        <v>1.727428</v>
      </c>
      <c r="N915" t="str">
        <f>IF(M915&lt;=1, "0-100%", IF(M915&lt;=1.25, "100-125%", IF(M915&lt;=1.5, "125-150%", IF(M915&lt;=2, "150-200%", "&gt;200%"))))</f>
        <v>150-200%</v>
      </c>
      <c r="O915" s="6">
        <f>MIN(H915,I915)*INDEX('2018_commission_structure-Start'!$A$21:$I$24,MATCH($E915,'2018_commission_structure-Start'!$A$21:$A$24,0),MATCH(O$1,'2018_commission_structure-Start'!$A$21:$I$21,0))</f>
        <v>50000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18750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22500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25017.08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>SUM(O915:S915)</f>
        <v>116267.08</v>
      </c>
      <c r="U915" s="6">
        <f>T915+F915</f>
        <v>155095.08000000002</v>
      </c>
      <c r="V915" s="6">
        <f>MIN(H915,I915)*INDEX('2018_commission_structure-Start'!$A$15:$J$18,MATCH($E915,'2018_commission_structure-Start'!$A$15:$A$18,0),MATCH(V$1,'2018_commission_structure-Start'!$A$15:$J$15,0))</f>
        <v>60000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21250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25000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25017.08</v>
      </c>
      <c r="Z915" s="2">
        <f>IF(H915&gt;L915,(H915-L915)*INDEX('2018_commission_structure-Start'!$A$21:$I$24,MATCH($E915,'2018_commission_structure-Start'!$A$21:$A$24,0),MATCH(Z$1,'2018_commission_structure-Start'!$A$21:$I$21,0)),0)</f>
        <v>0</v>
      </c>
      <c r="AA915" s="6">
        <f>SUM(V915:Z915)</f>
        <v>131267.08000000002</v>
      </c>
      <c r="AB915" s="6">
        <f>AA915+F915</f>
        <v>170095.08000000002</v>
      </c>
    </row>
    <row r="916" spans="1:28" x14ac:dyDescent="0.2">
      <c r="A916" t="str">
        <f>C916&amp;" "&amp;D916</f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>VLOOKUP(E916,'2018_commission_structure-Start'!$A$22:$I$24,9,FALSE)</f>
        <v>750000</v>
      </c>
      <c r="J916" s="2">
        <f>I916*1.25</f>
        <v>937500</v>
      </c>
      <c r="K916" s="2">
        <f>I916*1.5</f>
        <v>1125000</v>
      </c>
      <c r="L916" s="2">
        <f>I916*2</f>
        <v>1500000</v>
      </c>
      <c r="M916" s="12">
        <f>H916/I916</f>
        <v>1.0170133333333333</v>
      </c>
      <c r="N916" t="str">
        <f>IF(M916&lt;=1, "0-100%", IF(M916&lt;=1.25, "100-125%", IF(M916&lt;=1.5, "125-150%", IF(M916&lt;=2, "150-200%", "&gt;200%"))))</f>
        <v>100-125%</v>
      </c>
      <c r="O916" s="6">
        <f>MIN(H916,I916)*INDEX('2018_commission_structure-Start'!$A$21:$I$24,MATCH($E916,'2018_commission_structure-Start'!$A$21:$A$24,0),MATCH(O$1,'2018_commission_structure-Start'!$A$21:$I$21,0))</f>
        <v>112500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2424.4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>SUM(O916:S916)</f>
        <v>114924.4</v>
      </c>
      <c r="U916" s="6">
        <f>T916+F916</f>
        <v>195515.4</v>
      </c>
      <c r="V916" s="6">
        <f>MIN(H916,I916)*INDEX('2018_commission_structure-Start'!$A$15:$J$18,MATCH($E916,'2018_commission_structure-Start'!$A$15:$A$18,0),MATCH(V$1,'2018_commission_structure-Start'!$A$15:$J$15,0))</f>
        <v>112500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2807.2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IF(H916&gt;L916,(H916-L916)*INDEX('2018_commission_structure-Start'!$A$21:$I$24,MATCH($E916,'2018_commission_structure-Start'!$A$21:$A$24,0),MATCH(Z$1,'2018_commission_structure-Start'!$A$21:$I$21,0)),0)</f>
        <v>0</v>
      </c>
      <c r="AA916" s="6">
        <f>SUM(V916:Z916)</f>
        <v>115307.2</v>
      </c>
      <c r="AB916" s="6">
        <f>AA916+F916</f>
        <v>195898.2</v>
      </c>
    </row>
    <row r="917" spans="1:28" x14ac:dyDescent="0.2">
      <c r="A917" t="str">
        <f>C917&amp;" "&amp;D917</f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>VLOOKUP(E917,'2018_commission_structure-Start'!$A$22:$I$24,9,FALSE)</f>
        <v>750000</v>
      </c>
      <c r="J917" s="2">
        <f>I917*1.25</f>
        <v>937500</v>
      </c>
      <c r="K917" s="2">
        <f>I917*1.5</f>
        <v>1125000</v>
      </c>
      <c r="L917" s="2">
        <f>I917*2</f>
        <v>1500000</v>
      </c>
      <c r="M917" s="12">
        <f>H917/I917</f>
        <v>0.8072853333333333</v>
      </c>
      <c r="N917" t="str">
        <f>IF(M917&lt;=1, "0-100%", IF(M917&lt;=1.25, "100-125%", IF(M917&lt;=1.5, "125-150%", IF(M917&lt;=2, "150-200%", "&gt;200%"))))</f>
        <v>0-100%</v>
      </c>
      <c r="O917" s="6">
        <f>MIN(H917,I917)*INDEX('2018_commission_structure-Start'!$A$21:$I$24,MATCH($E917,'2018_commission_structure-Start'!$A$21:$A$24,0),MATCH(O$1,'2018_commission_structure-Start'!$A$21:$I$21,0))</f>
        <v>90819.599999999991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0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>SUM(O917:S917)</f>
        <v>90819.599999999991</v>
      </c>
      <c r="U917" s="6">
        <f>T917+F917</f>
        <v>202671.59999999998</v>
      </c>
      <c r="V917" s="6">
        <f>MIN(H917,I917)*INDEX('2018_commission_structure-Start'!$A$15:$J$18,MATCH($E917,'2018_commission_structure-Start'!$A$15:$A$18,0),MATCH(V$1,'2018_commission_structure-Start'!$A$15:$J$15,0))</f>
        <v>90819.599999999991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0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IF(H917&gt;L917,(H917-L917)*INDEX('2018_commission_structure-Start'!$A$21:$I$24,MATCH($E917,'2018_commission_structure-Start'!$A$21:$A$24,0),MATCH(Z$1,'2018_commission_structure-Start'!$A$21:$I$21,0)),0)</f>
        <v>0</v>
      </c>
      <c r="AA917" s="6">
        <f>SUM(V917:Z917)</f>
        <v>90819.599999999991</v>
      </c>
      <c r="AB917" s="6">
        <f>AA917+F917</f>
        <v>202671.59999999998</v>
      </c>
    </row>
    <row r="918" spans="1:28" x14ac:dyDescent="0.2">
      <c r="A918" t="str">
        <f>C918&amp;" "&amp;D918</f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>VLOOKUP(E918,'2018_commission_structure-Start'!$A$22:$I$24,9,FALSE)</f>
        <v>750000</v>
      </c>
      <c r="J918" s="2">
        <f>I918*1.25</f>
        <v>937500</v>
      </c>
      <c r="K918" s="2">
        <f>I918*1.5</f>
        <v>1125000</v>
      </c>
      <c r="L918" s="2">
        <f>I918*2</f>
        <v>1500000</v>
      </c>
      <c r="M918" s="12">
        <f>H918/I918</f>
        <v>0.94377200000000006</v>
      </c>
      <c r="N918" t="str">
        <f>IF(M918&lt;=1, "0-100%", IF(M918&lt;=1.25, "100-125%", IF(M918&lt;=1.5, "125-150%", IF(M918&lt;=2, "150-200%", "&gt;200%"))))</f>
        <v>0-100%</v>
      </c>
      <c r="O918" s="6">
        <f>MIN(H918,I918)*INDEX('2018_commission_structure-Start'!$A$21:$I$24,MATCH($E918,'2018_commission_structure-Start'!$A$21:$A$24,0),MATCH(O$1,'2018_commission_structure-Start'!$A$21:$I$21,0))</f>
        <v>106174.34999999999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0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>SUM(O918:S918)</f>
        <v>106174.34999999999</v>
      </c>
      <c r="U918" s="6">
        <f>T918+F918</f>
        <v>190225.34999999998</v>
      </c>
      <c r="V918" s="6">
        <f>MIN(H918,I918)*INDEX('2018_commission_structure-Start'!$A$15:$J$18,MATCH($E918,'2018_commission_structure-Start'!$A$15:$A$18,0),MATCH(V$1,'2018_commission_structure-Start'!$A$15:$J$15,0))</f>
        <v>106174.34999999999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0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IF(H918&gt;L918,(H918-L918)*INDEX('2018_commission_structure-Start'!$A$21:$I$24,MATCH($E918,'2018_commission_structure-Start'!$A$21:$A$24,0),MATCH(Z$1,'2018_commission_structure-Start'!$A$21:$I$21,0)),0)</f>
        <v>0</v>
      </c>
      <c r="AA918" s="6">
        <f>SUM(V918:Z918)</f>
        <v>106174.34999999999</v>
      </c>
      <c r="AB918" s="6">
        <f>AA918+F918</f>
        <v>190225.34999999998</v>
      </c>
    </row>
    <row r="919" spans="1:28" x14ac:dyDescent="0.2">
      <c r="A919" t="str">
        <f>C919&amp;" "&amp;D919</f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>VLOOKUP(E919,'2018_commission_structure-Start'!$A$22:$I$24,9,FALSE)</f>
        <v>750000</v>
      </c>
      <c r="J919" s="2">
        <f>I919*1.25</f>
        <v>937500</v>
      </c>
      <c r="K919" s="2">
        <f>I919*1.5</f>
        <v>1125000</v>
      </c>
      <c r="L919" s="2">
        <f>I919*2</f>
        <v>1500000</v>
      </c>
      <c r="M919" s="12">
        <f>H919/I919</f>
        <v>0.6755026666666667</v>
      </c>
      <c r="N919" t="str">
        <f>IF(M919&lt;=1, "0-100%", IF(M919&lt;=1.25, "100-125%", IF(M919&lt;=1.5, "125-150%", IF(M919&lt;=2, "150-200%", "&gt;200%"))))</f>
        <v>0-100%</v>
      </c>
      <c r="O919" s="6">
        <f>MIN(H919,I919)*INDEX('2018_commission_structure-Start'!$A$21:$I$24,MATCH($E919,'2018_commission_structure-Start'!$A$21:$A$24,0),MATCH(O$1,'2018_commission_structure-Start'!$A$21:$I$21,0))</f>
        <v>75994.05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0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>SUM(O919:S919)</f>
        <v>75994.05</v>
      </c>
      <c r="U919" s="6">
        <f>T919+F919</f>
        <v>154765.04999999999</v>
      </c>
      <c r="V919" s="6">
        <f>MIN(H919,I919)*INDEX('2018_commission_structure-Start'!$A$15:$J$18,MATCH($E919,'2018_commission_structure-Start'!$A$15:$A$18,0),MATCH(V$1,'2018_commission_structure-Start'!$A$15:$J$15,0))</f>
        <v>75994.05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0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IF(H919&gt;L919,(H919-L919)*INDEX('2018_commission_structure-Start'!$A$21:$I$24,MATCH($E919,'2018_commission_structure-Start'!$A$21:$A$24,0),MATCH(Z$1,'2018_commission_structure-Start'!$A$21:$I$21,0)),0)</f>
        <v>0</v>
      </c>
      <c r="AA919" s="6">
        <f>SUM(V919:Z919)</f>
        <v>75994.05</v>
      </c>
      <c r="AB919" s="6">
        <f>AA919+F919</f>
        <v>154765.04999999999</v>
      </c>
    </row>
    <row r="920" spans="1:28" x14ac:dyDescent="0.2">
      <c r="A920" t="str">
        <f>C920&amp;" "&amp;D920</f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>VLOOKUP(E920,'2018_commission_structure-Start'!$A$22:$I$24,9,FALSE)</f>
        <v>750000</v>
      </c>
      <c r="J920" s="2">
        <f>I920*1.25</f>
        <v>937500</v>
      </c>
      <c r="K920" s="2">
        <f>I920*1.5</f>
        <v>1125000</v>
      </c>
      <c r="L920" s="2">
        <f>I920*2</f>
        <v>1500000</v>
      </c>
      <c r="M920" s="12">
        <f>H920/I920</f>
        <v>0.93330133333333332</v>
      </c>
      <c r="N920" t="str">
        <f>IF(M920&lt;=1, "0-100%", IF(M920&lt;=1.25, "100-125%", IF(M920&lt;=1.5, "125-150%", IF(M920&lt;=2, "150-200%", "&gt;200%"))))</f>
        <v>0-100%</v>
      </c>
      <c r="O920" s="6">
        <f>MIN(H920,I920)*INDEX('2018_commission_structure-Start'!$A$21:$I$24,MATCH($E920,'2018_commission_structure-Start'!$A$21:$A$24,0),MATCH(O$1,'2018_commission_structure-Start'!$A$21:$I$21,0))</f>
        <v>104996.4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0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>SUM(O920:S920)</f>
        <v>104996.4</v>
      </c>
      <c r="U920" s="6">
        <f>T920+F920</f>
        <v>205054.4</v>
      </c>
      <c r="V920" s="6">
        <f>MIN(H920,I920)*INDEX('2018_commission_structure-Start'!$A$15:$J$18,MATCH($E920,'2018_commission_structure-Start'!$A$15:$A$18,0),MATCH(V$1,'2018_commission_structure-Start'!$A$15:$J$15,0))</f>
        <v>104996.4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0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IF(H920&gt;L920,(H920-L920)*INDEX('2018_commission_structure-Start'!$A$21:$I$24,MATCH($E920,'2018_commission_structure-Start'!$A$21:$A$24,0),MATCH(Z$1,'2018_commission_structure-Start'!$A$21:$I$21,0)),0)</f>
        <v>0</v>
      </c>
      <c r="AA920" s="6">
        <f>SUM(V920:Z920)</f>
        <v>104996.4</v>
      </c>
      <c r="AB920" s="6">
        <f>AA920+F920</f>
        <v>205054.4</v>
      </c>
    </row>
    <row r="921" spans="1:28" x14ac:dyDescent="0.2">
      <c r="A921" t="str">
        <f>C921&amp;" "&amp;D921</f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>VLOOKUP(E921,'2018_commission_structure-Start'!$A$22:$I$24,9,FALSE)</f>
        <v>500000</v>
      </c>
      <c r="J921" s="2">
        <f>I921*1.25</f>
        <v>625000</v>
      </c>
      <c r="K921" s="2">
        <f>I921*1.5</f>
        <v>750000</v>
      </c>
      <c r="L921" s="2">
        <f>I921*2</f>
        <v>1000000</v>
      </c>
      <c r="M921" s="12">
        <f>H921/I921</f>
        <v>1.830438</v>
      </c>
      <c r="N921" t="str">
        <f>IF(M921&lt;=1, "0-100%", IF(M921&lt;=1.25, "100-125%", IF(M921&lt;=1.5, "125-150%", IF(M921&lt;=2, "150-200%", "&gt;200%"))))</f>
        <v>150-200%</v>
      </c>
      <c r="O921" s="6">
        <f>MIN(H921,I921)*INDEX('2018_commission_structure-Start'!$A$21:$I$24,MATCH($E921,'2018_commission_structure-Start'!$A$21:$A$24,0),MATCH(O$1,'2018_commission_structure-Start'!$A$21:$I$21,0))</f>
        <v>50000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18750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22500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36348.18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>SUM(O921:S921)</f>
        <v>127598.18</v>
      </c>
      <c r="U921" s="6">
        <f>T921+F921</f>
        <v>162036.18</v>
      </c>
      <c r="V921" s="6">
        <f>MIN(H921,I921)*INDEX('2018_commission_structure-Start'!$A$15:$J$18,MATCH($E921,'2018_commission_structure-Start'!$A$15:$A$18,0),MATCH(V$1,'2018_commission_structure-Start'!$A$15:$J$15,0))</f>
        <v>60000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21250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25000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36348.18</v>
      </c>
      <c r="Z921" s="2">
        <f>IF(H921&gt;L921,(H921-L921)*INDEX('2018_commission_structure-Start'!$A$21:$I$24,MATCH($E921,'2018_commission_structure-Start'!$A$21:$A$24,0),MATCH(Z$1,'2018_commission_structure-Start'!$A$21:$I$21,0)),0)</f>
        <v>0</v>
      </c>
      <c r="AA921" s="6">
        <f>SUM(V921:Z921)</f>
        <v>142598.18</v>
      </c>
      <c r="AB921" s="6">
        <f>AA921+F921</f>
        <v>177036.18</v>
      </c>
    </row>
    <row r="922" spans="1:28" x14ac:dyDescent="0.2">
      <c r="A922" t="str">
        <f>C922&amp;" "&amp;D922</f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>VLOOKUP(E922,'2018_commission_structure-Start'!$A$22:$I$24,9,FALSE)</f>
        <v>500000</v>
      </c>
      <c r="J922" s="2">
        <f>I922*1.25</f>
        <v>625000</v>
      </c>
      <c r="K922" s="2">
        <f>I922*1.5</f>
        <v>750000</v>
      </c>
      <c r="L922" s="2">
        <f>I922*2</f>
        <v>1000000</v>
      </c>
      <c r="M922" s="12">
        <f>H922/I922</f>
        <v>1.4305699999999999</v>
      </c>
      <c r="N922" t="str">
        <f>IF(M922&lt;=1, "0-100%", IF(M922&lt;=1.25, "100-125%", IF(M922&lt;=1.5, "125-150%", IF(M922&lt;=2, "150-200%", "&gt;200%"))))</f>
        <v>125-150%</v>
      </c>
      <c r="O922" s="6">
        <f>MIN(H922,I922)*INDEX('2018_commission_structure-Start'!$A$21:$I$24,MATCH($E922,'2018_commission_structure-Start'!$A$21:$A$24,0),MATCH(O$1,'2018_commission_structure-Start'!$A$21:$I$21,0))</f>
        <v>50000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18750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16251.3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0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>SUM(O922:S922)</f>
        <v>85001.3</v>
      </c>
      <c r="U922" s="6">
        <f>T922+F922</f>
        <v>127781.3</v>
      </c>
      <c r="V922" s="6">
        <f>MIN(H922,I922)*INDEX('2018_commission_structure-Start'!$A$15:$J$18,MATCH($E922,'2018_commission_structure-Start'!$A$15:$A$18,0),MATCH(V$1,'2018_commission_structure-Start'!$A$15:$J$15,0))</f>
        <v>60000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21250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18057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0</v>
      </c>
      <c r="Z922" s="2">
        <f>IF(H922&gt;L922,(H922-L922)*INDEX('2018_commission_structure-Start'!$A$21:$I$24,MATCH($E922,'2018_commission_structure-Start'!$A$21:$A$24,0),MATCH(Z$1,'2018_commission_structure-Start'!$A$21:$I$21,0)),0)</f>
        <v>0</v>
      </c>
      <c r="AA922" s="6">
        <f>SUM(V922:Z922)</f>
        <v>99307</v>
      </c>
      <c r="AB922" s="6">
        <f>AA922+F922</f>
        <v>142087</v>
      </c>
    </row>
    <row r="923" spans="1:28" x14ac:dyDescent="0.2">
      <c r="A923" t="str">
        <f>C923&amp;" "&amp;D923</f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>VLOOKUP(E923,'2018_commission_structure-Start'!$A$22:$I$24,9,FALSE)</f>
        <v>600000</v>
      </c>
      <c r="J923" s="2">
        <f>I923*1.25</f>
        <v>750000</v>
      </c>
      <c r="K923" s="2">
        <f>I923*1.5</f>
        <v>900000</v>
      </c>
      <c r="L923" s="2">
        <f>I923*2</f>
        <v>1200000</v>
      </c>
      <c r="M923" s="12">
        <f>H923/I923</f>
        <v>1.2398400000000001</v>
      </c>
      <c r="N923" t="str">
        <f>IF(M923&lt;=1, "0-100%", IF(M923&lt;=1.25, "100-125%", IF(M923&lt;=1.5, "125-150%", IF(M923&lt;=2, "150-200%", "&gt;200%"))))</f>
        <v>100-125%</v>
      </c>
      <c r="O923" s="6">
        <f>MIN(H923,I923)*INDEX('2018_commission_structure-Start'!$A$21:$I$24,MATCH($E923,'2018_commission_structure-Start'!$A$21:$A$24,0),MATCH(O$1,'2018_commission_structure-Start'!$A$21:$I$21,0))</f>
        <v>78000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24463.68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>SUM(O923:S923)</f>
        <v>102463.67999999999</v>
      </c>
      <c r="U923" s="6">
        <f>T923+F923</f>
        <v>166313.68</v>
      </c>
      <c r="V923" s="6">
        <f>MIN(H923,I923)*INDEX('2018_commission_structure-Start'!$A$15:$J$18,MATCH($E923,'2018_commission_structure-Start'!$A$15:$A$18,0),MATCH(V$1,'2018_commission_structure-Start'!$A$15:$J$15,0))</f>
        <v>90000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25902.719999999998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IF(H923&gt;L923,(H923-L923)*INDEX('2018_commission_structure-Start'!$A$21:$I$24,MATCH($E923,'2018_commission_structure-Start'!$A$21:$A$24,0),MATCH(Z$1,'2018_commission_structure-Start'!$A$21:$I$21,0)),0)</f>
        <v>0</v>
      </c>
      <c r="AA923" s="6">
        <f>SUM(V923:Z923)</f>
        <v>115902.72</v>
      </c>
      <c r="AB923" s="6">
        <f>AA923+F923</f>
        <v>179752.72</v>
      </c>
    </row>
    <row r="924" spans="1:28" x14ac:dyDescent="0.2">
      <c r="A924" t="str">
        <f>C924&amp;" "&amp;D924</f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>VLOOKUP(E924,'2018_commission_structure-Start'!$A$22:$I$24,9,FALSE)</f>
        <v>500000</v>
      </c>
      <c r="J924" s="2">
        <f>I924*1.25</f>
        <v>625000</v>
      </c>
      <c r="K924" s="2">
        <f>I924*1.5</f>
        <v>750000</v>
      </c>
      <c r="L924" s="2">
        <f>I924*2</f>
        <v>1000000</v>
      </c>
      <c r="M924" s="12">
        <f>H924/I924</f>
        <v>1.5250319999999999</v>
      </c>
      <c r="N924" t="str">
        <f>IF(M924&lt;=1, "0-100%", IF(M924&lt;=1.25, "100-125%", IF(M924&lt;=1.5, "125-150%", IF(M924&lt;=2, "150-200%", "&gt;200%"))))</f>
        <v>150-200%</v>
      </c>
      <c r="O924" s="6">
        <f>MIN(H924,I924)*INDEX('2018_commission_structure-Start'!$A$21:$I$24,MATCH($E924,'2018_commission_structure-Start'!$A$21:$A$24,0),MATCH(O$1,'2018_commission_structure-Start'!$A$21:$I$21,0))</f>
        <v>50000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18750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22500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2753.52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>SUM(O924:S924)</f>
        <v>94003.520000000004</v>
      </c>
      <c r="U924" s="6">
        <f>T924+F924</f>
        <v>136686.52000000002</v>
      </c>
      <c r="V924" s="6">
        <f>MIN(H924,I924)*INDEX('2018_commission_structure-Start'!$A$15:$J$18,MATCH($E924,'2018_commission_structure-Start'!$A$15:$A$18,0),MATCH(V$1,'2018_commission_structure-Start'!$A$15:$J$15,0))</f>
        <v>60000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21250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25000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2753.52</v>
      </c>
      <c r="Z924" s="2">
        <f>IF(H924&gt;L924,(H924-L924)*INDEX('2018_commission_structure-Start'!$A$21:$I$24,MATCH($E924,'2018_commission_structure-Start'!$A$21:$A$24,0),MATCH(Z$1,'2018_commission_structure-Start'!$A$21:$I$21,0)),0)</f>
        <v>0</v>
      </c>
      <c r="AA924" s="6">
        <f>SUM(V924:Z924)</f>
        <v>109003.52</v>
      </c>
      <c r="AB924" s="6">
        <f>AA924+F924</f>
        <v>151686.52000000002</v>
      </c>
    </row>
    <row r="925" spans="1:28" x14ac:dyDescent="0.2">
      <c r="A925" t="str">
        <f>C925&amp;" "&amp;D925</f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>VLOOKUP(E925,'2018_commission_structure-Start'!$A$22:$I$24,9,FALSE)</f>
        <v>600000</v>
      </c>
      <c r="J925" s="2">
        <f>I925*1.25</f>
        <v>750000</v>
      </c>
      <c r="K925" s="2">
        <f>I925*1.5</f>
        <v>900000</v>
      </c>
      <c r="L925" s="2">
        <f>I925*2</f>
        <v>1200000</v>
      </c>
      <c r="M925" s="12">
        <f>H925/I925</f>
        <v>1.2982633333333333</v>
      </c>
      <c r="N925" t="str">
        <f>IF(M925&lt;=1, "0-100%", IF(M925&lt;=1.25, "100-125%", IF(M925&lt;=1.5, "125-150%", IF(M925&lt;=2, "150-200%", "&gt;200%"))))</f>
        <v>125-150%</v>
      </c>
      <c r="O925" s="6">
        <f>MIN(H925,I925)*INDEX('2018_commission_structure-Start'!$A$21:$I$24,MATCH($E925,'2018_commission_structure-Start'!$A$21:$A$24,0),MATCH(O$1,'2018_commission_structure-Start'!$A$21:$I$21,0))</f>
        <v>78000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25500.000000000004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6081.1799999999994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0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>SUM(O925:S925)</f>
        <v>109581.18</v>
      </c>
      <c r="U925" s="6">
        <f>T925+F925</f>
        <v>171984.18</v>
      </c>
      <c r="V925" s="6">
        <f>MIN(H925,I925)*INDEX('2018_commission_structure-Start'!$A$15:$J$18,MATCH($E925,'2018_commission_structure-Start'!$A$15:$A$18,0),MATCH(V$1,'2018_commission_structure-Start'!$A$15:$J$15,0))</f>
        <v>90000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27000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7239.5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0</v>
      </c>
      <c r="Z925" s="2">
        <f>IF(H925&gt;L925,(H925-L925)*INDEX('2018_commission_structure-Start'!$A$21:$I$24,MATCH($E925,'2018_commission_structure-Start'!$A$21:$A$24,0),MATCH(Z$1,'2018_commission_structure-Start'!$A$21:$I$21,0)),0)</f>
        <v>0</v>
      </c>
      <c r="AA925" s="6">
        <f>SUM(V925:Z925)</f>
        <v>124239.5</v>
      </c>
      <c r="AB925" s="6">
        <f>AA925+F925</f>
        <v>186642.5</v>
      </c>
    </row>
    <row r="926" spans="1:28" x14ac:dyDescent="0.2">
      <c r="A926" t="str">
        <f>C926&amp;" "&amp;D926</f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>VLOOKUP(E926,'2018_commission_structure-Start'!$A$22:$I$24,9,FALSE)</f>
        <v>600000</v>
      </c>
      <c r="J926" s="2">
        <f>I926*1.25</f>
        <v>750000</v>
      </c>
      <c r="K926" s="2">
        <f>I926*1.5</f>
        <v>900000</v>
      </c>
      <c r="L926" s="2">
        <f>I926*2</f>
        <v>1200000</v>
      </c>
      <c r="M926" s="12">
        <f>H926/I926</f>
        <v>0.73483333333333334</v>
      </c>
      <c r="N926" t="str">
        <f>IF(M926&lt;=1, "0-100%", IF(M926&lt;=1.25, "100-125%", IF(M926&lt;=1.5, "125-150%", IF(M926&lt;=2, "150-200%", "&gt;200%"))))</f>
        <v>0-100%</v>
      </c>
      <c r="O926" s="6">
        <f>MIN(H926,I926)*INDEX('2018_commission_structure-Start'!$A$21:$I$24,MATCH($E926,'2018_commission_structure-Start'!$A$21:$A$24,0),MATCH(O$1,'2018_commission_structure-Start'!$A$21:$I$21,0))</f>
        <v>57317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0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>SUM(O926:S926)</f>
        <v>57317</v>
      </c>
      <c r="U926" s="6">
        <f>T926+F926</f>
        <v>130689</v>
      </c>
      <c r="V926" s="6">
        <f>MIN(H926,I926)*INDEX('2018_commission_structure-Start'!$A$15:$J$18,MATCH($E926,'2018_commission_structure-Start'!$A$15:$A$18,0),MATCH(V$1,'2018_commission_structure-Start'!$A$15:$J$15,0))</f>
        <v>66135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IF(H926&gt;L926,(H926-L926)*INDEX('2018_commission_structure-Start'!$A$21:$I$24,MATCH($E926,'2018_commission_structure-Start'!$A$21:$A$24,0),MATCH(Z$1,'2018_commission_structure-Start'!$A$21:$I$21,0)),0)</f>
        <v>0</v>
      </c>
      <c r="AA926" s="6">
        <f>SUM(V926:Z926)</f>
        <v>66135</v>
      </c>
      <c r="AB926" s="6">
        <f>AA926+F926</f>
        <v>139507</v>
      </c>
    </row>
    <row r="927" spans="1:28" x14ac:dyDescent="0.2">
      <c r="A927" t="str">
        <f>C927&amp;" "&amp;D927</f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>VLOOKUP(E927,'2018_commission_structure-Start'!$A$22:$I$24,9,FALSE)</f>
        <v>500000</v>
      </c>
      <c r="J927" s="2">
        <f>I927*1.25</f>
        <v>625000</v>
      </c>
      <c r="K927" s="2">
        <f>I927*1.5</f>
        <v>750000</v>
      </c>
      <c r="L927" s="2">
        <f>I927*2</f>
        <v>1000000</v>
      </c>
      <c r="M927" s="12">
        <f>H927/I927</f>
        <v>0.74480999999999997</v>
      </c>
      <c r="N927" t="str">
        <f>IF(M927&lt;=1, "0-100%", IF(M927&lt;=1.25, "100-125%", IF(M927&lt;=1.5, "125-150%", IF(M927&lt;=2, "150-200%", "&gt;200%"))))</f>
        <v>0-100%</v>
      </c>
      <c r="O927" s="6">
        <f>MIN(H927,I927)*INDEX('2018_commission_structure-Start'!$A$21:$I$24,MATCH($E927,'2018_commission_structure-Start'!$A$21:$A$24,0),MATCH(O$1,'2018_commission_structure-Start'!$A$21:$I$21,0))</f>
        <v>37240.5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0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>SUM(O927:S927)</f>
        <v>37240.5</v>
      </c>
      <c r="U927" s="6">
        <f>T927+F927</f>
        <v>98919.5</v>
      </c>
      <c r="V927" s="6">
        <f>MIN(H927,I927)*INDEX('2018_commission_structure-Start'!$A$15:$J$18,MATCH($E927,'2018_commission_structure-Start'!$A$15:$A$18,0),MATCH(V$1,'2018_commission_structure-Start'!$A$15:$J$15,0))</f>
        <v>44688.6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0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IF(H927&gt;L927,(H927-L927)*INDEX('2018_commission_structure-Start'!$A$21:$I$24,MATCH($E927,'2018_commission_structure-Start'!$A$21:$A$24,0),MATCH(Z$1,'2018_commission_structure-Start'!$A$21:$I$21,0)),0)</f>
        <v>0</v>
      </c>
      <c r="AA927" s="6">
        <f>SUM(V927:Z927)</f>
        <v>44688.6</v>
      </c>
      <c r="AB927" s="6">
        <f>AA927+F927</f>
        <v>106367.6</v>
      </c>
    </row>
    <row r="928" spans="1:28" x14ac:dyDescent="0.2">
      <c r="A928" t="str">
        <f>C928&amp;" "&amp;D928</f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>VLOOKUP(E928,'2018_commission_structure-Start'!$A$22:$I$24,9,FALSE)</f>
        <v>600000</v>
      </c>
      <c r="J928" s="2">
        <f>I928*1.25</f>
        <v>750000</v>
      </c>
      <c r="K928" s="2">
        <f>I928*1.5</f>
        <v>900000</v>
      </c>
      <c r="L928" s="2">
        <f>I928*2</f>
        <v>1200000</v>
      </c>
      <c r="M928" s="12">
        <f>H928/I928</f>
        <v>1.5387816666666667</v>
      </c>
      <c r="N928" t="str">
        <f>IF(M928&lt;=1, "0-100%", IF(M928&lt;=1.25, "100-125%", IF(M928&lt;=1.5, "125-150%", IF(M928&lt;=2, "150-200%", "&gt;200%"))))</f>
        <v>150-200%</v>
      </c>
      <c r="O928" s="6">
        <f>MIN(H928,I928)*INDEX('2018_commission_structure-Start'!$A$21:$I$24,MATCH($E928,'2018_commission_structure-Start'!$A$21:$A$24,0),MATCH(O$1,'2018_commission_structure-Start'!$A$21:$I$21,0))</f>
        <v>78000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25500.000000000004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31500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6049.9400000000005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>SUM(O928:S928)</f>
        <v>141049.94</v>
      </c>
      <c r="U928" s="6">
        <f>T928+F928</f>
        <v>208252.94</v>
      </c>
      <c r="V928" s="6">
        <f>MIN(H928,I928)*INDEX('2018_commission_structure-Start'!$A$15:$J$18,MATCH($E928,'2018_commission_structure-Start'!$A$15:$A$18,0),MATCH(V$1,'2018_commission_structure-Start'!$A$15:$J$15,0))</f>
        <v>90000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27000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37500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6980.7</v>
      </c>
      <c r="Z928" s="2">
        <f>IF(H928&gt;L928,(H928-L928)*INDEX('2018_commission_structure-Start'!$A$21:$I$24,MATCH($E928,'2018_commission_structure-Start'!$A$21:$A$24,0),MATCH(Z$1,'2018_commission_structure-Start'!$A$21:$I$21,0)),0)</f>
        <v>0</v>
      </c>
      <c r="AA928" s="6">
        <f>SUM(V928:Z928)</f>
        <v>161480.70000000001</v>
      </c>
      <c r="AB928" s="6">
        <f>AA928+F928</f>
        <v>228683.7</v>
      </c>
    </row>
    <row r="929" spans="1:28" x14ac:dyDescent="0.2">
      <c r="A929" t="str">
        <f>C929&amp;" "&amp;D929</f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>VLOOKUP(E929,'2018_commission_structure-Start'!$A$22:$I$24,9,FALSE)</f>
        <v>600000</v>
      </c>
      <c r="J929" s="2">
        <f>I929*1.25</f>
        <v>750000</v>
      </c>
      <c r="K929" s="2">
        <f>I929*1.5</f>
        <v>900000</v>
      </c>
      <c r="L929" s="2">
        <f>I929*2</f>
        <v>1200000</v>
      </c>
      <c r="M929" s="12">
        <f>H929/I929</f>
        <v>1.6752366666666667</v>
      </c>
      <c r="N929" t="str">
        <f>IF(M929&lt;=1, "0-100%", IF(M929&lt;=1.25, "100-125%", IF(M929&lt;=1.5, "125-150%", IF(M929&lt;=2, "150-200%", "&gt;200%"))))</f>
        <v>150-200%</v>
      </c>
      <c r="O929" s="6">
        <f>MIN(H929,I929)*INDEX('2018_commission_structure-Start'!$A$21:$I$24,MATCH($E929,'2018_commission_structure-Start'!$A$21:$A$24,0),MATCH(O$1,'2018_commission_structure-Start'!$A$21:$I$21,0))</f>
        <v>78000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25500.000000000004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31500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27336.920000000002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>SUM(O929:S929)</f>
        <v>162336.92000000001</v>
      </c>
      <c r="U929" s="6">
        <f>T929+F929</f>
        <v>219483.92</v>
      </c>
      <c r="V929" s="6">
        <f>MIN(H929,I929)*INDEX('2018_commission_structure-Start'!$A$15:$J$18,MATCH($E929,'2018_commission_structure-Start'!$A$15:$A$18,0),MATCH(V$1,'2018_commission_structure-Start'!$A$15:$J$15,0))</f>
        <v>90000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27000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37500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31542.6</v>
      </c>
      <c r="Z929" s="2">
        <f>IF(H929&gt;L929,(H929-L929)*INDEX('2018_commission_structure-Start'!$A$21:$I$24,MATCH($E929,'2018_commission_structure-Start'!$A$21:$A$24,0),MATCH(Z$1,'2018_commission_structure-Start'!$A$21:$I$21,0)),0)</f>
        <v>0</v>
      </c>
      <c r="AA929" s="6">
        <f>SUM(V929:Z929)</f>
        <v>186042.6</v>
      </c>
      <c r="AB929" s="6">
        <f>AA929+F929</f>
        <v>243189.6</v>
      </c>
    </row>
    <row r="930" spans="1:28" x14ac:dyDescent="0.2">
      <c r="A930" t="str">
        <f>C930&amp;" "&amp;D930</f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>VLOOKUP(E930,'2018_commission_structure-Start'!$A$22:$I$24,9,FALSE)</f>
        <v>600000</v>
      </c>
      <c r="J930" s="2">
        <f>I930*1.25</f>
        <v>750000</v>
      </c>
      <c r="K930" s="2">
        <f>I930*1.5</f>
        <v>900000</v>
      </c>
      <c r="L930" s="2">
        <f>I930*2</f>
        <v>1200000</v>
      </c>
      <c r="M930" s="12">
        <f>H930/I930</f>
        <v>0.77056500000000006</v>
      </c>
      <c r="N930" t="str">
        <f>IF(M930&lt;=1, "0-100%", IF(M930&lt;=1.25, "100-125%", IF(M930&lt;=1.5, "125-150%", IF(M930&lt;=2, "150-200%", "&gt;200%"))))</f>
        <v>0-100%</v>
      </c>
      <c r="O930" s="6">
        <f>MIN(H930,I930)*INDEX('2018_commission_structure-Start'!$A$21:$I$24,MATCH($E930,'2018_commission_structure-Start'!$A$21:$A$24,0),MATCH(O$1,'2018_commission_structure-Start'!$A$21:$I$21,0))</f>
        <v>60104.07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0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>SUM(O930:S930)</f>
        <v>60104.07</v>
      </c>
      <c r="U930" s="6">
        <f>T930+F930</f>
        <v>131765.07</v>
      </c>
      <c r="V930" s="6">
        <f>MIN(H930,I930)*INDEX('2018_commission_structure-Start'!$A$15:$J$18,MATCH($E930,'2018_commission_structure-Start'!$A$15:$A$18,0),MATCH(V$1,'2018_commission_structure-Start'!$A$15:$J$15,0))</f>
        <v>69350.849999999991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0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IF(H930&gt;L930,(H930-L930)*INDEX('2018_commission_structure-Start'!$A$21:$I$24,MATCH($E930,'2018_commission_structure-Start'!$A$21:$A$24,0),MATCH(Z$1,'2018_commission_structure-Start'!$A$21:$I$21,0)),0)</f>
        <v>0</v>
      </c>
      <c r="AA930" s="6">
        <f>SUM(V930:Z930)</f>
        <v>69350.849999999991</v>
      </c>
      <c r="AB930" s="6">
        <f>AA930+F930</f>
        <v>141011.84999999998</v>
      </c>
    </row>
    <row r="931" spans="1:28" x14ac:dyDescent="0.2">
      <c r="A931" t="str">
        <f>C931&amp;" "&amp;D931</f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>VLOOKUP(E931,'2018_commission_structure-Start'!$A$22:$I$24,9,FALSE)</f>
        <v>750000</v>
      </c>
      <c r="J931" s="2">
        <f>I931*1.25</f>
        <v>937500</v>
      </c>
      <c r="K931" s="2">
        <f>I931*1.5</f>
        <v>1125000</v>
      </c>
      <c r="L931" s="2">
        <f>I931*2</f>
        <v>1500000</v>
      </c>
      <c r="M931" s="12">
        <f>H931/I931</f>
        <v>1.2390573333333332</v>
      </c>
      <c r="N931" t="str">
        <f>IF(M931&lt;=1, "0-100%", IF(M931&lt;=1.25, "100-125%", IF(M931&lt;=1.5, "125-150%", IF(M931&lt;=2, "150-200%", "&gt;200%"))))</f>
        <v>100-125%</v>
      </c>
      <c r="O931" s="6">
        <f>MIN(H931,I931)*INDEX('2018_commission_structure-Start'!$A$21:$I$24,MATCH($E931,'2018_commission_structure-Start'!$A$21:$A$24,0),MATCH(O$1,'2018_commission_structure-Start'!$A$21:$I$21,0))</f>
        <v>112500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34065.67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0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>SUM(O931:S931)</f>
        <v>146565.66999999998</v>
      </c>
      <c r="U931" s="6">
        <f>T931+F931</f>
        <v>227325.66999999998</v>
      </c>
      <c r="V931" s="6">
        <f>MIN(H931,I931)*INDEX('2018_commission_structure-Start'!$A$15:$J$18,MATCH($E931,'2018_commission_structure-Start'!$A$15:$A$18,0),MATCH(V$1,'2018_commission_structure-Start'!$A$15:$J$15,0))</f>
        <v>112500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39444.46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0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IF(H931&gt;L931,(H931-L931)*INDEX('2018_commission_structure-Start'!$A$21:$I$24,MATCH($E931,'2018_commission_structure-Start'!$A$21:$A$24,0),MATCH(Z$1,'2018_commission_structure-Start'!$A$21:$I$21,0)),0)</f>
        <v>0</v>
      </c>
      <c r="AA931" s="6">
        <f>SUM(V931:Z931)</f>
        <v>151944.46</v>
      </c>
      <c r="AB931" s="6">
        <f>AA931+F931</f>
        <v>232704.46</v>
      </c>
    </row>
    <row r="932" spans="1:28" x14ac:dyDescent="0.2">
      <c r="A932" t="str">
        <f>C932&amp;" "&amp;D932</f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>VLOOKUP(E932,'2018_commission_structure-Start'!$A$22:$I$24,9,FALSE)</f>
        <v>600000</v>
      </c>
      <c r="J932" s="2">
        <f>I932*1.25</f>
        <v>750000</v>
      </c>
      <c r="K932" s="2">
        <f>I932*1.5</f>
        <v>900000</v>
      </c>
      <c r="L932" s="2">
        <f>I932*2</f>
        <v>1200000</v>
      </c>
      <c r="M932" s="12">
        <f>H932/I932</f>
        <v>1.3445816666666666</v>
      </c>
      <c r="N932" t="str">
        <f>IF(M932&lt;=1, "0-100%", IF(M932&lt;=1.25, "100-125%", IF(M932&lt;=1.5, "125-150%", IF(M932&lt;=2, "150-200%", "&gt;200%"))))</f>
        <v>125-150%</v>
      </c>
      <c r="O932" s="6">
        <f>MIN(H932,I932)*INDEX('2018_commission_structure-Start'!$A$21:$I$24,MATCH($E932,'2018_commission_structure-Start'!$A$21:$A$24,0),MATCH(O$1,'2018_commission_structure-Start'!$A$21:$I$21,0))</f>
        <v>78000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25500.000000000004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11917.289999999999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>SUM(O932:S932)</f>
        <v>115417.29</v>
      </c>
      <c r="U932" s="6">
        <f>T932+F932</f>
        <v>188115.28999999998</v>
      </c>
      <c r="V932" s="6">
        <f>MIN(H932,I932)*INDEX('2018_commission_structure-Start'!$A$15:$J$18,MATCH($E932,'2018_commission_structure-Start'!$A$15:$A$18,0),MATCH(V$1,'2018_commission_structure-Start'!$A$15:$J$15,0))</f>
        <v>90000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27000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14187.25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IF(H932&gt;L932,(H932-L932)*INDEX('2018_commission_structure-Start'!$A$21:$I$24,MATCH($E932,'2018_commission_structure-Start'!$A$21:$A$24,0),MATCH(Z$1,'2018_commission_structure-Start'!$A$21:$I$21,0)),0)</f>
        <v>0</v>
      </c>
      <c r="AA932" s="6">
        <f>SUM(V932:Z932)</f>
        <v>131187.25</v>
      </c>
      <c r="AB932" s="6">
        <f>AA932+F932</f>
        <v>203885.25</v>
      </c>
    </row>
    <row r="933" spans="1:28" x14ac:dyDescent="0.2">
      <c r="A933" t="str">
        <f>C933&amp;" "&amp;D933</f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>VLOOKUP(E933,'2018_commission_structure-Start'!$A$22:$I$24,9,FALSE)</f>
        <v>600000</v>
      </c>
      <c r="J933" s="2">
        <f>I933*1.25</f>
        <v>750000</v>
      </c>
      <c r="K933" s="2">
        <f>I933*1.5</f>
        <v>900000</v>
      </c>
      <c r="L933" s="2">
        <f>I933*2</f>
        <v>1200000</v>
      </c>
      <c r="M933" s="12">
        <f>H933/I933</f>
        <v>0.8712833333333333</v>
      </c>
      <c r="N933" t="str">
        <f>IF(M933&lt;=1, "0-100%", IF(M933&lt;=1.25, "100-125%", IF(M933&lt;=1.5, "125-150%", IF(M933&lt;=2, "150-200%", "&gt;200%"))))</f>
        <v>0-100%</v>
      </c>
      <c r="O933" s="6">
        <f>MIN(H933,I933)*INDEX('2018_commission_structure-Start'!$A$21:$I$24,MATCH($E933,'2018_commission_structure-Start'!$A$21:$A$24,0),MATCH(O$1,'2018_commission_structure-Start'!$A$21:$I$21,0))</f>
        <v>67960.100000000006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0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>SUM(O933:S933)</f>
        <v>67960.100000000006</v>
      </c>
      <c r="U933" s="6">
        <f>T933+F933</f>
        <v>145832.1</v>
      </c>
      <c r="V933" s="6">
        <f>MIN(H933,I933)*INDEX('2018_commission_structure-Start'!$A$15:$J$18,MATCH($E933,'2018_commission_structure-Start'!$A$15:$A$18,0),MATCH(V$1,'2018_commission_structure-Start'!$A$15:$J$15,0))</f>
        <v>78415.5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0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IF(H933&gt;L933,(H933-L933)*INDEX('2018_commission_structure-Start'!$A$21:$I$24,MATCH($E933,'2018_commission_structure-Start'!$A$21:$A$24,0),MATCH(Z$1,'2018_commission_structure-Start'!$A$21:$I$21,0)),0)</f>
        <v>0</v>
      </c>
      <c r="AA933" s="6">
        <f>SUM(V933:Z933)</f>
        <v>78415.5</v>
      </c>
      <c r="AB933" s="6">
        <f>AA933+F933</f>
        <v>156287.5</v>
      </c>
    </row>
    <row r="934" spans="1:28" x14ac:dyDescent="0.2">
      <c r="A934" t="str">
        <f>C934&amp;" "&amp;D934</f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>VLOOKUP(E934,'2018_commission_structure-Start'!$A$22:$I$24,9,FALSE)</f>
        <v>750000</v>
      </c>
      <c r="J934" s="2">
        <f>I934*1.25</f>
        <v>937500</v>
      </c>
      <c r="K934" s="2">
        <f>I934*1.5</f>
        <v>1125000</v>
      </c>
      <c r="L934" s="2">
        <f>I934*2</f>
        <v>1500000</v>
      </c>
      <c r="M934" s="12">
        <f>H934/I934</f>
        <v>1.0391373333333334</v>
      </c>
      <c r="N934" t="str">
        <f>IF(M934&lt;=1, "0-100%", IF(M934&lt;=1.25, "100-125%", IF(M934&lt;=1.5, "125-150%", IF(M934&lt;=2, "150-200%", "&gt;200%"))))</f>
        <v>100-125%</v>
      </c>
      <c r="O934" s="6">
        <f>MIN(H934,I934)*INDEX('2018_commission_structure-Start'!$A$21:$I$24,MATCH($E934,'2018_commission_structure-Start'!$A$21:$A$24,0),MATCH(O$1,'2018_commission_structure-Start'!$A$21:$I$21,0))</f>
        <v>112500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5577.07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0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>SUM(O934:S934)</f>
        <v>118077.07</v>
      </c>
      <c r="U934" s="6">
        <f>T934+F934</f>
        <v>209841.07</v>
      </c>
      <c r="V934" s="6">
        <f>MIN(H934,I934)*INDEX('2018_commission_structure-Start'!$A$15:$J$18,MATCH($E934,'2018_commission_structure-Start'!$A$15:$A$18,0),MATCH(V$1,'2018_commission_structure-Start'!$A$15:$J$15,0))</f>
        <v>112500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6457.66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0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IF(H934&gt;L934,(H934-L934)*INDEX('2018_commission_structure-Start'!$A$21:$I$24,MATCH($E934,'2018_commission_structure-Start'!$A$21:$A$24,0),MATCH(Z$1,'2018_commission_structure-Start'!$A$21:$I$21,0)),0)</f>
        <v>0</v>
      </c>
      <c r="AA934" s="6">
        <f>SUM(V934:Z934)</f>
        <v>118957.66</v>
      </c>
      <c r="AB934" s="6">
        <f>AA934+F934</f>
        <v>210721.66</v>
      </c>
    </row>
    <row r="935" spans="1:28" x14ac:dyDescent="0.2">
      <c r="A935" t="str">
        <f>C935&amp;" "&amp;D935</f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>VLOOKUP(E935,'2018_commission_structure-Start'!$A$22:$I$24,9,FALSE)</f>
        <v>750000</v>
      </c>
      <c r="J935" s="2">
        <f>I935*1.25</f>
        <v>937500</v>
      </c>
      <c r="K935" s="2">
        <f>I935*1.5</f>
        <v>1125000</v>
      </c>
      <c r="L935" s="2">
        <f>I935*2</f>
        <v>1500000</v>
      </c>
      <c r="M935" s="12">
        <f>H935/I935</f>
        <v>0.99402400000000002</v>
      </c>
      <c r="N935" t="str">
        <f>IF(M935&lt;=1, "0-100%", IF(M935&lt;=1.25, "100-125%", IF(M935&lt;=1.5, "125-150%", IF(M935&lt;=2, "150-200%", "&gt;200%"))))</f>
        <v>0-100%</v>
      </c>
      <c r="O935" s="6">
        <f>MIN(H935,I935)*INDEX('2018_commission_structure-Start'!$A$21:$I$24,MATCH($E935,'2018_commission_structure-Start'!$A$21:$A$24,0),MATCH(O$1,'2018_commission_structure-Start'!$A$21:$I$21,0))</f>
        <v>111827.7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0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>SUM(O935:S935)</f>
        <v>111827.7</v>
      </c>
      <c r="U935" s="6">
        <f>T935+F935</f>
        <v>220272.7</v>
      </c>
      <c r="V935" s="6">
        <f>MIN(H935,I935)*INDEX('2018_commission_structure-Start'!$A$15:$J$18,MATCH($E935,'2018_commission_structure-Start'!$A$15:$A$18,0),MATCH(V$1,'2018_commission_structure-Start'!$A$15:$J$15,0))</f>
        <v>111827.7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0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IF(H935&gt;L935,(H935-L935)*INDEX('2018_commission_structure-Start'!$A$21:$I$24,MATCH($E935,'2018_commission_structure-Start'!$A$21:$A$24,0),MATCH(Z$1,'2018_commission_structure-Start'!$A$21:$I$21,0)),0)</f>
        <v>0</v>
      </c>
      <c r="AA935" s="6">
        <f>SUM(V935:Z935)</f>
        <v>111827.7</v>
      </c>
      <c r="AB935" s="6">
        <f>AA935+F935</f>
        <v>220272.7</v>
      </c>
    </row>
    <row r="936" spans="1:28" x14ac:dyDescent="0.2">
      <c r="A936" t="str">
        <f>C936&amp;" "&amp;D936</f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>VLOOKUP(E936,'2018_commission_structure-Start'!$A$22:$I$24,9,FALSE)</f>
        <v>500000</v>
      </c>
      <c r="J936" s="2">
        <f>I936*1.25</f>
        <v>625000</v>
      </c>
      <c r="K936" s="2">
        <f>I936*1.5</f>
        <v>750000</v>
      </c>
      <c r="L936" s="2">
        <f>I936*2</f>
        <v>1000000</v>
      </c>
      <c r="M936" s="12">
        <f>H936/I936</f>
        <v>1.160506</v>
      </c>
      <c r="N936" t="str">
        <f>IF(M936&lt;=1, "0-100%", IF(M936&lt;=1.25, "100-125%", IF(M936&lt;=1.5, "125-150%", IF(M936&lt;=2, "150-200%", "&gt;200%"))))</f>
        <v>100-125%</v>
      </c>
      <c r="O936" s="6">
        <f>MIN(H936,I936)*INDEX('2018_commission_structure-Start'!$A$21:$I$24,MATCH($E936,'2018_commission_structure-Start'!$A$21:$A$24,0),MATCH(O$1,'2018_commission_structure-Start'!$A$21:$I$21,0))</f>
        <v>50000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12037.949999999999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0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>SUM(O936:S936)</f>
        <v>62037.95</v>
      </c>
      <c r="U936" s="6">
        <f>T936+F936</f>
        <v>111732.95</v>
      </c>
      <c r="V936" s="6">
        <f>MIN(H936,I936)*INDEX('2018_commission_structure-Start'!$A$15:$J$18,MATCH($E936,'2018_commission_structure-Start'!$A$15:$A$18,0),MATCH(V$1,'2018_commission_structure-Start'!$A$15:$J$15,0))</f>
        <v>60000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13643.01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0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IF(H936&gt;L936,(H936-L936)*INDEX('2018_commission_structure-Start'!$A$21:$I$24,MATCH($E936,'2018_commission_structure-Start'!$A$21:$A$24,0),MATCH(Z$1,'2018_commission_structure-Start'!$A$21:$I$21,0)),0)</f>
        <v>0</v>
      </c>
      <c r="AA936" s="6">
        <f>SUM(V936:Z936)</f>
        <v>73643.009999999995</v>
      </c>
      <c r="AB936" s="6">
        <f>AA936+F936</f>
        <v>123338.01</v>
      </c>
    </row>
    <row r="937" spans="1:28" x14ac:dyDescent="0.2">
      <c r="A937" t="str">
        <f>C937&amp;" "&amp;D937</f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>VLOOKUP(E937,'2018_commission_structure-Start'!$A$22:$I$24,9,FALSE)</f>
        <v>500000</v>
      </c>
      <c r="J937" s="2">
        <f>I937*1.25</f>
        <v>625000</v>
      </c>
      <c r="K937" s="2">
        <f>I937*1.5</f>
        <v>750000</v>
      </c>
      <c r="L937" s="2">
        <f>I937*2</f>
        <v>1000000</v>
      </c>
      <c r="M937" s="12">
        <f>H937/I937</f>
        <v>1.4441740000000001</v>
      </c>
      <c r="N937" t="str">
        <f>IF(M937&lt;=1, "0-100%", IF(M937&lt;=1.25, "100-125%", IF(M937&lt;=1.5, "125-150%", IF(M937&lt;=2, "150-200%", "&gt;200%"))))</f>
        <v>125-150%</v>
      </c>
      <c r="O937" s="6">
        <f>MIN(H937,I937)*INDEX('2018_commission_structure-Start'!$A$21:$I$24,MATCH($E937,'2018_commission_structure-Start'!$A$21:$A$24,0),MATCH(O$1,'2018_commission_structure-Start'!$A$21:$I$21,0))</f>
        <v>50000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18750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17475.66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0</v>
      </c>
      <c r="S937" s="2">
        <f>IF(H937&gt;L937,(H937-L937)*INDEX('2018_commission_structure-Start'!$A$21:$I$24,MATCH($E937,'2018_commission_structure-Start'!$A$21:$A$24,0),MATCH(S$1,'2018_commission_structure-Start'!$A$21:$I$21,0)),0)</f>
        <v>0</v>
      </c>
      <c r="T937" s="6">
        <f>SUM(O937:S937)</f>
        <v>86225.66</v>
      </c>
      <c r="U937" s="6">
        <f>T937+F937</f>
        <v>118412.66</v>
      </c>
      <c r="V937" s="6">
        <f>MIN(H937,I937)*INDEX('2018_commission_structure-Start'!$A$15:$J$18,MATCH($E937,'2018_commission_structure-Start'!$A$15:$A$18,0),MATCH(V$1,'2018_commission_structure-Start'!$A$15:$J$15,0))</f>
        <v>60000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21250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19417.400000000001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0</v>
      </c>
      <c r="Z937" s="2">
        <f>IF(H937&gt;L937,(H937-L937)*INDEX('2018_commission_structure-Start'!$A$21:$I$24,MATCH($E937,'2018_commission_structure-Start'!$A$21:$A$24,0),MATCH(Z$1,'2018_commission_structure-Start'!$A$21:$I$21,0)),0)</f>
        <v>0</v>
      </c>
      <c r="AA937" s="6">
        <f>SUM(V937:Z937)</f>
        <v>100667.4</v>
      </c>
      <c r="AB937" s="6">
        <f>AA937+F937</f>
        <v>132854.39999999999</v>
      </c>
    </row>
    <row r="938" spans="1:28" x14ac:dyDescent="0.2">
      <c r="A938" t="str">
        <f>C938&amp;" "&amp;D938</f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>VLOOKUP(E938,'2018_commission_structure-Start'!$A$22:$I$24,9,FALSE)</f>
        <v>750000</v>
      </c>
      <c r="J938" s="2">
        <f>I938*1.25</f>
        <v>937500</v>
      </c>
      <c r="K938" s="2">
        <f>I938*1.5</f>
        <v>1125000</v>
      </c>
      <c r="L938" s="2">
        <f>I938*2</f>
        <v>1500000</v>
      </c>
      <c r="M938" s="12">
        <f>H938/I938</f>
        <v>0.77444400000000002</v>
      </c>
      <c r="N938" t="str">
        <f>IF(M938&lt;=1, "0-100%", IF(M938&lt;=1.25, "100-125%", IF(M938&lt;=1.5, "125-150%", IF(M938&lt;=2, "150-200%", "&gt;200%"))))</f>
        <v>0-100%</v>
      </c>
      <c r="O938" s="6">
        <f>MIN(H938,I938)*INDEX('2018_commission_structure-Start'!$A$21:$I$24,MATCH($E938,'2018_commission_structure-Start'!$A$21:$A$24,0),MATCH(O$1,'2018_commission_structure-Start'!$A$21:$I$21,0))</f>
        <v>87124.95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0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>SUM(O938:S938)</f>
        <v>87124.95</v>
      </c>
      <c r="U938" s="6">
        <f>T938+F938</f>
        <v>187983.95</v>
      </c>
      <c r="V938" s="6">
        <f>MIN(H938,I938)*INDEX('2018_commission_structure-Start'!$A$15:$J$18,MATCH($E938,'2018_commission_structure-Start'!$A$15:$A$18,0),MATCH(V$1,'2018_commission_structure-Start'!$A$15:$J$15,0))</f>
        <v>87124.95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0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IF(H938&gt;L938,(H938-L938)*INDEX('2018_commission_structure-Start'!$A$21:$I$24,MATCH($E938,'2018_commission_structure-Start'!$A$21:$A$24,0),MATCH(Z$1,'2018_commission_structure-Start'!$A$21:$I$21,0)),0)</f>
        <v>0</v>
      </c>
      <c r="AA938" s="6">
        <f>SUM(V938:Z938)</f>
        <v>87124.95</v>
      </c>
      <c r="AB938" s="6">
        <f>AA938+F938</f>
        <v>187983.95</v>
      </c>
    </row>
    <row r="939" spans="1:28" x14ac:dyDescent="0.2">
      <c r="A939" t="str">
        <f>C939&amp;" "&amp;D939</f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>VLOOKUP(E939,'2018_commission_structure-Start'!$A$22:$I$24,9,FALSE)</f>
        <v>600000</v>
      </c>
      <c r="J939" s="2">
        <f>I939*1.25</f>
        <v>750000</v>
      </c>
      <c r="K939" s="2">
        <f>I939*1.5</f>
        <v>900000</v>
      </c>
      <c r="L939" s="2">
        <f>I939*2</f>
        <v>1200000</v>
      </c>
      <c r="M939" s="12">
        <f>H939/I939</f>
        <v>1.464655</v>
      </c>
      <c r="N939" t="str">
        <f>IF(M939&lt;=1, "0-100%", IF(M939&lt;=1.25, "100-125%", IF(M939&lt;=1.5, "125-150%", IF(M939&lt;=2, "150-200%", "&gt;200%"))))</f>
        <v>125-150%</v>
      </c>
      <c r="O939" s="6">
        <f>MIN(H939,I939)*INDEX('2018_commission_structure-Start'!$A$21:$I$24,MATCH($E939,'2018_commission_structure-Start'!$A$21:$A$24,0),MATCH(O$1,'2018_commission_structure-Start'!$A$21:$I$21,0))</f>
        <v>78000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25500.000000000004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27046.53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>SUM(O939:S939)</f>
        <v>130546.53</v>
      </c>
      <c r="U939" s="6">
        <f>T939+F939</f>
        <v>186033.53</v>
      </c>
      <c r="V939" s="6">
        <f>MIN(H939,I939)*INDEX('2018_commission_structure-Start'!$A$15:$J$18,MATCH($E939,'2018_commission_structure-Start'!$A$15:$A$18,0),MATCH(V$1,'2018_commission_structure-Start'!$A$15:$J$15,0))</f>
        <v>90000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27000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32198.25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IF(H939&gt;L939,(H939-L939)*INDEX('2018_commission_structure-Start'!$A$21:$I$24,MATCH($E939,'2018_commission_structure-Start'!$A$21:$A$24,0),MATCH(Z$1,'2018_commission_structure-Start'!$A$21:$I$21,0)),0)</f>
        <v>0</v>
      </c>
      <c r="AA939" s="6">
        <f>SUM(V939:Z939)</f>
        <v>149198.25</v>
      </c>
      <c r="AB939" s="6">
        <f>AA939+F939</f>
        <v>204685.25</v>
      </c>
    </row>
    <row r="940" spans="1:28" x14ac:dyDescent="0.2">
      <c r="A940" t="str">
        <f>C940&amp;" "&amp;D940</f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>VLOOKUP(E940,'2018_commission_structure-Start'!$A$22:$I$24,9,FALSE)</f>
        <v>750000</v>
      </c>
      <c r="J940" s="2">
        <f>I940*1.25</f>
        <v>937500</v>
      </c>
      <c r="K940" s="2">
        <f>I940*1.5</f>
        <v>1125000</v>
      </c>
      <c r="L940" s="2">
        <f>I940*2</f>
        <v>1500000</v>
      </c>
      <c r="M940" s="12">
        <f>H940/I940</f>
        <v>0.92883733333333329</v>
      </c>
      <c r="N940" t="str">
        <f>IF(M940&lt;=1, "0-100%", IF(M940&lt;=1.25, "100-125%", IF(M940&lt;=1.5, "125-150%", IF(M940&lt;=2, "150-200%", "&gt;200%"))))</f>
        <v>0-100%</v>
      </c>
      <c r="O940" s="6">
        <f>MIN(H940,I940)*INDEX('2018_commission_structure-Start'!$A$21:$I$24,MATCH($E940,'2018_commission_structure-Start'!$A$21:$A$24,0),MATCH(O$1,'2018_commission_structure-Start'!$A$21:$I$21,0))</f>
        <v>104494.2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0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>SUM(O940:S940)</f>
        <v>104494.2</v>
      </c>
      <c r="U940" s="6">
        <f>T940+F940</f>
        <v>195085.2</v>
      </c>
      <c r="V940" s="6">
        <f>MIN(H940,I940)*INDEX('2018_commission_structure-Start'!$A$15:$J$18,MATCH($E940,'2018_commission_structure-Start'!$A$15:$A$18,0),MATCH(V$1,'2018_commission_structure-Start'!$A$15:$J$15,0))</f>
        <v>104494.2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0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IF(H940&gt;L940,(H940-L940)*INDEX('2018_commission_structure-Start'!$A$21:$I$24,MATCH($E940,'2018_commission_structure-Start'!$A$21:$A$24,0),MATCH(Z$1,'2018_commission_structure-Start'!$A$21:$I$21,0)),0)</f>
        <v>0</v>
      </c>
      <c r="AA940" s="6">
        <f>SUM(V940:Z940)</f>
        <v>104494.2</v>
      </c>
      <c r="AB940" s="6">
        <f>AA940+F940</f>
        <v>195085.2</v>
      </c>
    </row>
    <row r="941" spans="1:28" x14ac:dyDescent="0.2">
      <c r="A941" t="str">
        <f>C941&amp;" "&amp;D941</f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>VLOOKUP(E941,'2018_commission_structure-Start'!$A$22:$I$24,9,FALSE)</f>
        <v>600000</v>
      </c>
      <c r="J941" s="2">
        <f>I941*1.25</f>
        <v>750000</v>
      </c>
      <c r="K941" s="2">
        <f>I941*1.5</f>
        <v>900000</v>
      </c>
      <c r="L941" s="2">
        <f>I941*2</f>
        <v>1200000</v>
      </c>
      <c r="M941" s="12">
        <f>H941/I941</f>
        <v>1.3221849999999999</v>
      </c>
      <c r="N941" t="str">
        <f>IF(M941&lt;=1, "0-100%", IF(M941&lt;=1.25, "100-125%", IF(M941&lt;=1.5, "125-150%", IF(M941&lt;=2, "150-200%", "&gt;200%"))))</f>
        <v>125-150%</v>
      </c>
      <c r="O941" s="6">
        <f>MIN(H941,I941)*INDEX('2018_commission_structure-Start'!$A$21:$I$24,MATCH($E941,'2018_commission_structure-Start'!$A$21:$A$24,0),MATCH(O$1,'2018_commission_structure-Start'!$A$21:$I$21,0))</f>
        <v>78000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25500.000000000004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9095.31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>SUM(O941:S941)</f>
        <v>112595.31</v>
      </c>
      <c r="U941" s="6">
        <f>T941+F941</f>
        <v>176906.31</v>
      </c>
      <c r="V941" s="6">
        <f>MIN(H941,I941)*INDEX('2018_commission_structure-Start'!$A$15:$J$18,MATCH($E941,'2018_commission_structure-Start'!$A$15:$A$18,0),MATCH(V$1,'2018_commission_structure-Start'!$A$15:$J$15,0))</f>
        <v>90000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27000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10827.75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IF(H941&gt;L941,(H941-L941)*INDEX('2018_commission_structure-Start'!$A$21:$I$24,MATCH($E941,'2018_commission_structure-Start'!$A$21:$A$24,0),MATCH(Z$1,'2018_commission_structure-Start'!$A$21:$I$21,0)),0)</f>
        <v>0</v>
      </c>
      <c r="AA941" s="6">
        <f>SUM(V941:Z941)</f>
        <v>127827.75</v>
      </c>
      <c r="AB941" s="6">
        <f>AA941+F941</f>
        <v>192138.75</v>
      </c>
    </row>
    <row r="942" spans="1:28" x14ac:dyDescent="0.2">
      <c r="A942" t="str">
        <f>C942&amp;" "&amp;D942</f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>VLOOKUP(E942,'2018_commission_structure-Start'!$A$22:$I$24,9,FALSE)</f>
        <v>750000</v>
      </c>
      <c r="J942" s="2">
        <f>I942*1.25</f>
        <v>937500</v>
      </c>
      <c r="K942" s="2">
        <f>I942*1.5</f>
        <v>1125000</v>
      </c>
      <c r="L942" s="2">
        <f>I942*2</f>
        <v>1500000</v>
      </c>
      <c r="M942" s="12">
        <f>H942/I942</f>
        <v>0.74372933333333335</v>
      </c>
      <c r="N942" t="str">
        <f>IF(M942&lt;=1, "0-100%", IF(M942&lt;=1.25, "100-125%", IF(M942&lt;=1.5, "125-150%", IF(M942&lt;=2, "150-200%", "&gt;200%"))))</f>
        <v>0-100%</v>
      </c>
      <c r="O942" s="6">
        <f>MIN(H942,I942)*INDEX('2018_commission_structure-Start'!$A$21:$I$24,MATCH($E942,'2018_commission_structure-Start'!$A$21:$A$24,0),MATCH(O$1,'2018_commission_structure-Start'!$A$21:$I$21,0))</f>
        <v>83669.55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>SUM(O942:S942)</f>
        <v>83669.55</v>
      </c>
      <c r="U942" s="6">
        <f>T942+F942</f>
        <v>205248.55</v>
      </c>
      <c r="V942" s="6">
        <f>MIN(H942,I942)*INDEX('2018_commission_structure-Start'!$A$15:$J$18,MATCH($E942,'2018_commission_structure-Start'!$A$15:$A$18,0),MATCH(V$1,'2018_commission_structure-Start'!$A$15:$J$15,0))</f>
        <v>83669.55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IF(H942&gt;L942,(H942-L942)*INDEX('2018_commission_structure-Start'!$A$21:$I$24,MATCH($E942,'2018_commission_structure-Start'!$A$21:$A$24,0),MATCH(Z$1,'2018_commission_structure-Start'!$A$21:$I$21,0)),0)</f>
        <v>0</v>
      </c>
      <c r="AA942" s="6">
        <f>SUM(V942:Z942)</f>
        <v>83669.55</v>
      </c>
      <c r="AB942" s="6">
        <f>AA942+F942</f>
        <v>205248.55</v>
      </c>
    </row>
    <row r="943" spans="1:28" x14ac:dyDescent="0.2">
      <c r="A943" t="str">
        <f>C943&amp;" "&amp;D943</f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>VLOOKUP(E943,'2018_commission_structure-Start'!$A$22:$I$24,9,FALSE)</f>
        <v>750000</v>
      </c>
      <c r="J943" s="2">
        <f>I943*1.25</f>
        <v>937500</v>
      </c>
      <c r="K943" s="2">
        <f>I943*1.5</f>
        <v>1125000</v>
      </c>
      <c r="L943" s="2">
        <f>I943*2</f>
        <v>1500000</v>
      </c>
      <c r="M943" s="12">
        <f>H943/I943</f>
        <v>1.1184013333333334</v>
      </c>
      <c r="N943" t="str">
        <f>IF(M943&lt;=1, "0-100%", IF(M943&lt;=1.25, "100-125%", IF(M943&lt;=1.5, "125-150%", IF(M943&lt;=2, "150-200%", "&gt;200%"))))</f>
        <v>100-125%</v>
      </c>
      <c r="O943" s="6">
        <f>MIN(H943,I943)*INDEX('2018_commission_structure-Start'!$A$21:$I$24,MATCH($E943,'2018_commission_structure-Start'!$A$21:$A$24,0),MATCH(O$1,'2018_commission_structure-Start'!$A$21:$I$21,0))</f>
        <v>112500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16872.189999999999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>SUM(O943:S943)</f>
        <v>129372.19</v>
      </c>
      <c r="U943" s="6">
        <f>T943+F943</f>
        <v>235017.19</v>
      </c>
      <c r="V943" s="6">
        <f>MIN(H943,I943)*INDEX('2018_commission_structure-Start'!$A$15:$J$18,MATCH($E943,'2018_commission_structure-Start'!$A$15:$A$18,0),MATCH(V$1,'2018_commission_structure-Start'!$A$15:$J$15,0))</f>
        <v>112500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19536.22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IF(H943&gt;L943,(H943-L943)*INDEX('2018_commission_structure-Start'!$A$21:$I$24,MATCH($E943,'2018_commission_structure-Start'!$A$21:$A$24,0),MATCH(Z$1,'2018_commission_structure-Start'!$A$21:$I$21,0)),0)</f>
        <v>0</v>
      </c>
      <c r="AA943" s="6">
        <f>SUM(V943:Z943)</f>
        <v>132036.22</v>
      </c>
      <c r="AB943" s="6">
        <f>AA943+F943</f>
        <v>237681.22</v>
      </c>
    </row>
    <row r="944" spans="1:28" x14ac:dyDescent="0.2">
      <c r="A944" t="str">
        <f>C944&amp;" "&amp;D944</f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>VLOOKUP(E944,'2018_commission_structure-Start'!$A$22:$I$24,9,FALSE)</f>
        <v>600000</v>
      </c>
      <c r="J944" s="2">
        <f>I944*1.25</f>
        <v>750000</v>
      </c>
      <c r="K944" s="2">
        <f>I944*1.5</f>
        <v>900000</v>
      </c>
      <c r="L944" s="2">
        <f>I944*2</f>
        <v>1200000</v>
      </c>
      <c r="M944" s="12">
        <f>H944/I944</f>
        <v>0.75831833333333332</v>
      </c>
      <c r="N944" t="str">
        <f>IF(M944&lt;=1, "0-100%", IF(M944&lt;=1.25, "100-125%", IF(M944&lt;=1.5, "125-150%", IF(M944&lt;=2, "150-200%", "&gt;200%"))))</f>
        <v>0-100%</v>
      </c>
      <c r="O944" s="6">
        <f>MIN(H944,I944)*INDEX('2018_commission_structure-Start'!$A$21:$I$24,MATCH($E944,'2018_commission_structure-Start'!$A$21:$A$24,0),MATCH(O$1,'2018_commission_structure-Start'!$A$21:$I$21,0))</f>
        <v>59148.83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0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>SUM(O944:S944)</f>
        <v>59148.83</v>
      </c>
      <c r="U944" s="6">
        <f>T944+F944</f>
        <v>136622.83000000002</v>
      </c>
      <c r="V944" s="6">
        <f>MIN(H944,I944)*INDEX('2018_commission_structure-Start'!$A$15:$J$18,MATCH($E944,'2018_commission_structure-Start'!$A$15:$A$18,0),MATCH(V$1,'2018_commission_structure-Start'!$A$15:$J$15,0))</f>
        <v>68248.649999999994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0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IF(H944&gt;L944,(H944-L944)*INDEX('2018_commission_structure-Start'!$A$21:$I$24,MATCH($E944,'2018_commission_structure-Start'!$A$21:$A$24,0),MATCH(Z$1,'2018_commission_structure-Start'!$A$21:$I$21,0)),0)</f>
        <v>0</v>
      </c>
      <c r="AA944" s="6">
        <f>SUM(V944:Z944)</f>
        <v>68248.649999999994</v>
      </c>
      <c r="AB944" s="6">
        <f>AA944+F944</f>
        <v>145722.65</v>
      </c>
    </row>
    <row r="945" spans="1:28" x14ac:dyDescent="0.2">
      <c r="A945" t="str">
        <f>C945&amp;" "&amp;D945</f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>VLOOKUP(E945,'2018_commission_structure-Start'!$A$22:$I$24,9,FALSE)</f>
        <v>600000</v>
      </c>
      <c r="J945" s="2">
        <f>I945*1.25</f>
        <v>750000</v>
      </c>
      <c r="K945" s="2">
        <f>I945*1.5</f>
        <v>900000</v>
      </c>
      <c r="L945" s="2">
        <f>I945*2</f>
        <v>1200000</v>
      </c>
      <c r="M945" s="12">
        <f>H945/I945</f>
        <v>0.71914</v>
      </c>
      <c r="N945" t="str">
        <f>IF(M945&lt;=1, "0-100%", IF(M945&lt;=1.25, "100-125%", IF(M945&lt;=1.5, "125-150%", IF(M945&lt;=2, "150-200%", "&gt;200%"))))</f>
        <v>0-100%</v>
      </c>
      <c r="O945" s="6">
        <f>MIN(H945,I945)*INDEX('2018_commission_structure-Start'!$A$21:$I$24,MATCH($E945,'2018_commission_structure-Start'!$A$21:$A$24,0),MATCH(O$1,'2018_commission_structure-Start'!$A$21:$I$21,0))</f>
        <v>56092.920000000006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>SUM(O945:S945)</f>
        <v>56092.920000000006</v>
      </c>
      <c r="U945" s="6">
        <f>T945+F945</f>
        <v>106559.92000000001</v>
      </c>
      <c r="V945" s="6">
        <f>MIN(H945,I945)*INDEX('2018_commission_structure-Start'!$A$15:$J$18,MATCH($E945,'2018_commission_structure-Start'!$A$15:$A$18,0),MATCH(V$1,'2018_commission_structure-Start'!$A$15:$J$15,0))</f>
        <v>64722.6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IF(H945&gt;L945,(H945-L945)*INDEX('2018_commission_structure-Start'!$A$21:$I$24,MATCH($E945,'2018_commission_structure-Start'!$A$21:$A$24,0),MATCH(Z$1,'2018_commission_structure-Start'!$A$21:$I$21,0)),0)</f>
        <v>0</v>
      </c>
      <c r="AA945" s="6">
        <f>SUM(V945:Z945)</f>
        <v>64722.6</v>
      </c>
      <c r="AB945" s="6">
        <f>AA945+F945</f>
        <v>115189.6</v>
      </c>
    </row>
    <row r="946" spans="1:28" x14ac:dyDescent="0.2">
      <c r="A946" t="str">
        <f>C946&amp;" "&amp;D946</f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>VLOOKUP(E946,'2018_commission_structure-Start'!$A$22:$I$24,9,FALSE)</f>
        <v>600000</v>
      </c>
      <c r="J946" s="2">
        <f>I946*1.25</f>
        <v>750000</v>
      </c>
      <c r="K946" s="2">
        <f>I946*1.5</f>
        <v>900000</v>
      </c>
      <c r="L946" s="2">
        <f>I946*2</f>
        <v>1200000</v>
      </c>
      <c r="M946" s="12">
        <f>H946/I946</f>
        <v>1.2912433333333333</v>
      </c>
      <c r="N946" t="str">
        <f>IF(M946&lt;=1, "0-100%", IF(M946&lt;=1.25, "100-125%", IF(M946&lt;=1.5, "125-150%", IF(M946&lt;=2, "150-200%", "&gt;200%"))))</f>
        <v>125-150%</v>
      </c>
      <c r="O946" s="6">
        <f>MIN(H946,I946)*INDEX('2018_commission_structure-Start'!$A$21:$I$24,MATCH($E946,'2018_commission_structure-Start'!$A$21:$A$24,0),MATCH(O$1,'2018_commission_structure-Start'!$A$21:$I$21,0))</f>
        <v>78000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25500.000000000004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5196.66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>SUM(O946:S946)</f>
        <v>108696.66</v>
      </c>
      <c r="U946" s="6">
        <f>T946+F946</f>
        <v>165157.66</v>
      </c>
      <c r="V946" s="6">
        <f>MIN(H946,I946)*INDEX('2018_commission_structure-Start'!$A$15:$J$18,MATCH($E946,'2018_commission_structure-Start'!$A$15:$A$18,0),MATCH(V$1,'2018_commission_structure-Start'!$A$15:$J$15,0))</f>
        <v>90000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27000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6186.5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IF(H946&gt;L946,(H946-L946)*INDEX('2018_commission_structure-Start'!$A$21:$I$24,MATCH($E946,'2018_commission_structure-Start'!$A$21:$A$24,0),MATCH(Z$1,'2018_commission_structure-Start'!$A$21:$I$21,0)),0)</f>
        <v>0</v>
      </c>
      <c r="AA946" s="6">
        <f>SUM(V946:Z946)</f>
        <v>123186.5</v>
      </c>
      <c r="AB946" s="6">
        <f>AA946+F946</f>
        <v>179647.5</v>
      </c>
    </row>
    <row r="947" spans="1:28" x14ac:dyDescent="0.2">
      <c r="A947" t="str">
        <f>C947&amp;" "&amp;D947</f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>VLOOKUP(E947,'2018_commission_structure-Start'!$A$22:$I$24,9,FALSE)</f>
        <v>600000</v>
      </c>
      <c r="J947" s="2">
        <f>I947*1.25</f>
        <v>750000</v>
      </c>
      <c r="K947" s="2">
        <f>I947*1.5</f>
        <v>900000</v>
      </c>
      <c r="L947" s="2">
        <f>I947*2</f>
        <v>1200000</v>
      </c>
      <c r="M947" s="12">
        <f>H947/I947</f>
        <v>1.5690166666666667</v>
      </c>
      <c r="N947" t="str">
        <f>IF(M947&lt;=1, "0-100%", IF(M947&lt;=1.25, "100-125%", IF(M947&lt;=1.5, "125-150%", IF(M947&lt;=2, "150-200%", "&gt;200%"))))</f>
        <v>150-200%</v>
      </c>
      <c r="O947" s="6">
        <f>MIN(H947,I947)*INDEX('2018_commission_structure-Start'!$A$21:$I$24,MATCH($E947,'2018_commission_structure-Start'!$A$21:$A$24,0),MATCH(O$1,'2018_commission_structure-Start'!$A$21:$I$21,0))</f>
        <v>78000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25500.000000000004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31500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10766.6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>SUM(O947:S947)</f>
        <v>145766.6</v>
      </c>
      <c r="U947" s="6">
        <f>T947+F947</f>
        <v>213230.6</v>
      </c>
      <c r="V947" s="6">
        <f>MIN(H947,I947)*INDEX('2018_commission_structure-Start'!$A$15:$J$18,MATCH($E947,'2018_commission_structure-Start'!$A$15:$A$18,0),MATCH(V$1,'2018_commission_structure-Start'!$A$15:$J$15,0))</f>
        <v>90000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27000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37500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12423</v>
      </c>
      <c r="Z947" s="2">
        <f>IF(H947&gt;L947,(H947-L947)*INDEX('2018_commission_structure-Start'!$A$21:$I$24,MATCH($E947,'2018_commission_structure-Start'!$A$21:$A$24,0),MATCH(Z$1,'2018_commission_structure-Start'!$A$21:$I$21,0)),0)</f>
        <v>0</v>
      </c>
      <c r="AA947" s="6">
        <f>SUM(V947:Z947)</f>
        <v>166923</v>
      </c>
      <c r="AB947" s="6">
        <f>AA947+F947</f>
        <v>234387</v>
      </c>
    </row>
    <row r="948" spans="1:28" x14ac:dyDescent="0.2">
      <c r="A948" t="str">
        <f>C948&amp;" "&amp;D948</f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>VLOOKUP(E948,'2018_commission_structure-Start'!$A$22:$I$24,9,FALSE)</f>
        <v>750000</v>
      </c>
      <c r="J948" s="2">
        <f>I948*1.25</f>
        <v>937500</v>
      </c>
      <c r="K948" s="2">
        <f>I948*1.5</f>
        <v>1125000</v>
      </c>
      <c r="L948" s="2">
        <f>I948*2</f>
        <v>1500000</v>
      </c>
      <c r="M948" s="12">
        <f>H948/I948</f>
        <v>0.95644266666666666</v>
      </c>
      <c r="N948" t="str">
        <f>IF(M948&lt;=1, "0-100%", IF(M948&lt;=1.25, "100-125%", IF(M948&lt;=1.5, "125-150%", IF(M948&lt;=2, "150-200%", "&gt;200%"))))</f>
        <v>0-100%</v>
      </c>
      <c r="O948" s="6">
        <f>MIN(H948,I948)*INDEX('2018_commission_structure-Start'!$A$21:$I$24,MATCH($E948,'2018_commission_structure-Start'!$A$21:$A$24,0),MATCH(O$1,'2018_commission_structure-Start'!$A$21:$I$21,0))</f>
        <v>107599.8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0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>SUM(O948:S948)</f>
        <v>107599.8</v>
      </c>
      <c r="U948" s="6">
        <f>T948+F948</f>
        <v>190828.79999999999</v>
      </c>
      <c r="V948" s="6">
        <f>MIN(H948,I948)*INDEX('2018_commission_structure-Start'!$A$15:$J$18,MATCH($E948,'2018_commission_structure-Start'!$A$15:$A$18,0),MATCH(V$1,'2018_commission_structure-Start'!$A$15:$J$15,0))</f>
        <v>107599.8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0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IF(H948&gt;L948,(H948-L948)*INDEX('2018_commission_structure-Start'!$A$21:$I$24,MATCH($E948,'2018_commission_structure-Start'!$A$21:$A$24,0),MATCH(Z$1,'2018_commission_structure-Start'!$A$21:$I$21,0)),0)</f>
        <v>0</v>
      </c>
      <c r="AA948" s="6">
        <f>SUM(V948:Z948)</f>
        <v>107599.8</v>
      </c>
      <c r="AB948" s="6">
        <f>AA948+F948</f>
        <v>190828.79999999999</v>
      </c>
    </row>
    <row r="949" spans="1:28" x14ac:dyDescent="0.2">
      <c r="A949" t="str">
        <f>C949&amp;" "&amp;D949</f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>VLOOKUP(E949,'2018_commission_structure-Start'!$A$22:$I$24,9,FALSE)</f>
        <v>750000</v>
      </c>
      <c r="J949" s="2">
        <f>I949*1.25</f>
        <v>937500</v>
      </c>
      <c r="K949" s="2">
        <f>I949*1.5</f>
        <v>1125000</v>
      </c>
      <c r="L949" s="2">
        <f>I949*2</f>
        <v>1500000</v>
      </c>
      <c r="M949" s="12">
        <f>H949/I949</f>
        <v>1.4615146666666667</v>
      </c>
      <c r="N949" t="str">
        <f>IF(M949&lt;=1, "0-100%", IF(M949&lt;=1.25, "100-125%", IF(M949&lt;=1.5, "125-150%", IF(M949&lt;=2, "150-200%", "&gt;200%"))))</f>
        <v>125-150%</v>
      </c>
      <c r="O949" s="6">
        <f>MIN(H949,I949)*INDEX('2018_commission_structure-Start'!$A$21:$I$24,MATCH($E949,'2018_commission_structure-Start'!$A$21:$A$24,0),MATCH(O$1,'2018_commission_structure-Start'!$A$21:$I$21,0))</f>
        <v>112500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35625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36486.28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>SUM(O949:S949)</f>
        <v>184611.28</v>
      </c>
      <c r="U949" s="6">
        <f>T949+F949</f>
        <v>279959.28000000003</v>
      </c>
      <c r="V949" s="6">
        <f>MIN(H949,I949)*INDEX('2018_commission_structure-Start'!$A$15:$J$18,MATCH($E949,'2018_commission_structure-Start'!$A$15:$A$18,0),MATCH(V$1,'2018_commission_structure-Start'!$A$15:$J$15,0))</f>
        <v>112500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41250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39659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IF(H949&gt;L949,(H949-L949)*INDEX('2018_commission_structure-Start'!$A$21:$I$24,MATCH($E949,'2018_commission_structure-Start'!$A$21:$A$24,0),MATCH(Z$1,'2018_commission_structure-Start'!$A$21:$I$21,0)),0)</f>
        <v>0</v>
      </c>
      <c r="AA949" s="6">
        <f>SUM(V949:Z949)</f>
        <v>193409</v>
      </c>
      <c r="AB949" s="6">
        <f>AA949+F949</f>
        <v>288757</v>
      </c>
    </row>
    <row r="950" spans="1:28" x14ac:dyDescent="0.2">
      <c r="A950" t="str">
        <f>C950&amp;" "&amp;D950</f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>VLOOKUP(E950,'2018_commission_structure-Start'!$A$22:$I$24,9,FALSE)</f>
        <v>600000</v>
      </c>
      <c r="J950" s="2">
        <f>I950*1.25</f>
        <v>750000</v>
      </c>
      <c r="K950" s="2">
        <f>I950*1.5</f>
        <v>900000</v>
      </c>
      <c r="L950" s="2">
        <f>I950*2</f>
        <v>1200000</v>
      </c>
      <c r="M950" s="12">
        <f>H950/I950</f>
        <v>1.4927233333333334</v>
      </c>
      <c r="N950" t="str">
        <f>IF(M950&lt;=1, "0-100%", IF(M950&lt;=1.25, "100-125%", IF(M950&lt;=1.5, "125-150%", IF(M950&lt;=2, "150-200%", "&gt;200%"))))</f>
        <v>125-150%</v>
      </c>
      <c r="O950" s="6">
        <f>MIN(H950,I950)*INDEX('2018_commission_structure-Start'!$A$21:$I$24,MATCH($E950,'2018_commission_structure-Start'!$A$21:$A$24,0),MATCH(O$1,'2018_commission_structure-Start'!$A$21:$I$21,0))</f>
        <v>78000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25500.000000000004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30583.14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>SUM(O950:S950)</f>
        <v>134083.14000000001</v>
      </c>
      <c r="U950" s="6">
        <f>T950+F950</f>
        <v>191498.14</v>
      </c>
      <c r="V950" s="6">
        <f>MIN(H950,I950)*INDEX('2018_commission_structure-Start'!$A$15:$J$18,MATCH($E950,'2018_commission_structure-Start'!$A$15:$A$18,0),MATCH(V$1,'2018_commission_structure-Start'!$A$15:$J$15,0))</f>
        <v>90000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27000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36408.5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IF(H950&gt;L950,(H950-L950)*INDEX('2018_commission_structure-Start'!$A$21:$I$24,MATCH($E950,'2018_commission_structure-Start'!$A$21:$A$24,0),MATCH(Z$1,'2018_commission_structure-Start'!$A$21:$I$21,0)),0)</f>
        <v>0</v>
      </c>
      <c r="AA950" s="6">
        <f>SUM(V950:Z950)</f>
        <v>153408.5</v>
      </c>
      <c r="AB950" s="6">
        <f>AA950+F950</f>
        <v>210823.5</v>
      </c>
    </row>
    <row r="951" spans="1:28" x14ac:dyDescent="0.2">
      <c r="A951" t="str">
        <f>C951&amp;" "&amp;D951</f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>VLOOKUP(E951,'2018_commission_structure-Start'!$A$22:$I$24,9,FALSE)</f>
        <v>750000</v>
      </c>
      <c r="J951" s="2">
        <f>I951*1.25</f>
        <v>937500</v>
      </c>
      <c r="K951" s="2">
        <f>I951*1.5</f>
        <v>1125000</v>
      </c>
      <c r="L951" s="2">
        <f>I951*2</f>
        <v>1500000</v>
      </c>
      <c r="M951" s="12">
        <f>H951/I951</f>
        <v>0.82527200000000001</v>
      </c>
      <c r="N951" t="str">
        <f>IF(M951&lt;=1, "0-100%", IF(M951&lt;=1.25, "100-125%", IF(M951&lt;=1.5, "125-150%", IF(M951&lt;=2, "150-200%", "&gt;200%"))))</f>
        <v>0-100%</v>
      </c>
      <c r="O951" s="6">
        <f>MIN(H951,I951)*INDEX('2018_commission_structure-Start'!$A$21:$I$24,MATCH($E951,'2018_commission_structure-Start'!$A$21:$A$24,0),MATCH(O$1,'2018_commission_structure-Start'!$A$21:$I$21,0))</f>
        <v>92843.099999999991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0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>SUM(O951:S951)</f>
        <v>92843.099999999991</v>
      </c>
      <c r="U951" s="6">
        <f>T951+F951</f>
        <v>188053.09999999998</v>
      </c>
      <c r="V951" s="6">
        <f>MIN(H951,I951)*INDEX('2018_commission_structure-Start'!$A$15:$J$18,MATCH($E951,'2018_commission_structure-Start'!$A$15:$A$18,0),MATCH(V$1,'2018_commission_structure-Start'!$A$15:$J$15,0))</f>
        <v>92843.099999999991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0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IF(H951&gt;L951,(H951-L951)*INDEX('2018_commission_structure-Start'!$A$21:$I$24,MATCH($E951,'2018_commission_structure-Start'!$A$21:$A$24,0),MATCH(Z$1,'2018_commission_structure-Start'!$A$21:$I$21,0)),0)</f>
        <v>0</v>
      </c>
      <c r="AA951" s="6">
        <f>SUM(V951:Z951)</f>
        <v>92843.099999999991</v>
      </c>
      <c r="AB951" s="6">
        <f>AA951+F951</f>
        <v>188053.09999999998</v>
      </c>
    </row>
    <row r="952" spans="1:28" x14ac:dyDescent="0.2">
      <c r="A952" t="str">
        <f>C952&amp;" "&amp;D952</f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>VLOOKUP(E952,'2018_commission_structure-Start'!$A$22:$I$24,9,FALSE)</f>
        <v>500000</v>
      </c>
      <c r="J952" s="2">
        <f>I952*1.25</f>
        <v>625000</v>
      </c>
      <c r="K952" s="2">
        <f>I952*1.5</f>
        <v>750000</v>
      </c>
      <c r="L952" s="2">
        <f>I952*2</f>
        <v>1000000</v>
      </c>
      <c r="M952" s="12">
        <f>H952/I952</f>
        <v>1.7030719999999999</v>
      </c>
      <c r="N952" t="str">
        <f>IF(M952&lt;=1, "0-100%", IF(M952&lt;=1.25, "100-125%", IF(M952&lt;=1.5, "125-150%", IF(M952&lt;=2, "150-200%", "&gt;200%"))))</f>
        <v>150-200%</v>
      </c>
      <c r="O952" s="6">
        <f>MIN(H952,I952)*INDEX('2018_commission_structure-Start'!$A$21:$I$24,MATCH($E952,'2018_commission_structure-Start'!$A$21:$A$24,0),MATCH(O$1,'2018_commission_structure-Start'!$A$21:$I$21,0))</f>
        <v>50000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18750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22500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22337.920000000002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>SUM(O952:S952)</f>
        <v>113587.92</v>
      </c>
      <c r="U952" s="6">
        <f>T952+F952</f>
        <v>145995.91999999998</v>
      </c>
      <c r="V952" s="6">
        <f>MIN(H952,I952)*INDEX('2018_commission_structure-Start'!$A$15:$J$18,MATCH($E952,'2018_commission_structure-Start'!$A$15:$A$18,0),MATCH(V$1,'2018_commission_structure-Start'!$A$15:$J$15,0))</f>
        <v>60000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21250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25000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22337.920000000002</v>
      </c>
      <c r="Z952" s="2">
        <f>IF(H952&gt;L952,(H952-L952)*INDEX('2018_commission_structure-Start'!$A$21:$I$24,MATCH($E952,'2018_commission_structure-Start'!$A$21:$A$24,0),MATCH(Z$1,'2018_commission_structure-Start'!$A$21:$I$21,0)),0)</f>
        <v>0</v>
      </c>
      <c r="AA952" s="6">
        <f>SUM(V952:Z952)</f>
        <v>128587.92</v>
      </c>
      <c r="AB952" s="6">
        <f>AA952+F952</f>
        <v>160995.91999999998</v>
      </c>
    </row>
    <row r="953" spans="1:28" x14ac:dyDescent="0.2">
      <c r="A953" t="str">
        <f>C953&amp;" "&amp;D953</f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>VLOOKUP(E953,'2018_commission_structure-Start'!$A$22:$I$24,9,FALSE)</f>
        <v>750000</v>
      </c>
      <c r="J953" s="2">
        <f>I953*1.25</f>
        <v>937500</v>
      </c>
      <c r="K953" s="2">
        <f>I953*1.5</f>
        <v>1125000</v>
      </c>
      <c r="L953" s="2">
        <f>I953*2</f>
        <v>1500000</v>
      </c>
      <c r="M953" s="12">
        <f>H953/I953</f>
        <v>0.55705066666666669</v>
      </c>
      <c r="N953" t="str">
        <f>IF(M953&lt;=1, "0-100%", IF(M953&lt;=1.25, "100-125%", IF(M953&lt;=1.5, "125-150%", IF(M953&lt;=2, "150-200%", "&gt;200%"))))</f>
        <v>0-100%</v>
      </c>
      <c r="O953" s="6">
        <f>MIN(H953,I953)*INDEX('2018_commission_structure-Start'!$A$21:$I$24,MATCH($E953,'2018_commission_structure-Start'!$A$21:$A$24,0),MATCH(O$1,'2018_commission_structure-Start'!$A$21:$I$21,0))</f>
        <v>62668.2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0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>SUM(O953:S953)</f>
        <v>62668.2</v>
      </c>
      <c r="U953" s="6">
        <f>T953+F953</f>
        <v>140451.20000000001</v>
      </c>
      <c r="V953" s="6">
        <f>MIN(H953,I953)*INDEX('2018_commission_structure-Start'!$A$15:$J$18,MATCH($E953,'2018_commission_structure-Start'!$A$15:$A$18,0),MATCH(V$1,'2018_commission_structure-Start'!$A$15:$J$15,0))</f>
        <v>62668.2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0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IF(H953&gt;L953,(H953-L953)*INDEX('2018_commission_structure-Start'!$A$21:$I$24,MATCH($E953,'2018_commission_structure-Start'!$A$21:$A$24,0),MATCH(Z$1,'2018_commission_structure-Start'!$A$21:$I$21,0)),0)</f>
        <v>0</v>
      </c>
      <c r="AA953" s="6">
        <f>SUM(V953:Z953)</f>
        <v>62668.2</v>
      </c>
      <c r="AB953" s="6">
        <f>AA953+F953</f>
        <v>140451.20000000001</v>
      </c>
    </row>
    <row r="954" spans="1:28" x14ac:dyDescent="0.2">
      <c r="A954" t="str">
        <f>C954&amp;" "&amp;D954</f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>VLOOKUP(E954,'2018_commission_structure-Start'!$A$22:$I$24,9,FALSE)</f>
        <v>600000</v>
      </c>
      <c r="J954" s="2">
        <f>I954*1.25</f>
        <v>750000</v>
      </c>
      <c r="K954" s="2">
        <f>I954*1.5</f>
        <v>900000</v>
      </c>
      <c r="L954" s="2">
        <f>I954*2</f>
        <v>1200000</v>
      </c>
      <c r="M954" s="12">
        <f>H954/I954</f>
        <v>1.0887266666666666</v>
      </c>
      <c r="N954" t="str">
        <f>IF(M954&lt;=1, "0-100%", IF(M954&lt;=1.25, "100-125%", IF(M954&lt;=1.5, "125-150%", IF(M954&lt;=2, "150-200%", "&gt;200%"))))</f>
        <v>100-125%</v>
      </c>
      <c r="O954" s="6">
        <f>MIN(H954,I954)*INDEX('2018_commission_structure-Start'!$A$21:$I$24,MATCH($E954,'2018_commission_structure-Start'!$A$21:$A$24,0),MATCH(O$1,'2018_commission_structure-Start'!$A$21:$I$21,0))</f>
        <v>78000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9050.1200000000008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>SUM(O954:S954)</f>
        <v>87050.12</v>
      </c>
      <c r="U954" s="6">
        <f>T954+F954</f>
        <v>158177.12</v>
      </c>
      <c r="V954" s="6">
        <f>MIN(H954,I954)*INDEX('2018_commission_structure-Start'!$A$15:$J$18,MATCH($E954,'2018_commission_structure-Start'!$A$15:$A$18,0),MATCH(V$1,'2018_commission_structure-Start'!$A$15:$J$15,0))</f>
        <v>90000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9582.48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IF(H954&gt;L954,(H954-L954)*INDEX('2018_commission_structure-Start'!$A$21:$I$24,MATCH($E954,'2018_commission_structure-Start'!$A$21:$A$24,0),MATCH(Z$1,'2018_commission_structure-Start'!$A$21:$I$21,0)),0)</f>
        <v>0</v>
      </c>
      <c r="AA954" s="6">
        <f>SUM(V954:Z954)</f>
        <v>99582.48</v>
      </c>
      <c r="AB954" s="6">
        <f>AA954+F954</f>
        <v>170709.47999999998</v>
      </c>
    </row>
    <row r="955" spans="1:28" x14ac:dyDescent="0.2">
      <c r="A955" t="str">
        <f>C955&amp;" "&amp;D955</f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>VLOOKUP(E955,'2018_commission_structure-Start'!$A$22:$I$24,9,FALSE)</f>
        <v>600000</v>
      </c>
      <c r="J955" s="2">
        <f>I955*1.25</f>
        <v>750000</v>
      </c>
      <c r="K955" s="2">
        <f>I955*1.5</f>
        <v>900000</v>
      </c>
      <c r="L955" s="2">
        <f>I955*2</f>
        <v>1200000</v>
      </c>
      <c r="M955" s="12">
        <f>H955/I955</f>
        <v>0.73032833333333336</v>
      </c>
      <c r="N955" t="str">
        <f>IF(M955&lt;=1, "0-100%", IF(M955&lt;=1.25, "100-125%", IF(M955&lt;=1.5, "125-150%", IF(M955&lt;=2, "150-200%", "&gt;200%"))))</f>
        <v>0-100%</v>
      </c>
      <c r="O955" s="6">
        <f>MIN(H955,I955)*INDEX('2018_commission_structure-Start'!$A$21:$I$24,MATCH($E955,'2018_commission_structure-Start'!$A$21:$A$24,0),MATCH(O$1,'2018_commission_structure-Start'!$A$21:$I$21,0))</f>
        <v>56965.61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0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>SUM(O955:S955)</f>
        <v>56965.61</v>
      </c>
      <c r="U955" s="6">
        <f>T955+F955</f>
        <v>136467.60999999999</v>
      </c>
      <c r="V955" s="6">
        <f>MIN(H955,I955)*INDEX('2018_commission_structure-Start'!$A$15:$J$18,MATCH($E955,'2018_commission_structure-Start'!$A$15:$A$18,0),MATCH(V$1,'2018_commission_structure-Start'!$A$15:$J$15,0))</f>
        <v>65729.55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0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IF(H955&gt;L955,(H955-L955)*INDEX('2018_commission_structure-Start'!$A$21:$I$24,MATCH($E955,'2018_commission_structure-Start'!$A$21:$A$24,0),MATCH(Z$1,'2018_commission_structure-Start'!$A$21:$I$21,0)),0)</f>
        <v>0</v>
      </c>
      <c r="AA955" s="6">
        <f>SUM(V955:Z955)</f>
        <v>65729.55</v>
      </c>
      <c r="AB955" s="6">
        <f>AA955+F955</f>
        <v>145231.54999999999</v>
      </c>
    </row>
    <row r="956" spans="1:28" x14ac:dyDescent="0.2">
      <c r="A956" t="str">
        <f>C956&amp;" "&amp;D956</f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>VLOOKUP(E956,'2018_commission_structure-Start'!$A$22:$I$24,9,FALSE)</f>
        <v>600000</v>
      </c>
      <c r="J956" s="2">
        <f>I956*1.25</f>
        <v>750000</v>
      </c>
      <c r="K956" s="2">
        <f>I956*1.5</f>
        <v>900000</v>
      </c>
      <c r="L956" s="2">
        <f>I956*2</f>
        <v>1200000</v>
      </c>
      <c r="M956" s="12">
        <f>H956/I956</f>
        <v>1.1701816666666667</v>
      </c>
      <c r="N956" t="str">
        <f>IF(M956&lt;=1, "0-100%", IF(M956&lt;=1.25, "100-125%", IF(M956&lt;=1.5, "125-150%", IF(M956&lt;=2, "150-200%", "&gt;200%"))))</f>
        <v>100-125%</v>
      </c>
      <c r="O956" s="6">
        <f>MIN(H956,I956)*INDEX('2018_commission_structure-Start'!$A$21:$I$24,MATCH($E956,'2018_commission_structure-Start'!$A$21:$A$24,0),MATCH(O$1,'2018_commission_structure-Start'!$A$21:$I$21,0))</f>
        <v>78000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17358.530000000002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>SUM(O956:S956)</f>
        <v>95358.53</v>
      </c>
      <c r="U956" s="6">
        <f>T956+F956</f>
        <v>159112.53</v>
      </c>
      <c r="V956" s="6">
        <f>MIN(H956,I956)*INDEX('2018_commission_structure-Start'!$A$15:$J$18,MATCH($E956,'2018_commission_structure-Start'!$A$15:$A$18,0),MATCH(V$1,'2018_commission_structure-Start'!$A$15:$J$15,0))</f>
        <v>90000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18379.62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IF(H956&gt;L956,(H956-L956)*INDEX('2018_commission_structure-Start'!$A$21:$I$24,MATCH($E956,'2018_commission_structure-Start'!$A$21:$A$24,0),MATCH(Z$1,'2018_commission_structure-Start'!$A$21:$I$21,0)),0)</f>
        <v>0</v>
      </c>
      <c r="AA956" s="6">
        <f>SUM(V956:Z956)</f>
        <v>108379.62</v>
      </c>
      <c r="AB956" s="6">
        <f>AA956+F956</f>
        <v>172133.62</v>
      </c>
    </row>
    <row r="957" spans="1:28" x14ac:dyDescent="0.2">
      <c r="A957" t="str">
        <f>C957&amp;" "&amp;D957</f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>VLOOKUP(E957,'2018_commission_structure-Start'!$A$22:$I$24,9,FALSE)</f>
        <v>500000</v>
      </c>
      <c r="J957" s="2">
        <f>I957*1.25</f>
        <v>625000</v>
      </c>
      <c r="K957" s="2">
        <f>I957*1.5</f>
        <v>750000</v>
      </c>
      <c r="L957" s="2">
        <f>I957*2</f>
        <v>1000000</v>
      </c>
      <c r="M957" s="12">
        <f>H957/I957</f>
        <v>1.26298</v>
      </c>
      <c r="N957" t="str">
        <f>IF(M957&lt;=1, "0-100%", IF(M957&lt;=1.25, "100-125%", IF(M957&lt;=1.5, "125-150%", IF(M957&lt;=2, "150-200%", "&gt;200%"))))</f>
        <v>125-150%</v>
      </c>
      <c r="O957" s="6">
        <f>MIN(H957,I957)*INDEX('2018_commission_structure-Start'!$A$21:$I$24,MATCH($E957,'2018_commission_structure-Start'!$A$21:$A$24,0),MATCH(O$1,'2018_commission_structure-Start'!$A$21:$I$21,0))</f>
        <v>50000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18750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1168.2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>SUM(O957:S957)</f>
        <v>69918.2</v>
      </c>
      <c r="U957" s="6">
        <f>T957+F957</f>
        <v>122230.2</v>
      </c>
      <c r="V957" s="6">
        <f>MIN(H957,I957)*INDEX('2018_commission_structure-Start'!$A$15:$J$18,MATCH($E957,'2018_commission_structure-Start'!$A$15:$A$18,0),MATCH(V$1,'2018_commission_structure-Start'!$A$15:$J$15,0))</f>
        <v>60000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21250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1298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IF(H957&gt;L957,(H957-L957)*INDEX('2018_commission_structure-Start'!$A$21:$I$24,MATCH($E957,'2018_commission_structure-Start'!$A$21:$A$24,0),MATCH(Z$1,'2018_commission_structure-Start'!$A$21:$I$21,0)),0)</f>
        <v>0</v>
      </c>
      <c r="AA957" s="6">
        <f>SUM(V957:Z957)</f>
        <v>82548</v>
      </c>
      <c r="AB957" s="6">
        <f>AA957+F957</f>
        <v>134860</v>
      </c>
    </row>
    <row r="958" spans="1:28" x14ac:dyDescent="0.2">
      <c r="A958" t="str">
        <f>C958&amp;" "&amp;D958</f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>VLOOKUP(E958,'2018_commission_structure-Start'!$A$22:$I$24,9,FALSE)</f>
        <v>600000</v>
      </c>
      <c r="J958" s="2">
        <f>I958*1.25</f>
        <v>750000</v>
      </c>
      <c r="K958" s="2">
        <f>I958*1.5</f>
        <v>900000</v>
      </c>
      <c r="L958" s="2">
        <f>I958*2</f>
        <v>1200000</v>
      </c>
      <c r="M958" s="12">
        <f>H958/I958</f>
        <v>0.82064999999999999</v>
      </c>
      <c r="N958" t="str">
        <f>IF(M958&lt;=1, "0-100%", IF(M958&lt;=1.25, "100-125%", IF(M958&lt;=1.5, "125-150%", IF(M958&lt;=2, "150-200%", "&gt;200%"))))</f>
        <v>0-100%</v>
      </c>
      <c r="O958" s="6">
        <f>MIN(H958,I958)*INDEX('2018_commission_structure-Start'!$A$21:$I$24,MATCH($E958,'2018_commission_structure-Start'!$A$21:$A$24,0),MATCH(O$1,'2018_commission_structure-Start'!$A$21:$I$21,0))</f>
        <v>64010.700000000004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>SUM(O958:S958)</f>
        <v>64010.700000000004</v>
      </c>
      <c r="U958" s="6">
        <f>T958+F958</f>
        <v>135426.70000000001</v>
      </c>
      <c r="V958" s="6">
        <f>MIN(H958,I958)*INDEX('2018_commission_structure-Start'!$A$15:$J$18,MATCH($E958,'2018_commission_structure-Start'!$A$15:$A$18,0),MATCH(V$1,'2018_commission_structure-Start'!$A$15:$J$15,0))</f>
        <v>73858.5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IF(H958&gt;L958,(H958-L958)*INDEX('2018_commission_structure-Start'!$A$21:$I$24,MATCH($E958,'2018_commission_structure-Start'!$A$21:$A$24,0),MATCH(Z$1,'2018_commission_structure-Start'!$A$21:$I$21,0)),0)</f>
        <v>0</v>
      </c>
      <c r="AA958" s="6">
        <f>SUM(V958:Z958)</f>
        <v>73858.5</v>
      </c>
      <c r="AB958" s="6">
        <f>AA958+F958</f>
        <v>145274.5</v>
      </c>
    </row>
    <row r="959" spans="1:28" x14ac:dyDescent="0.2">
      <c r="A959" t="str">
        <f>C959&amp;" "&amp;D959</f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>VLOOKUP(E959,'2018_commission_structure-Start'!$A$22:$I$24,9,FALSE)</f>
        <v>600000</v>
      </c>
      <c r="J959" s="2">
        <f>I959*1.25</f>
        <v>750000</v>
      </c>
      <c r="K959" s="2">
        <f>I959*1.5</f>
        <v>900000</v>
      </c>
      <c r="L959" s="2">
        <f>I959*2</f>
        <v>1200000</v>
      </c>
      <c r="M959" s="12">
        <f>H959/I959</f>
        <v>1.0206633333333333</v>
      </c>
      <c r="N959" t="str">
        <f>IF(M959&lt;=1, "0-100%", IF(M959&lt;=1.25, "100-125%", IF(M959&lt;=1.5, "125-150%", IF(M959&lt;=2, "150-200%", "&gt;200%"))))</f>
        <v>100-125%</v>
      </c>
      <c r="O959" s="6">
        <f>MIN(H959,I959)*INDEX('2018_commission_structure-Start'!$A$21:$I$24,MATCH($E959,'2018_commission_structure-Start'!$A$21:$A$24,0),MATCH(O$1,'2018_commission_structure-Start'!$A$21:$I$21,0))</f>
        <v>78000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2107.6600000000003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>SUM(O959:S959)</f>
        <v>80107.66</v>
      </c>
      <c r="U959" s="6">
        <f>T959+F959</f>
        <v>157137.66</v>
      </c>
      <c r="V959" s="6">
        <f>MIN(H959,I959)*INDEX('2018_commission_structure-Start'!$A$15:$J$18,MATCH($E959,'2018_commission_structure-Start'!$A$15:$A$18,0),MATCH(V$1,'2018_commission_structure-Start'!$A$15:$J$15,0))</f>
        <v>90000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2231.64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IF(H959&gt;L959,(H959-L959)*INDEX('2018_commission_structure-Start'!$A$21:$I$24,MATCH($E959,'2018_commission_structure-Start'!$A$21:$A$24,0),MATCH(Z$1,'2018_commission_structure-Start'!$A$21:$I$21,0)),0)</f>
        <v>0</v>
      </c>
      <c r="AA959" s="6">
        <f>SUM(V959:Z959)</f>
        <v>92231.64</v>
      </c>
      <c r="AB959" s="6">
        <f>AA959+F959</f>
        <v>169261.64</v>
      </c>
    </row>
    <row r="960" spans="1:28" x14ac:dyDescent="0.2">
      <c r="A960" t="str">
        <f>C960&amp;" "&amp;D960</f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>VLOOKUP(E960,'2018_commission_structure-Start'!$A$22:$I$24,9,FALSE)</f>
        <v>500000</v>
      </c>
      <c r="J960" s="2">
        <f>I960*1.25</f>
        <v>625000</v>
      </c>
      <c r="K960" s="2">
        <f>I960*1.5</f>
        <v>750000</v>
      </c>
      <c r="L960" s="2">
        <f>I960*2</f>
        <v>1000000</v>
      </c>
      <c r="M960" s="12">
        <f>H960/I960</f>
        <v>0.71748800000000001</v>
      </c>
      <c r="N960" t="str">
        <f>IF(M960&lt;=1, "0-100%", IF(M960&lt;=1.25, "100-125%", IF(M960&lt;=1.5, "125-150%", IF(M960&lt;=2, "150-200%", "&gt;200%"))))</f>
        <v>0-100%</v>
      </c>
      <c r="O960" s="6">
        <f>MIN(H960,I960)*INDEX('2018_commission_structure-Start'!$A$21:$I$24,MATCH($E960,'2018_commission_structure-Start'!$A$21:$A$24,0),MATCH(O$1,'2018_commission_structure-Start'!$A$21:$I$21,0))</f>
        <v>35874.400000000001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0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>SUM(O960:S960)</f>
        <v>35874.400000000001</v>
      </c>
      <c r="U960" s="6">
        <f>T960+F960</f>
        <v>87311.4</v>
      </c>
      <c r="V960" s="6">
        <f>MIN(H960,I960)*INDEX('2018_commission_structure-Start'!$A$15:$J$18,MATCH($E960,'2018_commission_structure-Start'!$A$15:$A$18,0),MATCH(V$1,'2018_commission_structure-Start'!$A$15:$J$15,0))</f>
        <v>43049.279999999999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0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IF(H960&gt;L960,(H960-L960)*INDEX('2018_commission_structure-Start'!$A$21:$I$24,MATCH($E960,'2018_commission_structure-Start'!$A$21:$A$24,0),MATCH(Z$1,'2018_commission_structure-Start'!$A$21:$I$21,0)),0)</f>
        <v>0</v>
      </c>
      <c r="AA960" s="6">
        <f>SUM(V960:Z960)</f>
        <v>43049.279999999999</v>
      </c>
      <c r="AB960" s="6">
        <f>AA960+F960</f>
        <v>94486.28</v>
      </c>
    </row>
    <row r="961" spans="1:28" x14ac:dyDescent="0.2">
      <c r="A961" t="str">
        <f>C961&amp;" "&amp;D961</f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>VLOOKUP(E961,'2018_commission_structure-Start'!$A$22:$I$24,9,FALSE)</f>
        <v>600000</v>
      </c>
      <c r="J961" s="2">
        <f>I961*1.25</f>
        <v>750000</v>
      </c>
      <c r="K961" s="2">
        <f>I961*1.5</f>
        <v>900000</v>
      </c>
      <c r="L961" s="2">
        <f>I961*2</f>
        <v>1200000</v>
      </c>
      <c r="M961" s="12">
        <f>H961/I961</f>
        <v>0.93435666666666661</v>
      </c>
      <c r="N961" t="str">
        <f>IF(M961&lt;=1, "0-100%", IF(M961&lt;=1.25, "100-125%", IF(M961&lt;=1.5, "125-150%", IF(M961&lt;=2, "150-200%", "&gt;200%"))))</f>
        <v>0-100%</v>
      </c>
      <c r="O961" s="6">
        <f>MIN(H961,I961)*INDEX('2018_commission_structure-Start'!$A$21:$I$24,MATCH($E961,'2018_commission_structure-Start'!$A$21:$A$24,0),MATCH(O$1,'2018_commission_structure-Start'!$A$21:$I$21,0))</f>
        <v>72879.820000000007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>SUM(O961:S961)</f>
        <v>72879.820000000007</v>
      </c>
      <c r="U961" s="6">
        <f>T961+F961</f>
        <v>131198.82</v>
      </c>
      <c r="V961" s="6">
        <f>MIN(H961,I961)*INDEX('2018_commission_structure-Start'!$A$15:$J$18,MATCH($E961,'2018_commission_structure-Start'!$A$15:$A$18,0),MATCH(V$1,'2018_commission_structure-Start'!$A$15:$J$15,0))</f>
        <v>84092.099999999991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IF(H961&gt;L961,(H961-L961)*INDEX('2018_commission_structure-Start'!$A$21:$I$24,MATCH($E961,'2018_commission_structure-Start'!$A$21:$A$24,0),MATCH(Z$1,'2018_commission_structure-Start'!$A$21:$I$21,0)),0)</f>
        <v>0</v>
      </c>
      <c r="AA961" s="6">
        <f>SUM(V961:Z961)</f>
        <v>84092.099999999991</v>
      </c>
      <c r="AB961" s="6">
        <f>AA961+F961</f>
        <v>142411.09999999998</v>
      </c>
    </row>
    <row r="962" spans="1:28" x14ac:dyDescent="0.2">
      <c r="A962" t="str">
        <f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>VLOOKUP(E962,'2018_commission_structure-Start'!$A$22:$I$24,9,FALSE)</f>
        <v>600000</v>
      </c>
      <c r="J962" s="2">
        <f>I962*1.25</f>
        <v>750000</v>
      </c>
      <c r="K962" s="2">
        <f>I962*1.5</f>
        <v>900000</v>
      </c>
      <c r="L962" s="2">
        <f>I962*2</f>
        <v>1200000</v>
      </c>
      <c r="M962" s="12">
        <f>H962/I962</f>
        <v>1.1896016666666667</v>
      </c>
      <c r="N962" t="str">
        <f>IF(M962&lt;=1, "0-100%", IF(M962&lt;=1.25, "100-125%", IF(M962&lt;=1.5, "125-150%", IF(M962&lt;=2, "150-200%", "&gt;200%"))))</f>
        <v>100-125%</v>
      </c>
      <c r="O962" s="6">
        <f>MIN(H962,I962)*INDEX('2018_commission_structure-Start'!$A$21:$I$24,MATCH($E962,'2018_commission_structure-Start'!$A$21:$A$24,0),MATCH(O$1,'2018_commission_structure-Start'!$A$21:$I$21,0))</f>
        <v>78000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19339.370000000003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>SUM(O962:S962)</f>
        <v>97339.37</v>
      </c>
      <c r="U962" s="6">
        <f>T962+F962</f>
        <v>168577.37</v>
      </c>
      <c r="V962" s="6">
        <f>MIN(H962,I962)*INDEX('2018_commission_structure-Start'!$A$15:$J$18,MATCH($E962,'2018_commission_structure-Start'!$A$15:$A$18,0),MATCH(V$1,'2018_commission_structure-Start'!$A$15:$J$15,0))</f>
        <v>90000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20476.98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IF(H962&gt;L962,(H962-L962)*INDEX('2018_commission_structure-Start'!$A$21:$I$24,MATCH($E962,'2018_commission_structure-Start'!$A$21:$A$24,0),MATCH(Z$1,'2018_commission_structure-Start'!$A$21:$I$21,0)),0)</f>
        <v>0</v>
      </c>
      <c r="AA962" s="6">
        <f>SUM(V962:Z962)</f>
        <v>110476.98</v>
      </c>
      <c r="AB962" s="6">
        <f>AA962+F962</f>
        <v>181714.97999999998</v>
      </c>
    </row>
    <row r="963" spans="1:28" x14ac:dyDescent="0.2">
      <c r="A963" t="str">
        <f>C963&amp;" "&amp;D963</f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>VLOOKUP(E963,'2018_commission_structure-Start'!$A$22:$I$24,9,FALSE)</f>
        <v>600000</v>
      </c>
      <c r="J963" s="2">
        <f>I963*1.25</f>
        <v>750000</v>
      </c>
      <c r="K963" s="2">
        <f>I963*1.5</f>
        <v>900000</v>
      </c>
      <c r="L963" s="2">
        <f>I963*2</f>
        <v>1200000</v>
      </c>
      <c r="M963" s="12">
        <f>H963/I963</f>
        <v>1.3120866666666666</v>
      </c>
      <c r="N963" t="str">
        <f>IF(M963&lt;=1, "0-100%", IF(M963&lt;=1.25, "100-125%", IF(M963&lt;=1.5, "125-150%", IF(M963&lt;=2, "150-200%", "&gt;200%"))))</f>
        <v>125-150%</v>
      </c>
      <c r="O963" s="6">
        <f>MIN(H963,I963)*INDEX('2018_commission_structure-Start'!$A$21:$I$24,MATCH($E963,'2018_commission_structure-Start'!$A$21:$A$24,0),MATCH(O$1,'2018_commission_structure-Start'!$A$21:$I$21,0))</f>
        <v>78000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25500.000000000004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7822.92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>SUM(O963:S963)</f>
        <v>111322.92</v>
      </c>
      <c r="U963" s="6">
        <f>T963+F963</f>
        <v>176597.91999999998</v>
      </c>
      <c r="V963" s="6">
        <f>MIN(H963,I963)*INDEX('2018_commission_structure-Start'!$A$15:$J$18,MATCH($E963,'2018_commission_structure-Start'!$A$15:$A$18,0),MATCH(V$1,'2018_commission_structure-Start'!$A$15:$J$15,0))</f>
        <v>90000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27000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9313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IF(H963&gt;L963,(H963-L963)*INDEX('2018_commission_structure-Start'!$A$21:$I$24,MATCH($E963,'2018_commission_structure-Start'!$A$21:$A$24,0),MATCH(Z$1,'2018_commission_structure-Start'!$A$21:$I$21,0)),0)</f>
        <v>0</v>
      </c>
      <c r="AA963" s="6">
        <f>SUM(V963:Z963)</f>
        <v>126313</v>
      </c>
      <c r="AB963" s="6">
        <f>AA963+F963</f>
        <v>191588</v>
      </c>
    </row>
    <row r="964" spans="1:28" x14ac:dyDescent="0.2">
      <c r="A964" t="str">
        <f>C964&amp;" "&amp;D964</f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>VLOOKUP(E964,'2018_commission_structure-Start'!$A$22:$I$24,9,FALSE)</f>
        <v>500000</v>
      </c>
      <c r="J964" s="2">
        <f>I964*1.25</f>
        <v>625000</v>
      </c>
      <c r="K964" s="2">
        <f>I964*1.5</f>
        <v>750000</v>
      </c>
      <c r="L964" s="2">
        <f>I964*2</f>
        <v>1000000</v>
      </c>
      <c r="M964" s="12">
        <f>H964/I964</f>
        <v>2.0585879999999999</v>
      </c>
      <c r="N964" t="str">
        <f>IF(M964&lt;=1, "0-100%", IF(M964&lt;=1.25, "100-125%", IF(M964&lt;=1.5, "125-150%", IF(M964&lt;=2, "150-200%", "&gt;200%"))))</f>
        <v>&gt;200%</v>
      </c>
      <c r="O964" s="6">
        <f>MIN(H964,I964)*INDEX('2018_commission_structure-Start'!$A$21:$I$24,MATCH($E964,'2018_commission_structure-Start'!$A$21:$A$24,0),MATCH(O$1,'2018_commission_structure-Start'!$A$21:$I$21,0))</f>
        <v>50000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18750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22500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55000</v>
      </c>
      <c r="S964" s="2">
        <f>IF(H964&gt;L964,(H964-L964)*INDEX('2018_commission_structure-Start'!$A$21:$I$24,MATCH($E964,'2018_commission_structure-Start'!$A$21:$A$24,0),MATCH(S$1,'2018_commission_structure-Start'!$A$21:$I$21,0)),0)</f>
        <v>2929.4</v>
      </c>
      <c r="T964" s="6">
        <f>SUM(O964:S964)</f>
        <v>149179.4</v>
      </c>
      <c r="U964" s="6">
        <f>T964+F964</f>
        <v>186572.4</v>
      </c>
      <c r="V964" s="6">
        <f>MIN(H964,I964)*INDEX('2018_commission_structure-Start'!$A$15:$J$18,MATCH($E964,'2018_commission_structure-Start'!$A$15:$A$18,0),MATCH(V$1,'2018_commission_structure-Start'!$A$15:$J$15,0))</f>
        <v>60000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21250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25000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55000</v>
      </c>
      <c r="Z964" s="2">
        <f>IF(H964&gt;L964,(H964-L964)*INDEX('2018_commission_structure-Start'!$A$21:$I$24,MATCH($E964,'2018_commission_structure-Start'!$A$21:$A$24,0),MATCH(Z$1,'2018_commission_structure-Start'!$A$21:$I$21,0)),0)</f>
        <v>2929.4</v>
      </c>
      <c r="AA964" s="6">
        <f>SUM(V964:Z964)</f>
        <v>164179.4</v>
      </c>
      <c r="AB964" s="6">
        <f>AA964+F964</f>
        <v>201572.4</v>
      </c>
    </row>
    <row r="965" spans="1:28" x14ac:dyDescent="0.2">
      <c r="A965" t="str">
        <f>C965&amp;" "&amp;D965</f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>VLOOKUP(E965,'2018_commission_structure-Start'!$A$22:$I$24,9,FALSE)</f>
        <v>750000</v>
      </c>
      <c r="J965" s="2">
        <f>I965*1.25</f>
        <v>937500</v>
      </c>
      <c r="K965" s="2">
        <f>I965*1.5</f>
        <v>1125000</v>
      </c>
      <c r="L965" s="2">
        <f>I965*2</f>
        <v>1500000</v>
      </c>
      <c r="M965" s="12">
        <f>H965/I965</f>
        <v>1.1410800000000001</v>
      </c>
      <c r="N965" t="str">
        <f>IF(M965&lt;=1, "0-100%", IF(M965&lt;=1.25, "100-125%", IF(M965&lt;=1.5, "125-150%", IF(M965&lt;=2, "150-200%", "&gt;200%"))))</f>
        <v>100-125%</v>
      </c>
      <c r="O965" s="6">
        <f>MIN(H965,I965)*INDEX('2018_commission_structure-Start'!$A$21:$I$24,MATCH($E965,'2018_commission_structure-Start'!$A$21:$A$24,0),MATCH(O$1,'2018_commission_structure-Start'!$A$21:$I$21,0))</f>
        <v>112500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20103.900000000001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>SUM(O965:S965)</f>
        <v>132603.9</v>
      </c>
      <c r="U965" s="6">
        <f>T965+F965</f>
        <v>208600.9</v>
      </c>
      <c r="V965" s="6">
        <f>MIN(H965,I965)*INDEX('2018_commission_structure-Start'!$A$15:$J$18,MATCH($E965,'2018_commission_structure-Start'!$A$15:$A$18,0),MATCH(V$1,'2018_commission_structure-Start'!$A$15:$J$15,0))</f>
        <v>112500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23278.2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IF(H965&gt;L965,(H965-L965)*INDEX('2018_commission_structure-Start'!$A$21:$I$24,MATCH($E965,'2018_commission_structure-Start'!$A$21:$A$24,0),MATCH(Z$1,'2018_commission_structure-Start'!$A$21:$I$21,0)),0)</f>
        <v>0</v>
      </c>
      <c r="AA965" s="6">
        <f>SUM(V965:Z965)</f>
        <v>135778.20000000001</v>
      </c>
      <c r="AB965" s="6">
        <f>AA965+F965</f>
        <v>211775.2</v>
      </c>
    </row>
    <row r="966" spans="1:28" x14ac:dyDescent="0.2">
      <c r="A966" t="str">
        <f>C966&amp;" "&amp;D966</f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>VLOOKUP(E966,'2018_commission_structure-Start'!$A$22:$I$24,9,FALSE)</f>
        <v>750000</v>
      </c>
      <c r="J966" s="2">
        <f>I966*1.25</f>
        <v>937500</v>
      </c>
      <c r="K966" s="2">
        <f>I966*1.5</f>
        <v>1125000</v>
      </c>
      <c r="L966" s="2">
        <f>I966*2</f>
        <v>1500000</v>
      </c>
      <c r="M966" s="12">
        <f>H966/I966</f>
        <v>0.99107466666666666</v>
      </c>
      <c r="N966" t="str">
        <f>IF(M966&lt;=1, "0-100%", IF(M966&lt;=1.25, "100-125%", IF(M966&lt;=1.5, "125-150%", IF(M966&lt;=2, "150-200%", "&gt;200%"))))</f>
        <v>0-100%</v>
      </c>
      <c r="O966" s="6">
        <f>MIN(H966,I966)*INDEX('2018_commission_structure-Start'!$A$21:$I$24,MATCH($E966,'2018_commission_structure-Start'!$A$21:$A$24,0),MATCH(O$1,'2018_commission_structure-Start'!$A$21:$I$21,0))</f>
        <v>111495.9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0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>SUM(O966:S966)</f>
        <v>111495.9</v>
      </c>
      <c r="U966" s="6">
        <f>T966+F966</f>
        <v>221879.9</v>
      </c>
      <c r="V966" s="6">
        <f>MIN(H966,I966)*INDEX('2018_commission_structure-Start'!$A$15:$J$18,MATCH($E966,'2018_commission_structure-Start'!$A$15:$A$18,0),MATCH(V$1,'2018_commission_structure-Start'!$A$15:$J$15,0))</f>
        <v>111495.9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0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IF(H966&gt;L966,(H966-L966)*INDEX('2018_commission_structure-Start'!$A$21:$I$24,MATCH($E966,'2018_commission_structure-Start'!$A$21:$A$24,0),MATCH(Z$1,'2018_commission_structure-Start'!$A$21:$I$21,0)),0)</f>
        <v>0</v>
      </c>
      <c r="AA966" s="6">
        <f>SUM(V966:Z966)</f>
        <v>111495.9</v>
      </c>
      <c r="AB966" s="6">
        <f>AA966+F966</f>
        <v>221879.9</v>
      </c>
    </row>
    <row r="967" spans="1:28" x14ac:dyDescent="0.2">
      <c r="A967" t="str">
        <f>C967&amp;" "&amp;D967</f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>VLOOKUP(E967,'2018_commission_structure-Start'!$A$22:$I$24,9,FALSE)</f>
        <v>500000</v>
      </c>
      <c r="J967" s="2">
        <f>I967*1.25</f>
        <v>625000</v>
      </c>
      <c r="K967" s="2">
        <f>I967*1.5</f>
        <v>750000</v>
      </c>
      <c r="L967" s="2">
        <f>I967*2</f>
        <v>1000000</v>
      </c>
      <c r="M967" s="12">
        <f>H967/I967</f>
        <v>1.06358</v>
      </c>
      <c r="N967" t="str">
        <f>IF(M967&lt;=1, "0-100%", IF(M967&lt;=1.25, "100-125%", IF(M967&lt;=1.5, "125-150%", IF(M967&lt;=2, "150-200%", "&gt;200%"))))</f>
        <v>100-125%</v>
      </c>
      <c r="O967" s="6">
        <f>MIN(H967,I967)*INDEX('2018_commission_structure-Start'!$A$21:$I$24,MATCH($E967,'2018_commission_structure-Start'!$A$21:$A$24,0),MATCH(O$1,'2018_commission_structure-Start'!$A$21:$I$21,0))</f>
        <v>50000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4768.5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>SUM(O967:S967)</f>
        <v>54768.5</v>
      </c>
      <c r="U967" s="6">
        <f>T967+F967</f>
        <v>112316.5</v>
      </c>
      <c r="V967" s="6">
        <f>MIN(H967,I967)*INDEX('2018_commission_structure-Start'!$A$15:$J$18,MATCH($E967,'2018_commission_structure-Start'!$A$15:$A$18,0),MATCH(V$1,'2018_commission_structure-Start'!$A$15:$J$15,0))</f>
        <v>60000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5404.3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IF(H967&gt;L967,(H967-L967)*INDEX('2018_commission_structure-Start'!$A$21:$I$24,MATCH($E967,'2018_commission_structure-Start'!$A$21:$A$24,0),MATCH(Z$1,'2018_commission_structure-Start'!$A$21:$I$21,0)),0)</f>
        <v>0</v>
      </c>
      <c r="AA967" s="6">
        <f>SUM(V967:Z967)</f>
        <v>65404.3</v>
      </c>
      <c r="AB967" s="6">
        <f>AA967+F967</f>
        <v>122952.3</v>
      </c>
    </row>
    <row r="968" spans="1:28" x14ac:dyDescent="0.2">
      <c r="A968" t="str">
        <f>C968&amp;" "&amp;D968</f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>VLOOKUP(E968,'2018_commission_structure-Start'!$A$22:$I$24,9,FALSE)</f>
        <v>750000</v>
      </c>
      <c r="J968" s="2">
        <f>I968*1.25</f>
        <v>937500</v>
      </c>
      <c r="K968" s="2">
        <f>I968*1.5</f>
        <v>1125000</v>
      </c>
      <c r="L968" s="2">
        <f>I968*2</f>
        <v>1500000</v>
      </c>
      <c r="M968" s="12">
        <f>H968/I968</f>
        <v>0.6094573333333333</v>
      </c>
      <c r="N968" t="str">
        <f>IF(M968&lt;=1, "0-100%", IF(M968&lt;=1.25, "100-125%", IF(M968&lt;=1.5, "125-150%", IF(M968&lt;=2, "150-200%", "&gt;200%"))))</f>
        <v>0-100%</v>
      </c>
      <c r="O968" s="6">
        <f>MIN(H968,I968)*INDEX('2018_commission_structure-Start'!$A$21:$I$24,MATCH($E968,'2018_commission_structure-Start'!$A$21:$A$24,0),MATCH(O$1,'2018_commission_structure-Start'!$A$21:$I$21,0))</f>
        <v>68563.95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0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0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>SUM(O968:S968)</f>
        <v>68563.95</v>
      </c>
      <c r="U968" s="6">
        <f>T968+F968</f>
        <v>186758.95</v>
      </c>
      <c r="V968" s="6">
        <f>MIN(H968,I968)*INDEX('2018_commission_structure-Start'!$A$15:$J$18,MATCH($E968,'2018_commission_structure-Start'!$A$15:$A$18,0),MATCH(V$1,'2018_commission_structure-Start'!$A$15:$J$15,0))</f>
        <v>68563.95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0</v>
      </c>
      <c r="Z968" s="2">
        <f>IF(H968&gt;L968,(H968-L968)*INDEX('2018_commission_structure-Start'!$A$21:$I$24,MATCH($E968,'2018_commission_structure-Start'!$A$21:$A$24,0),MATCH(Z$1,'2018_commission_structure-Start'!$A$21:$I$21,0)),0)</f>
        <v>0</v>
      </c>
      <c r="AA968" s="6">
        <f>SUM(V968:Z968)</f>
        <v>68563.95</v>
      </c>
      <c r="AB968" s="6">
        <f>AA968+F968</f>
        <v>186758.95</v>
      </c>
    </row>
    <row r="969" spans="1:28" x14ac:dyDescent="0.2">
      <c r="A969" t="str">
        <f>C969&amp;" "&amp;D969</f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>VLOOKUP(E969,'2018_commission_structure-Start'!$A$22:$I$24,9,FALSE)</f>
        <v>750000</v>
      </c>
      <c r="J969" s="2">
        <f>I969*1.25</f>
        <v>937500</v>
      </c>
      <c r="K969" s="2">
        <f>I969*1.5</f>
        <v>1125000</v>
      </c>
      <c r="L969" s="2">
        <f>I969*2</f>
        <v>1500000</v>
      </c>
      <c r="M969" s="12">
        <f>H969/I969</f>
        <v>0.77915466666666666</v>
      </c>
      <c r="N969" t="str">
        <f>IF(M969&lt;=1, "0-100%", IF(M969&lt;=1.25, "100-125%", IF(M969&lt;=1.5, "125-150%", IF(M969&lt;=2, "150-200%", "&gt;200%"))))</f>
        <v>0-100%</v>
      </c>
      <c r="O969" s="6">
        <f>MIN(H969,I969)*INDEX('2018_commission_structure-Start'!$A$21:$I$24,MATCH($E969,'2018_commission_structure-Start'!$A$21:$A$24,0),MATCH(O$1,'2018_commission_structure-Start'!$A$21:$I$21,0))</f>
        <v>87654.9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>SUM(O969:S969)</f>
        <v>87654.9</v>
      </c>
      <c r="U969" s="6">
        <f>T969+F969</f>
        <v>179175.9</v>
      </c>
      <c r="V969" s="6">
        <f>MIN(H969,I969)*INDEX('2018_commission_structure-Start'!$A$15:$J$18,MATCH($E969,'2018_commission_structure-Start'!$A$15:$A$18,0),MATCH(V$1,'2018_commission_structure-Start'!$A$15:$J$15,0))</f>
        <v>87654.9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IF(H969&gt;L969,(H969-L969)*INDEX('2018_commission_structure-Start'!$A$21:$I$24,MATCH($E969,'2018_commission_structure-Start'!$A$21:$A$24,0),MATCH(Z$1,'2018_commission_structure-Start'!$A$21:$I$21,0)),0)</f>
        <v>0</v>
      </c>
      <c r="AA969" s="6">
        <f>SUM(V969:Z969)</f>
        <v>87654.9</v>
      </c>
      <c r="AB969" s="6">
        <f>AA969+F969</f>
        <v>179175.9</v>
      </c>
    </row>
    <row r="970" spans="1:28" x14ac:dyDescent="0.2">
      <c r="A970" t="str">
        <f>C970&amp;" "&amp;D970</f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>VLOOKUP(E970,'2018_commission_structure-Start'!$A$22:$I$24,9,FALSE)</f>
        <v>500000</v>
      </c>
      <c r="J970" s="2">
        <f>I970*1.25</f>
        <v>625000</v>
      </c>
      <c r="K970" s="2">
        <f>I970*1.5</f>
        <v>750000</v>
      </c>
      <c r="L970" s="2">
        <f>I970*2</f>
        <v>1000000</v>
      </c>
      <c r="M970" s="12">
        <f>H970/I970</f>
        <v>1.3115520000000001</v>
      </c>
      <c r="N970" t="str">
        <f>IF(M970&lt;=1, "0-100%", IF(M970&lt;=1.25, "100-125%", IF(M970&lt;=1.5, "125-150%", IF(M970&lt;=2, "150-200%", "&gt;200%"))))</f>
        <v>125-150%</v>
      </c>
      <c r="O970" s="6">
        <f>MIN(H970,I970)*INDEX('2018_commission_structure-Start'!$A$21:$I$24,MATCH($E970,'2018_commission_structure-Start'!$A$21:$A$24,0),MATCH(O$1,'2018_commission_structure-Start'!$A$21:$I$21,0))</f>
        <v>50000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18750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5539.6799999999994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>SUM(O970:S970)</f>
        <v>74289.679999999993</v>
      </c>
      <c r="U970" s="6">
        <f>T970+F970</f>
        <v>134345.68</v>
      </c>
      <c r="V970" s="6">
        <f>MIN(H970,I970)*INDEX('2018_commission_structure-Start'!$A$15:$J$18,MATCH($E970,'2018_commission_structure-Start'!$A$15:$A$18,0),MATCH(V$1,'2018_commission_structure-Start'!$A$15:$J$15,0))</f>
        <v>60000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21250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6155.2000000000007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IF(H970&gt;L970,(H970-L970)*INDEX('2018_commission_structure-Start'!$A$21:$I$24,MATCH($E970,'2018_commission_structure-Start'!$A$21:$A$24,0),MATCH(Z$1,'2018_commission_structure-Start'!$A$21:$I$21,0)),0)</f>
        <v>0</v>
      </c>
      <c r="AA970" s="6">
        <f>SUM(V970:Z970)</f>
        <v>87405.2</v>
      </c>
      <c r="AB970" s="6">
        <f>AA970+F970</f>
        <v>147461.20000000001</v>
      </c>
    </row>
    <row r="971" spans="1:28" x14ac:dyDescent="0.2">
      <c r="A971" t="str">
        <f>C971&amp;" "&amp;D971</f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>VLOOKUP(E971,'2018_commission_structure-Start'!$A$22:$I$24,9,FALSE)</f>
        <v>500000</v>
      </c>
      <c r="J971" s="2">
        <f>I971*1.25</f>
        <v>625000</v>
      </c>
      <c r="K971" s="2">
        <f>I971*1.5</f>
        <v>750000</v>
      </c>
      <c r="L971" s="2">
        <f>I971*2</f>
        <v>1000000</v>
      </c>
      <c r="M971" s="12">
        <f>H971/I971</f>
        <v>1.085942</v>
      </c>
      <c r="N971" t="str">
        <f>IF(M971&lt;=1, "0-100%", IF(M971&lt;=1.25, "100-125%", IF(M971&lt;=1.5, "125-150%", IF(M971&lt;=2, "150-200%", "&gt;200%"))))</f>
        <v>100-125%</v>
      </c>
      <c r="O971" s="6">
        <f>MIN(H971,I971)*INDEX('2018_commission_structure-Start'!$A$21:$I$24,MATCH($E971,'2018_commission_structure-Start'!$A$21:$A$24,0),MATCH(O$1,'2018_commission_structure-Start'!$A$21:$I$21,0))</f>
        <v>50000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6445.65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0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>SUM(O971:S971)</f>
        <v>56445.65</v>
      </c>
      <c r="U971" s="6">
        <f>T971+F971</f>
        <v>100395.65</v>
      </c>
      <c r="V971" s="6">
        <f>MIN(H971,I971)*INDEX('2018_commission_structure-Start'!$A$15:$J$18,MATCH($E971,'2018_commission_structure-Start'!$A$15:$A$18,0),MATCH(V$1,'2018_commission_structure-Start'!$A$15:$J$15,0))</f>
        <v>60000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7305.0700000000006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0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IF(H971&gt;L971,(H971-L971)*INDEX('2018_commission_structure-Start'!$A$21:$I$24,MATCH($E971,'2018_commission_structure-Start'!$A$21:$A$24,0),MATCH(Z$1,'2018_commission_structure-Start'!$A$21:$I$21,0)),0)</f>
        <v>0</v>
      </c>
      <c r="AA971" s="6">
        <f>SUM(V971:Z971)</f>
        <v>67305.070000000007</v>
      </c>
      <c r="AB971" s="6">
        <f>AA971+F971</f>
        <v>111255.07</v>
      </c>
    </row>
    <row r="972" spans="1:28" x14ac:dyDescent="0.2">
      <c r="A972" t="str">
        <f>C972&amp;" "&amp;D972</f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>VLOOKUP(E972,'2018_commission_structure-Start'!$A$22:$I$24,9,FALSE)</f>
        <v>750000</v>
      </c>
      <c r="J972" s="2">
        <f>I972*1.25</f>
        <v>937500</v>
      </c>
      <c r="K972" s="2">
        <f>I972*1.5</f>
        <v>1125000</v>
      </c>
      <c r="L972" s="2">
        <f>I972*2</f>
        <v>1500000</v>
      </c>
      <c r="M972" s="12">
        <f>H972/I972</f>
        <v>0.72536933333333331</v>
      </c>
      <c r="N972" t="str">
        <f>IF(M972&lt;=1, "0-100%", IF(M972&lt;=1.25, "100-125%", IF(M972&lt;=1.5, "125-150%", IF(M972&lt;=2, "150-200%", "&gt;200%"))))</f>
        <v>0-100%</v>
      </c>
      <c r="O972" s="6">
        <f>MIN(H972,I972)*INDEX('2018_commission_structure-Start'!$A$21:$I$24,MATCH($E972,'2018_commission_structure-Start'!$A$21:$A$24,0),MATCH(O$1,'2018_commission_structure-Start'!$A$21:$I$21,0))</f>
        <v>81604.05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0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>SUM(O972:S972)</f>
        <v>81604.05</v>
      </c>
      <c r="U972" s="6">
        <f>T972+F972</f>
        <v>199385.05</v>
      </c>
      <c r="V972" s="6">
        <f>MIN(H972,I972)*INDEX('2018_commission_structure-Start'!$A$15:$J$18,MATCH($E972,'2018_commission_structure-Start'!$A$15:$A$18,0),MATCH(V$1,'2018_commission_structure-Start'!$A$15:$J$15,0))</f>
        <v>81604.05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0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IF(H972&gt;L972,(H972-L972)*INDEX('2018_commission_structure-Start'!$A$21:$I$24,MATCH($E972,'2018_commission_structure-Start'!$A$21:$A$24,0),MATCH(Z$1,'2018_commission_structure-Start'!$A$21:$I$21,0)),0)</f>
        <v>0</v>
      </c>
      <c r="AA972" s="6">
        <f>SUM(V972:Z972)</f>
        <v>81604.05</v>
      </c>
      <c r="AB972" s="6">
        <f>AA972+F972</f>
        <v>199385.05</v>
      </c>
    </row>
    <row r="973" spans="1:28" x14ac:dyDescent="0.2">
      <c r="A973" t="str">
        <f>C973&amp;" "&amp;D973</f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>VLOOKUP(E973,'2018_commission_structure-Start'!$A$22:$I$24,9,FALSE)</f>
        <v>750000</v>
      </c>
      <c r="J973" s="2">
        <f>I973*1.25</f>
        <v>937500</v>
      </c>
      <c r="K973" s="2">
        <f>I973*1.5</f>
        <v>1125000</v>
      </c>
      <c r="L973" s="2">
        <f>I973*2</f>
        <v>1500000</v>
      </c>
      <c r="M973" s="12">
        <f>H973/I973</f>
        <v>1.1023213333333333</v>
      </c>
      <c r="N973" t="str">
        <f>IF(M973&lt;=1, "0-100%", IF(M973&lt;=1.25, "100-125%", IF(M973&lt;=1.5, "125-150%", IF(M973&lt;=2, "150-200%", "&gt;200%"))))</f>
        <v>100-125%</v>
      </c>
      <c r="O973" s="6">
        <f>MIN(H973,I973)*INDEX('2018_commission_structure-Start'!$A$21:$I$24,MATCH($E973,'2018_commission_structure-Start'!$A$21:$A$24,0),MATCH(O$1,'2018_commission_structure-Start'!$A$21:$I$21,0))</f>
        <v>112500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14580.79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>SUM(O973:S973)</f>
        <v>127080.79000000001</v>
      </c>
      <c r="U973" s="6">
        <f>T973+F973</f>
        <v>243818.79</v>
      </c>
      <c r="V973" s="6">
        <f>MIN(H973,I973)*INDEX('2018_commission_structure-Start'!$A$15:$J$18,MATCH($E973,'2018_commission_structure-Start'!$A$15:$A$18,0),MATCH(V$1,'2018_commission_structure-Start'!$A$15:$J$15,0))</f>
        <v>112500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16883.02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IF(H973&gt;L973,(H973-L973)*INDEX('2018_commission_structure-Start'!$A$21:$I$24,MATCH($E973,'2018_commission_structure-Start'!$A$21:$A$24,0),MATCH(Z$1,'2018_commission_structure-Start'!$A$21:$I$21,0)),0)</f>
        <v>0</v>
      </c>
      <c r="AA973" s="6">
        <f>SUM(V973:Z973)</f>
        <v>129383.02</v>
      </c>
      <c r="AB973" s="6">
        <f>AA973+F973</f>
        <v>246121.02000000002</v>
      </c>
    </row>
    <row r="974" spans="1:28" x14ac:dyDescent="0.2">
      <c r="A974" t="str">
        <f>C974&amp;" "&amp;D974</f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>VLOOKUP(E974,'2018_commission_structure-Start'!$A$22:$I$24,9,FALSE)</f>
        <v>600000</v>
      </c>
      <c r="J974" s="2">
        <f>I974*1.25</f>
        <v>750000</v>
      </c>
      <c r="K974" s="2">
        <f>I974*1.5</f>
        <v>900000</v>
      </c>
      <c r="L974" s="2">
        <f>I974*2</f>
        <v>1200000</v>
      </c>
      <c r="M974" s="12">
        <f>H974/I974</f>
        <v>0.79193999999999998</v>
      </c>
      <c r="N974" t="str">
        <f>IF(M974&lt;=1, "0-100%", IF(M974&lt;=1.25, "100-125%", IF(M974&lt;=1.5, "125-150%", IF(M974&lt;=2, "150-200%", "&gt;200%"))))</f>
        <v>0-100%</v>
      </c>
      <c r="O974" s="6">
        <f>MIN(H974,I974)*INDEX('2018_commission_structure-Start'!$A$21:$I$24,MATCH($E974,'2018_commission_structure-Start'!$A$21:$A$24,0),MATCH(O$1,'2018_commission_structure-Start'!$A$21:$I$21,0))</f>
        <v>61771.32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>SUM(O974:S974)</f>
        <v>61771.32</v>
      </c>
      <c r="U974" s="6">
        <f>T974+F974</f>
        <v>139038.32</v>
      </c>
      <c r="V974" s="6">
        <f>MIN(H974,I974)*INDEX('2018_commission_structure-Start'!$A$15:$J$18,MATCH($E974,'2018_commission_structure-Start'!$A$15:$A$18,0),MATCH(V$1,'2018_commission_structure-Start'!$A$15:$J$15,0))</f>
        <v>71274.599999999991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IF(H974&gt;L974,(H974-L974)*INDEX('2018_commission_structure-Start'!$A$21:$I$24,MATCH($E974,'2018_commission_structure-Start'!$A$21:$A$24,0),MATCH(Z$1,'2018_commission_structure-Start'!$A$21:$I$21,0)),0)</f>
        <v>0</v>
      </c>
      <c r="AA974" s="6">
        <f>SUM(V974:Z974)</f>
        <v>71274.599999999991</v>
      </c>
      <c r="AB974" s="6">
        <f>AA974+F974</f>
        <v>148541.59999999998</v>
      </c>
    </row>
    <row r="975" spans="1:28" x14ac:dyDescent="0.2">
      <c r="A975" t="str">
        <f>C975&amp;" "&amp;D975</f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>VLOOKUP(E975,'2018_commission_structure-Start'!$A$22:$I$24,9,FALSE)</f>
        <v>600000</v>
      </c>
      <c r="J975" s="2">
        <f>I975*1.25</f>
        <v>750000</v>
      </c>
      <c r="K975" s="2">
        <f>I975*1.5</f>
        <v>900000</v>
      </c>
      <c r="L975" s="2">
        <f>I975*2</f>
        <v>1200000</v>
      </c>
      <c r="M975" s="12">
        <f>H975/I975</f>
        <v>1.3857666666666666</v>
      </c>
      <c r="N975" t="str">
        <f>IF(M975&lt;=1, "0-100%", IF(M975&lt;=1.25, "100-125%", IF(M975&lt;=1.5, "125-150%", IF(M975&lt;=2, "150-200%", "&gt;200%"))))</f>
        <v>125-150%</v>
      </c>
      <c r="O975" s="6">
        <f>MIN(H975,I975)*INDEX('2018_commission_structure-Start'!$A$21:$I$24,MATCH($E975,'2018_commission_structure-Start'!$A$21:$A$24,0),MATCH(O$1,'2018_commission_structure-Start'!$A$21:$I$21,0))</f>
        <v>78000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25500.000000000004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17106.599999999999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>SUM(O975:S975)</f>
        <v>120606.6</v>
      </c>
      <c r="U975" s="6">
        <f>T975+F975</f>
        <v>189688.6</v>
      </c>
      <c r="V975" s="6">
        <f>MIN(H975,I975)*INDEX('2018_commission_structure-Start'!$A$15:$J$18,MATCH($E975,'2018_commission_structure-Start'!$A$15:$A$18,0),MATCH(V$1,'2018_commission_structure-Start'!$A$15:$J$15,0))</f>
        <v>90000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27000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20365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IF(H975&gt;L975,(H975-L975)*INDEX('2018_commission_structure-Start'!$A$21:$I$24,MATCH($E975,'2018_commission_structure-Start'!$A$21:$A$24,0),MATCH(Z$1,'2018_commission_structure-Start'!$A$21:$I$21,0)),0)</f>
        <v>0</v>
      </c>
      <c r="AA975" s="6">
        <f>SUM(V975:Z975)</f>
        <v>137365</v>
      </c>
      <c r="AB975" s="6">
        <f>AA975+F975</f>
        <v>206447</v>
      </c>
    </row>
    <row r="976" spans="1:28" x14ac:dyDescent="0.2">
      <c r="A976" t="str">
        <f>C976&amp;" "&amp;D976</f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>VLOOKUP(E976,'2018_commission_structure-Start'!$A$22:$I$24,9,FALSE)</f>
        <v>600000</v>
      </c>
      <c r="J976" s="2">
        <f>I976*1.25</f>
        <v>750000</v>
      </c>
      <c r="K976" s="2">
        <f>I976*1.5</f>
        <v>900000</v>
      </c>
      <c r="L976" s="2">
        <f>I976*2</f>
        <v>1200000</v>
      </c>
      <c r="M976" s="12">
        <f>H976/I976</f>
        <v>1.5859616666666667</v>
      </c>
      <c r="N976" t="str">
        <f>IF(M976&lt;=1, "0-100%", IF(M976&lt;=1.25, "100-125%", IF(M976&lt;=1.5, "125-150%", IF(M976&lt;=2, "150-200%", "&gt;200%"))))</f>
        <v>150-200%</v>
      </c>
      <c r="O976" s="6">
        <f>MIN(H976,I976)*INDEX('2018_commission_structure-Start'!$A$21:$I$24,MATCH($E976,'2018_commission_structure-Start'!$A$21:$A$24,0),MATCH(O$1,'2018_commission_structure-Start'!$A$21:$I$21,0))</f>
        <v>78000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25500.000000000004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31500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13410.02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>SUM(O976:S976)</f>
        <v>148410.01999999999</v>
      </c>
      <c r="U976" s="6">
        <f>T976+F976</f>
        <v>226552.02</v>
      </c>
      <c r="V976" s="6">
        <f>MIN(H976,I976)*INDEX('2018_commission_structure-Start'!$A$15:$J$18,MATCH($E976,'2018_commission_structure-Start'!$A$15:$A$18,0),MATCH(V$1,'2018_commission_structure-Start'!$A$15:$J$15,0))</f>
        <v>90000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27000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37500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15473.099999999999</v>
      </c>
      <c r="Z976" s="2">
        <f>IF(H976&gt;L976,(H976-L976)*INDEX('2018_commission_structure-Start'!$A$21:$I$24,MATCH($E976,'2018_commission_structure-Start'!$A$21:$A$24,0),MATCH(Z$1,'2018_commission_structure-Start'!$A$21:$I$21,0)),0)</f>
        <v>0</v>
      </c>
      <c r="AA976" s="6">
        <f>SUM(V976:Z976)</f>
        <v>169973.1</v>
      </c>
      <c r="AB976" s="6">
        <f>AA976+F976</f>
        <v>248115.1</v>
      </c>
    </row>
    <row r="977" spans="1:28" x14ac:dyDescent="0.2">
      <c r="A977" t="str">
        <f>C977&amp;" "&amp;D977</f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>VLOOKUP(E977,'2018_commission_structure-Start'!$A$22:$I$24,9,FALSE)</f>
        <v>600000</v>
      </c>
      <c r="J977" s="2">
        <f>I977*1.25</f>
        <v>750000</v>
      </c>
      <c r="K977" s="2">
        <f>I977*1.5</f>
        <v>900000</v>
      </c>
      <c r="L977" s="2">
        <f>I977*2</f>
        <v>1200000</v>
      </c>
      <c r="M977" s="12">
        <f>H977/I977</f>
        <v>1.2772483333333333</v>
      </c>
      <c r="N977" t="str">
        <f>IF(M977&lt;=1, "0-100%", IF(M977&lt;=1.25, "100-125%", IF(M977&lt;=1.5, "125-150%", IF(M977&lt;=2, "150-200%", "&gt;200%"))))</f>
        <v>125-150%</v>
      </c>
      <c r="O977" s="6">
        <f>MIN(H977,I977)*INDEX('2018_commission_structure-Start'!$A$21:$I$24,MATCH($E977,'2018_commission_structure-Start'!$A$21:$A$24,0),MATCH(O$1,'2018_commission_structure-Start'!$A$21:$I$21,0))</f>
        <v>78000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25500.000000000004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3433.29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>SUM(O977:S977)</f>
        <v>106933.29</v>
      </c>
      <c r="U977" s="6">
        <f>T977+F977</f>
        <v>167098.28999999998</v>
      </c>
      <c r="V977" s="6">
        <f>MIN(H977,I977)*INDEX('2018_commission_structure-Start'!$A$15:$J$18,MATCH($E977,'2018_commission_structure-Start'!$A$15:$A$18,0),MATCH(V$1,'2018_commission_structure-Start'!$A$15:$J$15,0))</f>
        <v>90000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27000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4087.25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IF(H977&gt;L977,(H977-L977)*INDEX('2018_commission_structure-Start'!$A$21:$I$24,MATCH($E977,'2018_commission_structure-Start'!$A$21:$A$24,0),MATCH(Z$1,'2018_commission_structure-Start'!$A$21:$I$21,0)),0)</f>
        <v>0</v>
      </c>
      <c r="AA977" s="6">
        <f>SUM(V977:Z977)</f>
        <v>121087.25</v>
      </c>
      <c r="AB977" s="6">
        <f>AA977+F977</f>
        <v>181252.25</v>
      </c>
    </row>
    <row r="978" spans="1:28" x14ac:dyDescent="0.2">
      <c r="A978" t="str">
        <f>C978&amp;" "&amp;D978</f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>VLOOKUP(E978,'2018_commission_structure-Start'!$A$22:$I$24,9,FALSE)</f>
        <v>750000</v>
      </c>
      <c r="J978" s="2">
        <f>I978*1.25</f>
        <v>937500</v>
      </c>
      <c r="K978" s="2">
        <f>I978*1.5</f>
        <v>1125000</v>
      </c>
      <c r="L978" s="2">
        <f>I978*2</f>
        <v>1500000</v>
      </c>
      <c r="M978" s="12">
        <f>H978/I978</f>
        <v>0.64436533333333335</v>
      </c>
      <c r="N978" t="str">
        <f>IF(M978&lt;=1, "0-100%", IF(M978&lt;=1.25, "100-125%", IF(M978&lt;=1.5, "125-150%", IF(M978&lt;=2, "150-200%", "&gt;200%"))))</f>
        <v>0-100%</v>
      </c>
      <c r="O978" s="6">
        <f>MIN(H978,I978)*INDEX('2018_commission_structure-Start'!$A$21:$I$24,MATCH($E978,'2018_commission_structure-Start'!$A$21:$A$24,0),MATCH(O$1,'2018_commission_structure-Start'!$A$21:$I$21,0))</f>
        <v>72491.099999999991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0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>SUM(O978:S978)</f>
        <v>72491.099999999991</v>
      </c>
      <c r="U978" s="6">
        <f>T978+F978</f>
        <v>148646.09999999998</v>
      </c>
      <c r="V978" s="6">
        <f>MIN(H978,I978)*INDEX('2018_commission_structure-Start'!$A$15:$J$18,MATCH($E978,'2018_commission_structure-Start'!$A$15:$A$18,0),MATCH(V$1,'2018_commission_structure-Start'!$A$15:$J$15,0))</f>
        <v>72491.099999999991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0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IF(H978&gt;L978,(H978-L978)*INDEX('2018_commission_structure-Start'!$A$21:$I$24,MATCH($E978,'2018_commission_structure-Start'!$A$21:$A$24,0),MATCH(Z$1,'2018_commission_structure-Start'!$A$21:$I$21,0)),0)</f>
        <v>0</v>
      </c>
      <c r="AA978" s="6">
        <f>SUM(V978:Z978)</f>
        <v>72491.099999999991</v>
      </c>
      <c r="AB978" s="6">
        <f>AA978+F978</f>
        <v>148646.09999999998</v>
      </c>
    </row>
    <row r="979" spans="1:28" x14ac:dyDescent="0.2">
      <c r="A979" t="str">
        <f>C979&amp;" "&amp;D979</f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>VLOOKUP(E979,'2018_commission_structure-Start'!$A$22:$I$24,9,FALSE)</f>
        <v>500000</v>
      </c>
      <c r="J979" s="2">
        <f>I979*1.25</f>
        <v>625000</v>
      </c>
      <c r="K979" s="2">
        <f>I979*1.5</f>
        <v>750000</v>
      </c>
      <c r="L979" s="2">
        <f>I979*2</f>
        <v>1000000</v>
      </c>
      <c r="M979" s="12">
        <f>H979/I979</f>
        <v>1.3797759999999999</v>
      </c>
      <c r="N979" t="str">
        <f>IF(M979&lt;=1, "0-100%", IF(M979&lt;=1.25, "100-125%", IF(M979&lt;=1.5, "125-150%", IF(M979&lt;=2, "150-200%", "&gt;200%"))))</f>
        <v>125-150%</v>
      </c>
      <c r="O979" s="6">
        <f>MIN(H979,I979)*INDEX('2018_commission_structure-Start'!$A$21:$I$24,MATCH($E979,'2018_commission_structure-Start'!$A$21:$A$24,0),MATCH(O$1,'2018_commission_structure-Start'!$A$21:$I$21,0))</f>
        <v>50000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18750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11679.84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>SUM(O979:S979)</f>
        <v>80429.84</v>
      </c>
      <c r="U979" s="6">
        <f>T979+F979</f>
        <v>137154.84</v>
      </c>
      <c r="V979" s="6">
        <f>MIN(H979,I979)*INDEX('2018_commission_structure-Start'!$A$15:$J$18,MATCH($E979,'2018_commission_structure-Start'!$A$15:$A$18,0),MATCH(V$1,'2018_commission_structure-Start'!$A$15:$J$15,0))</f>
        <v>60000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21250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12977.6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IF(H979&gt;L979,(H979-L979)*INDEX('2018_commission_structure-Start'!$A$21:$I$24,MATCH($E979,'2018_commission_structure-Start'!$A$21:$A$24,0),MATCH(Z$1,'2018_commission_structure-Start'!$A$21:$I$21,0)),0)</f>
        <v>0</v>
      </c>
      <c r="AA979" s="6">
        <f>SUM(V979:Z979)</f>
        <v>94227.6</v>
      </c>
      <c r="AB979" s="6">
        <f>AA979+F979</f>
        <v>150952.6</v>
      </c>
    </row>
    <row r="980" spans="1:28" x14ac:dyDescent="0.2">
      <c r="A980" t="str">
        <f>C980&amp;" "&amp;D980</f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>VLOOKUP(E980,'2018_commission_structure-Start'!$A$22:$I$24,9,FALSE)</f>
        <v>600000</v>
      </c>
      <c r="J980" s="2">
        <f>I980*1.25</f>
        <v>750000</v>
      </c>
      <c r="K980" s="2">
        <f>I980*1.5</f>
        <v>900000</v>
      </c>
      <c r="L980" s="2">
        <f>I980*2</f>
        <v>1200000</v>
      </c>
      <c r="M980" s="12">
        <f>H980/I980</f>
        <v>1.7585033333333333</v>
      </c>
      <c r="N980" t="str">
        <f>IF(M980&lt;=1, "0-100%", IF(M980&lt;=1.25, "100-125%", IF(M980&lt;=1.5, "125-150%", IF(M980&lt;=2, "150-200%", "&gt;200%"))))</f>
        <v>150-200%</v>
      </c>
      <c r="O980" s="6">
        <f>MIN(H980,I980)*INDEX('2018_commission_structure-Start'!$A$21:$I$24,MATCH($E980,'2018_commission_structure-Start'!$A$21:$A$24,0),MATCH(O$1,'2018_commission_structure-Start'!$A$21:$I$21,0))</f>
        <v>78000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25500.000000000004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31500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40326.520000000004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>SUM(O980:S980)</f>
        <v>175326.52000000002</v>
      </c>
      <c r="U980" s="6">
        <f>T980+F980</f>
        <v>252791.52000000002</v>
      </c>
      <c r="V980" s="6">
        <f>MIN(H980,I980)*INDEX('2018_commission_structure-Start'!$A$15:$J$18,MATCH($E980,'2018_commission_structure-Start'!$A$15:$A$18,0),MATCH(V$1,'2018_commission_structure-Start'!$A$15:$J$15,0))</f>
        <v>90000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27000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37500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46530.6</v>
      </c>
      <c r="Z980" s="2">
        <f>IF(H980&gt;L980,(H980-L980)*INDEX('2018_commission_structure-Start'!$A$21:$I$24,MATCH($E980,'2018_commission_structure-Start'!$A$21:$A$24,0),MATCH(Z$1,'2018_commission_structure-Start'!$A$21:$I$21,0)),0)</f>
        <v>0</v>
      </c>
      <c r="AA980" s="6">
        <f>SUM(V980:Z980)</f>
        <v>201030.6</v>
      </c>
      <c r="AB980" s="6">
        <f>AA980+F980</f>
        <v>278495.59999999998</v>
      </c>
    </row>
    <row r="981" spans="1:28" x14ac:dyDescent="0.2">
      <c r="A981" t="str">
        <f>C981&amp;" "&amp;D981</f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>VLOOKUP(E981,'2018_commission_structure-Start'!$A$22:$I$24,9,FALSE)</f>
        <v>500000</v>
      </c>
      <c r="J981" s="2">
        <f>I981*1.25</f>
        <v>625000</v>
      </c>
      <c r="K981" s="2">
        <f>I981*1.5</f>
        <v>750000</v>
      </c>
      <c r="L981" s="2">
        <f>I981*2</f>
        <v>1000000</v>
      </c>
      <c r="M981" s="12">
        <f>H981/I981</f>
        <v>1.3489040000000001</v>
      </c>
      <c r="N981" t="str">
        <f>IF(M981&lt;=1, "0-100%", IF(M981&lt;=1.25, "100-125%", IF(M981&lt;=1.5, "125-150%", IF(M981&lt;=2, "150-200%", "&gt;200%"))))</f>
        <v>125-150%</v>
      </c>
      <c r="O981" s="6">
        <f>MIN(H981,I981)*INDEX('2018_commission_structure-Start'!$A$21:$I$24,MATCH($E981,'2018_commission_structure-Start'!$A$21:$A$24,0),MATCH(O$1,'2018_commission_structure-Start'!$A$21:$I$21,0))</f>
        <v>50000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18750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8901.3599999999988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>SUM(O981:S981)</f>
        <v>77651.360000000001</v>
      </c>
      <c r="U981" s="6">
        <f>T981+F981</f>
        <v>123943.36</v>
      </c>
      <c r="V981" s="6">
        <f>MIN(H981,I981)*INDEX('2018_commission_structure-Start'!$A$15:$J$18,MATCH($E981,'2018_commission_structure-Start'!$A$15:$A$18,0),MATCH(V$1,'2018_commission_structure-Start'!$A$15:$J$15,0))</f>
        <v>60000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21250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9890.4000000000015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IF(H981&gt;L981,(H981-L981)*INDEX('2018_commission_structure-Start'!$A$21:$I$24,MATCH($E981,'2018_commission_structure-Start'!$A$21:$A$24,0),MATCH(Z$1,'2018_commission_structure-Start'!$A$21:$I$21,0)),0)</f>
        <v>0</v>
      </c>
      <c r="AA981" s="6">
        <f>SUM(V981:Z981)</f>
        <v>91140.4</v>
      </c>
      <c r="AB981" s="6">
        <f>AA981+F981</f>
        <v>137432.4</v>
      </c>
    </row>
    <row r="982" spans="1:28" x14ac:dyDescent="0.2">
      <c r="A982" t="str">
        <f>C982&amp;" "&amp;D982</f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>VLOOKUP(E982,'2018_commission_structure-Start'!$A$22:$I$24,9,FALSE)</f>
        <v>750000</v>
      </c>
      <c r="J982" s="2">
        <f>I982*1.25</f>
        <v>937500</v>
      </c>
      <c r="K982" s="2">
        <f>I982*1.5</f>
        <v>1125000</v>
      </c>
      <c r="L982" s="2">
        <f>I982*2</f>
        <v>1500000</v>
      </c>
      <c r="M982" s="12">
        <f>H982/I982</f>
        <v>1.1521613333333334</v>
      </c>
      <c r="N982" t="str">
        <f>IF(M982&lt;=1, "0-100%", IF(M982&lt;=1.25, "100-125%", IF(M982&lt;=1.5, "125-150%", IF(M982&lt;=2, "150-200%", "&gt;200%"))))</f>
        <v>100-125%</v>
      </c>
      <c r="O982" s="6">
        <f>MIN(H982,I982)*INDEX('2018_commission_structure-Start'!$A$21:$I$24,MATCH($E982,'2018_commission_structure-Start'!$A$21:$A$24,0),MATCH(O$1,'2018_commission_structure-Start'!$A$21:$I$21,0))</f>
        <v>112500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21682.99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>SUM(O982:S982)</f>
        <v>134182.99</v>
      </c>
      <c r="U982" s="6">
        <f>T982+F982</f>
        <v>239714.99</v>
      </c>
      <c r="V982" s="6">
        <f>MIN(H982,I982)*INDEX('2018_commission_structure-Start'!$A$15:$J$18,MATCH($E982,'2018_commission_structure-Start'!$A$15:$A$18,0),MATCH(V$1,'2018_commission_structure-Start'!$A$15:$J$15,0))</f>
        <v>112500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25106.62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IF(H982&gt;L982,(H982-L982)*INDEX('2018_commission_structure-Start'!$A$21:$I$24,MATCH($E982,'2018_commission_structure-Start'!$A$21:$A$24,0),MATCH(Z$1,'2018_commission_structure-Start'!$A$21:$I$21,0)),0)</f>
        <v>0</v>
      </c>
      <c r="AA982" s="6">
        <f>SUM(V982:Z982)</f>
        <v>137606.62</v>
      </c>
      <c r="AB982" s="6">
        <f>AA982+F982</f>
        <v>243138.62</v>
      </c>
    </row>
    <row r="983" spans="1:28" x14ac:dyDescent="0.2">
      <c r="A983" t="str">
        <f>C983&amp;" "&amp;D983</f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>VLOOKUP(E983,'2018_commission_structure-Start'!$A$22:$I$24,9,FALSE)</f>
        <v>600000</v>
      </c>
      <c r="J983" s="2">
        <f>I983*1.25</f>
        <v>750000</v>
      </c>
      <c r="K983" s="2">
        <f>I983*1.5</f>
        <v>900000</v>
      </c>
      <c r="L983" s="2">
        <f>I983*2</f>
        <v>1200000</v>
      </c>
      <c r="M983" s="12">
        <f>H983/I983</f>
        <v>1.0996883333333334</v>
      </c>
      <c r="N983" t="str">
        <f>IF(M983&lt;=1, "0-100%", IF(M983&lt;=1.25, "100-125%", IF(M983&lt;=1.5, "125-150%", IF(M983&lt;=2, "150-200%", "&gt;200%"))))</f>
        <v>100-125%</v>
      </c>
      <c r="O983" s="6">
        <f>MIN(H983,I983)*INDEX('2018_commission_structure-Start'!$A$21:$I$24,MATCH($E983,'2018_commission_structure-Start'!$A$21:$A$24,0),MATCH(O$1,'2018_commission_structure-Start'!$A$21:$I$21,0))</f>
        <v>78000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10168.210000000001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0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IF(H983&gt;L983,(H983-L983)*INDEX('2018_commission_structure-Start'!$A$21:$I$24,MATCH($E983,'2018_commission_structure-Start'!$A$21:$A$24,0),MATCH(S$1,'2018_commission_structure-Start'!$A$21:$I$21,0)),0)</f>
        <v>0</v>
      </c>
      <c r="T983" s="6">
        <f>SUM(O983:S983)</f>
        <v>88168.21</v>
      </c>
      <c r="U983" s="6">
        <f>T983+F983</f>
        <v>150772.21000000002</v>
      </c>
      <c r="V983" s="6">
        <f>MIN(H983,I983)*INDEX('2018_commission_structure-Start'!$A$15:$J$18,MATCH($E983,'2018_commission_structure-Start'!$A$15:$A$18,0),MATCH(V$1,'2018_commission_structure-Start'!$A$15:$J$15,0))</f>
        <v>90000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10766.34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0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IF(H983&gt;L983,(H983-L983)*INDEX('2018_commission_structure-Start'!$A$21:$I$24,MATCH($E983,'2018_commission_structure-Start'!$A$21:$A$24,0),MATCH(Z$1,'2018_commission_structure-Start'!$A$21:$I$21,0)),0)</f>
        <v>0</v>
      </c>
      <c r="AA983" s="6">
        <f>SUM(V983:Z983)</f>
        <v>100766.34</v>
      </c>
      <c r="AB983" s="6">
        <f>AA983+F983</f>
        <v>163370.34</v>
      </c>
    </row>
    <row r="984" spans="1:28" x14ac:dyDescent="0.2">
      <c r="A984" t="str">
        <f>C984&amp;" "&amp;D984</f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>VLOOKUP(E984,'2018_commission_structure-Start'!$A$22:$I$24,9,FALSE)</f>
        <v>600000</v>
      </c>
      <c r="J984" s="2">
        <f>I984*1.25</f>
        <v>750000</v>
      </c>
      <c r="K984" s="2">
        <f>I984*1.5</f>
        <v>900000</v>
      </c>
      <c r="L984" s="2">
        <f>I984*2</f>
        <v>1200000</v>
      </c>
      <c r="M984" s="12">
        <f>H984/I984</f>
        <v>1.2396366666666667</v>
      </c>
      <c r="N984" t="str">
        <f>IF(M984&lt;=1, "0-100%", IF(M984&lt;=1.25, "100-125%", IF(M984&lt;=1.5, "125-150%", IF(M984&lt;=2, "150-200%", "&gt;200%"))))</f>
        <v>100-125%</v>
      </c>
      <c r="O984" s="6">
        <f>MIN(H984,I984)*INDEX('2018_commission_structure-Start'!$A$21:$I$24,MATCH($E984,'2018_commission_structure-Start'!$A$21:$A$24,0),MATCH(O$1,'2018_commission_structure-Start'!$A$21:$I$21,0))</f>
        <v>78000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24442.940000000002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0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>SUM(O984:S984)</f>
        <v>102442.94</v>
      </c>
      <c r="U984" s="6">
        <f>T984+F984</f>
        <v>166183.94</v>
      </c>
      <c r="V984" s="6">
        <f>MIN(H984,I984)*INDEX('2018_commission_structure-Start'!$A$15:$J$18,MATCH($E984,'2018_commission_structure-Start'!$A$15:$A$18,0),MATCH(V$1,'2018_commission_structure-Start'!$A$15:$J$15,0))</f>
        <v>90000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25880.76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0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IF(H984&gt;L984,(H984-L984)*INDEX('2018_commission_structure-Start'!$A$21:$I$24,MATCH($E984,'2018_commission_structure-Start'!$A$21:$A$24,0),MATCH(Z$1,'2018_commission_structure-Start'!$A$21:$I$21,0)),0)</f>
        <v>0</v>
      </c>
      <c r="AA984" s="6">
        <f>SUM(V984:Z984)</f>
        <v>115880.76</v>
      </c>
      <c r="AB984" s="6">
        <f>AA984+F984</f>
        <v>179621.76000000001</v>
      </c>
    </row>
    <row r="985" spans="1:28" x14ac:dyDescent="0.2">
      <c r="A985" t="str">
        <f>C985&amp;" "&amp;D985</f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>VLOOKUP(E985,'2018_commission_structure-Start'!$A$22:$I$24,9,FALSE)</f>
        <v>600000</v>
      </c>
      <c r="J985" s="2">
        <f>I985*1.25</f>
        <v>750000</v>
      </c>
      <c r="K985" s="2">
        <f>I985*1.5</f>
        <v>900000</v>
      </c>
      <c r="L985" s="2">
        <f>I985*2</f>
        <v>1200000</v>
      </c>
      <c r="M985" s="12">
        <f>H985/I985</f>
        <v>0.99916833333333333</v>
      </c>
      <c r="N985" t="str">
        <f>IF(M985&lt;=1, "0-100%", IF(M985&lt;=1.25, "100-125%", IF(M985&lt;=1.5, "125-150%", IF(M985&lt;=2, "150-200%", "&gt;200%"))))</f>
        <v>0-100%</v>
      </c>
      <c r="O985" s="6">
        <f>MIN(H985,I985)*INDEX('2018_commission_structure-Start'!$A$21:$I$24,MATCH($E985,'2018_commission_structure-Start'!$A$21:$A$24,0),MATCH(O$1,'2018_commission_structure-Start'!$A$21:$I$21,0))</f>
        <v>77935.13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0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>SUM(O985:S985)</f>
        <v>77935.13</v>
      </c>
      <c r="U985" s="6">
        <f>T985+F985</f>
        <v>137284.13</v>
      </c>
      <c r="V985" s="6">
        <f>MIN(H985,I985)*INDEX('2018_commission_structure-Start'!$A$15:$J$18,MATCH($E985,'2018_commission_structure-Start'!$A$15:$A$18,0),MATCH(V$1,'2018_commission_structure-Start'!$A$15:$J$15,0))</f>
        <v>89925.15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0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IF(H985&gt;L985,(H985-L985)*INDEX('2018_commission_structure-Start'!$A$21:$I$24,MATCH($E985,'2018_commission_structure-Start'!$A$21:$A$24,0),MATCH(Z$1,'2018_commission_structure-Start'!$A$21:$I$21,0)),0)</f>
        <v>0</v>
      </c>
      <c r="AA985" s="6">
        <f>SUM(V985:Z985)</f>
        <v>89925.15</v>
      </c>
      <c r="AB985" s="6">
        <f>AA985+F985</f>
        <v>149274.15</v>
      </c>
    </row>
    <row r="986" spans="1:28" x14ac:dyDescent="0.2">
      <c r="A986" t="str">
        <f>C986&amp;" "&amp;D986</f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>VLOOKUP(E986,'2018_commission_structure-Start'!$A$22:$I$24,9,FALSE)</f>
        <v>500000</v>
      </c>
      <c r="J986" s="2">
        <f>I986*1.25</f>
        <v>625000</v>
      </c>
      <c r="K986" s="2">
        <f>I986*1.5</f>
        <v>750000</v>
      </c>
      <c r="L986" s="2">
        <f>I986*2</f>
        <v>1000000</v>
      </c>
      <c r="M986" s="12">
        <f>H986/I986</f>
        <v>1.773954</v>
      </c>
      <c r="N986" t="str">
        <f>IF(M986&lt;=1, "0-100%", IF(M986&lt;=1.25, "100-125%", IF(M986&lt;=1.5, "125-150%", IF(M986&lt;=2, "150-200%", "&gt;200%"))))</f>
        <v>150-200%</v>
      </c>
      <c r="O986" s="6">
        <f>MIN(H986,I986)*INDEX('2018_commission_structure-Start'!$A$21:$I$24,MATCH($E986,'2018_commission_structure-Start'!$A$21:$A$24,0),MATCH(O$1,'2018_commission_structure-Start'!$A$21:$I$21,0))</f>
        <v>50000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18750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22500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30134.94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>SUM(O986:S986)</f>
        <v>121384.94</v>
      </c>
      <c r="U986" s="6">
        <f>T986+F986</f>
        <v>166569.94</v>
      </c>
      <c r="V986" s="6">
        <f>MIN(H986,I986)*INDEX('2018_commission_structure-Start'!$A$15:$J$18,MATCH($E986,'2018_commission_structure-Start'!$A$15:$A$18,0),MATCH(V$1,'2018_commission_structure-Start'!$A$15:$J$15,0))</f>
        <v>60000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21250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25000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30134.94</v>
      </c>
      <c r="Z986" s="2">
        <f>IF(H986&gt;L986,(H986-L986)*INDEX('2018_commission_structure-Start'!$A$21:$I$24,MATCH($E986,'2018_commission_structure-Start'!$A$21:$A$24,0),MATCH(Z$1,'2018_commission_structure-Start'!$A$21:$I$21,0)),0)</f>
        <v>0</v>
      </c>
      <c r="AA986" s="6">
        <f>SUM(V986:Z986)</f>
        <v>136384.94</v>
      </c>
      <c r="AB986" s="6">
        <f>AA986+F986</f>
        <v>181569.94</v>
      </c>
    </row>
    <row r="987" spans="1:28" x14ac:dyDescent="0.2">
      <c r="A987" t="str">
        <f>C987&amp;" "&amp;D987</f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>VLOOKUP(E987,'2018_commission_structure-Start'!$A$22:$I$24,9,FALSE)</f>
        <v>600000</v>
      </c>
      <c r="J987" s="2">
        <f>I987*1.25</f>
        <v>750000</v>
      </c>
      <c r="K987" s="2">
        <f>I987*1.5</f>
        <v>900000</v>
      </c>
      <c r="L987" s="2">
        <f>I987*2</f>
        <v>1200000</v>
      </c>
      <c r="M987" s="12">
        <f>H987/I987</f>
        <v>1.1513549999999999</v>
      </c>
      <c r="N987" t="str">
        <f>IF(M987&lt;=1, "0-100%", IF(M987&lt;=1.25, "100-125%", IF(M987&lt;=1.5, "125-150%", IF(M987&lt;=2, "150-200%", "&gt;200%"))))</f>
        <v>100-125%</v>
      </c>
      <c r="O987" s="6">
        <f>MIN(H987,I987)*INDEX('2018_commission_structure-Start'!$A$21:$I$24,MATCH($E987,'2018_commission_structure-Start'!$A$21:$A$24,0),MATCH(O$1,'2018_commission_structure-Start'!$A$21:$I$21,0))</f>
        <v>78000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15438.210000000001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>SUM(O987:S987)</f>
        <v>93438.21</v>
      </c>
      <c r="U987" s="6">
        <f>T987+F987</f>
        <v>159008.21000000002</v>
      </c>
      <c r="V987" s="6">
        <f>MIN(H987,I987)*INDEX('2018_commission_structure-Start'!$A$15:$J$18,MATCH($E987,'2018_commission_structure-Start'!$A$15:$A$18,0),MATCH(V$1,'2018_commission_structure-Start'!$A$15:$J$15,0))</f>
        <v>90000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16346.34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IF(H987&gt;L987,(H987-L987)*INDEX('2018_commission_structure-Start'!$A$21:$I$24,MATCH($E987,'2018_commission_structure-Start'!$A$21:$A$24,0),MATCH(Z$1,'2018_commission_structure-Start'!$A$21:$I$21,0)),0)</f>
        <v>0</v>
      </c>
      <c r="AA987" s="6">
        <f>SUM(V987:Z987)</f>
        <v>106346.34</v>
      </c>
      <c r="AB987" s="6">
        <f>AA987+F987</f>
        <v>171916.34</v>
      </c>
    </row>
    <row r="988" spans="1:28" x14ac:dyDescent="0.2">
      <c r="A988" t="str">
        <f>C988&amp;" "&amp;D988</f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>VLOOKUP(E988,'2018_commission_structure-Start'!$A$22:$I$24,9,FALSE)</f>
        <v>500000</v>
      </c>
      <c r="J988" s="2">
        <f>I988*1.25</f>
        <v>625000</v>
      </c>
      <c r="K988" s="2">
        <f>I988*1.5</f>
        <v>750000</v>
      </c>
      <c r="L988" s="2">
        <f>I988*2</f>
        <v>1000000</v>
      </c>
      <c r="M988" s="12">
        <f>H988/I988</f>
        <v>1.42628</v>
      </c>
      <c r="N988" t="str">
        <f>IF(M988&lt;=1, "0-100%", IF(M988&lt;=1.25, "100-125%", IF(M988&lt;=1.5, "125-150%", IF(M988&lt;=2, "150-200%", "&gt;200%"))))</f>
        <v>125-150%</v>
      </c>
      <c r="O988" s="6">
        <f>MIN(H988,I988)*INDEX('2018_commission_structure-Start'!$A$21:$I$24,MATCH($E988,'2018_commission_structure-Start'!$A$21:$A$24,0),MATCH(O$1,'2018_commission_structure-Start'!$A$21:$I$21,0))</f>
        <v>50000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18750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15865.199999999999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0</v>
      </c>
      <c r="S988" s="2">
        <f>IF(H988&gt;L988,(H988-L988)*INDEX('2018_commission_structure-Start'!$A$21:$I$24,MATCH($E988,'2018_commission_structure-Start'!$A$21:$A$24,0),MATCH(S$1,'2018_commission_structure-Start'!$A$21:$I$21,0)),0)</f>
        <v>0</v>
      </c>
      <c r="T988" s="6">
        <f>SUM(O988:S988)</f>
        <v>84615.2</v>
      </c>
      <c r="U988" s="6">
        <f>T988+F988</f>
        <v>133261.20000000001</v>
      </c>
      <c r="V988" s="6">
        <f>MIN(H988,I988)*INDEX('2018_commission_structure-Start'!$A$15:$J$18,MATCH($E988,'2018_commission_structure-Start'!$A$15:$A$18,0),MATCH(V$1,'2018_commission_structure-Start'!$A$15:$J$15,0))</f>
        <v>60000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21250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17628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0</v>
      </c>
      <c r="Z988" s="2">
        <f>IF(H988&gt;L988,(H988-L988)*INDEX('2018_commission_structure-Start'!$A$21:$I$24,MATCH($E988,'2018_commission_structure-Start'!$A$21:$A$24,0),MATCH(Z$1,'2018_commission_structure-Start'!$A$21:$I$21,0)),0)</f>
        <v>0</v>
      </c>
      <c r="AA988" s="6">
        <f>SUM(V988:Z988)</f>
        <v>98878</v>
      </c>
      <c r="AB988" s="6">
        <f>AA988+F988</f>
        <v>147524</v>
      </c>
    </row>
    <row r="989" spans="1:28" x14ac:dyDescent="0.2">
      <c r="A989" t="str">
        <f>C989&amp;" "&amp;D989</f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>VLOOKUP(E989,'2018_commission_structure-Start'!$A$22:$I$24,9,FALSE)</f>
        <v>500000</v>
      </c>
      <c r="J989" s="2">
        <f>I989*1.25</f>
        <v>625000</v>
      </c>
      <c r="K989" s="2">
        <f>I989*1.5</f>
        <v>750000</v>
      </c>
      <c r="L989" s="2">
        <f>I989*2</f>
        <v>1000000</v>
      </c>
      <c r="M989" s="12">
        <f>H989/I989</f>
        <v>1.902544</v>
      </c>
      <c r="N989" t="str">
        <f>IF(M989&lt;=1, "0-100%", IF(M989&lt;=1.25, "100-125%", IF(M989&lt;=1.5, "125-150%", IF(M989&lt;=2, "150-200%", "&gt;200%"))))</f>
        <v>150-200%</v>
      </c>
      <c r="O989" s="6">
        <f>MIN(H989,I989)*INDEX('2018_commission_structure-Start'!$A$21:$I$24,MATCH($E989,'2018_commission_structure-Start'!$A$21:$A$24,0),MATCH(O$1,'2018_commission_structure-Start'!$A$21:$I$21,0))</f>
        <v>50000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18750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22500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44279.840000000004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>SUM(O989:S989)</f>
        <v>135529.84</v>
      </c>
      <c r="U989" s="6">
        <f>T989+F989</f>
        <v>197680.84</v>
      </c>
      <c r="V989" s="6">
        <f>MIN(H989,I989)*INDEX('2018_commission_structure-Start'!$A$15:$J$18,MATCH($E989,'2018_commission_structure-Start'!$A$15:$A$18,0),MATCH(V$1,'2018_commission_structure-Start'!$A$15:$J$15,0))</f>
        <v>60000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21250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25000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44279.840000000004</v>
      </c>
      <c r="Z989" s="2">
        <f>IF(H989&gt;L989,(H989-L989)*INDEX('2018_commission_structure-Start'!$A$21:$I$24,MATCH($E989,'2018_commission_structure-Start'!$A$21:$A$24,0),MATCH(Z$1,'2018_commission_structure-Start'!$A$21:$I$21,0)),0)</f>
        <v>0</v>
      </c>
      <c r="AA989" s="6">
        <f>SUM(V989:Z989)</f>
        <v>150529.84</v>
      </c>
      <c r="AB989" s="6">
        <f>AA989+F989</f>
        <v>212680.84</v>
      </c>
    </row>
    <row r="990" spans="1:28" x14ac:dyDescent="0.2">
      <c r="A990" t="str">
        <f>C990&amp;" "&amp;D990</f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>VLOOKUP(E990,'2018_commission_structure-Start'!$A$22:$I$24,9,FALSE)</f>
        <v>600000</v>
      </c>
      <c r="J990" s="2">
        <f>I990*1.25</f>
        <v>750000</v>
      </c>
      <c r="K990" s="2">
        <f>I990*1.5</f>
        <v>900000</v>
      </c>
      <c r="L990" s="2">
        <f>I990*2</f>
        <v>1200000</v>
      </c>
      <c r="M990" s="12">
        <f>H990/I990</f>
        <v>2.2816900000000002</v>
      </c>
      <c r="N990" t="str">
        <f>IF(M990&lt;=1, "0-100%", IF(M990&lt;=1.25, "100-125%", IF(M990&lt;=1.5, "125-150%", IF(M990&lt;=2, "150-200%", "&gt;200%"))))</f>
        <v>&gt;200%</v>
      </c>
      <c r="O990" s="6">
        <f>MIN(H990,I990)*INDEX('2018_commission_structure-Start'!$A$21:$I$24,MATCH($E990,'2018_commission_structure-Start'!$A$21:$A$24,0),MATCH(O$1,'2018_commission_structure-Start'!$A$21:$I$21,0))</f>
        <v>78000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25500.000000000004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31500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78000</v>
      </c>
      <c r="S990" s="2">
        <f>IF(H990&gt;L990,(H990-L990)*INDEX('2018_commission_structure-Start'!$A$21:$I$24,MATCH($E990,'2018_commission_structure-Start'!$A$21:$A$24,0),MATCH(S$1,'2018_commission_structure-Start'!$A$21:$I$21,0)),0)</f>
        <v>21971.82</v>
      </c>
      <c r="T990" s="6">
        <f>SUM(O990:S990)</f>
        <v>234971.82</v>
      </c>
      <c r="U990" s="6">
        <f>T990+F990</f>
        <v>307958.82</v>
      </c>
      <c r="V990" s="6">
        <f>MIN(H990,I990)*INDEX('2018_commission_structure-Start'!$A$15:$J$18,MATCH($E990,'2018_commission_structure-Start'!$A$15:$A$18,0),MATCH(V$1,'2018_commission_structure-Start'!$A$15:$J$15,0))</f>
        <v>90000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27000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37500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90000</v>
      </c>
      <c r="Z990" s="2">
        <f>IF(H990&gt;L990,(H990-L990)*INDEX('2018_commission_structure-Start'!$A$21:$I$24,MATCH($E990,'2018_commission_structure-Start'!$A$21:$A$24,0),MATCH(Z$1,'2018_commission_structure-Start'!$A$21:$I$21,0)),0)</f>
        <v>21971.82</v>
      </c>
      <c r="AA990" s="6">
        <f>SUM(V990:Z990)</f>
        <v>266471.82</v>
      </c>
      <c r="AB990" s="6">
        <f>AA990+F990</f>
        <v>339458.82</v>
      </c>
    </row>
    <row r="991" spans="1:28" x14ac:dyDescent="0.2">
      <c r="A991" t="str">
        <f>C991&amp;" "&amp;D991</f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>VLOOKUP(E991,'2018_commission_structure-Start'!$A$22:$I$24,9,FALSE)</f>
        <v>500000</v>
      </c>
      <c r="J991" s="2">
        <f>I991*1.25</f>
        <v>625000</v>
      </c>
      <c r="K991" s="2">
        <f>I991*1.5</f>
        <v>750000</v>
      </c>
      <c r="L991" s="2">
        <f>I991*2</f>
        <v>1000000</v>
      </c>
      <c r="M991" s="12">
        <f>H991/I991</f>
        <v>1.6770039999999999</v>
      </c>
      <c r="N991" t="str">
        <f>IF(M991&lt;=1, "0-100%", IF(M991&lt;=1.25, "100-125%", IF(M991&lt;=1.5, "125-150%", IF(M991&lt;=2, "150-200%", "&gt;200%"))))</f>
        <v>150-200%</v>
      </c>
      <c r="O991" s="6">
        <f>MIN(H991,I991)*INDEX('2018_commission_structure-Start'!$A$21:$I$24,MATCH($E991,'2018_commission_structure-Start'!$A$21:$A$24,0),MATCH(O$1,'2018_commission_structure-Start'!$A$21:$I$21,0))</f>
        <v>50000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18750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22500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19470.439999999999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>SUM(O991:S991)</f>
        <v>110720.44</v>
      </c>
      <c r="U991" s="6">
        <f>T991+F991</f>
        <v>165115.44</v>
      </c>
      <c r="V991" s="6">
        <f>MIN(H991,I991)*INDEX('2018_commission_structure-Start'!$A$15:$J$18,MATCH($E991,'2018_commission_structure-Start'!$A$15:$A$18,0),MATCH(V$1,'2018_commission_structure-Start'!$A$15:$J$15,0))</f>
        <v>60000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21250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25000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19470.439999999999</v>
      </c>
      <c r="Z991" s="2">
        <f>IF(H991&gt;L991,(H991-L991)*INDEX('2018_commission_structure-Start'!$A$21:$I$24,MATCH($E991,'2018_commission_structure-Start'!$A$21:$A$24,0),MATCH(Z$1,'2018_commission_structure-Start'!$A$21:$I$21,0)),0)</f>
        <v>0</v>
      </c>
      <c r="AA991" s="6">
        <f>SUM(V991:Z991)</f>
        <v>125720.44</v>
      </c>
      <c r="AB991" s="6">
        <f>AA991+F991</f>
        <v>180115.44</v>
      </c>
    </row>
    <row r="992" spans="1:28" x14ac:dyDescent="0.2">
      <c r="A992" t="str">
        <f>C992&amp;" "&amp;D992</f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>VLOOKUP(E992,'2018_commission_structure-Start'!$A$22:$I$24,9,FALSE)</f>
        <v>600000</v>
      </c>
      <c r="J992" s="2">
        <f>I992*1.25</f>
        <v>750000</v>
      </c>
      <c r="K992" s="2">
        <f>I992*1.5</f>
        <v>900000</v>
      </c>
      <c r="L992" s="2">
        <f>I992*2</f>
        <v>1200000</v>
      </c>
      <c r="M992" s="12">
        <f>H992/I992</f>
        <v>1.3246983333333333</v>
      </c>
      <c r="N992" t="str">
        <f>IF(M992&lt;=1, "0-100%", IF(M992&lt;=1.25, "100-125%", IF(M992&lt;=1.5, "125-150%", IF(M992&lt;=2, "150-200%", "&gt;200%"))))</f>
        <v>125-150%</v>
      </c>
      <c r="O992" s="6">
        <f>MIN(H992,I992)*INDEX('2018_commission_structure-Start'!$A$21:$I$24,MATCH($E992,'2018_commission_structure-Start'!$A$21:$A$24,0),MATCH(O$1,'2018_commission_structure-Start'!$A$21:$I$21,0))</f>
        <v>78000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25500.000000000004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9411.99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0</v>
      </c>
      <c r="S992" s="2">
        <f>IF(H992&gt;L992,(H992-L992)*INDEX('2018_commission_structure-Start'!$A$21:$I$24,MATCH($E992,'2018_commission_structure-Start'!$A$21:$A$24,0),MATCH(S$1,'2018_commission_structure-Start'!$A$21:$I$21,0)),0)</f>
        <v>0</v>
      </c>
      <c r="T992" s="6">
        <f>SUM(O992:S992)</f>
        <v>112911.99</v>
      </c>
      <c r="U992" s="6">
        <f>T992+F992</f>
        <v>168266.99</v>
      </c>
      <c r="V992" s="6">
        <f>MIN(H992,I992)*INDEX('2018_commission_structure-Start'!$A$15:$J$18,MATCH($E992,'2018_commission_structure-Start'!$A$15:$A$18,0),MATCH(V$1,'2018_commission_structure-Start'!$A$15:$J$15,0))</f>
        <v>90000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27000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11204.75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0</v>
      </c>
      <c r="Z992" s="2">
        <f>IF(H992&gt;L992,(H992-L992)*INDEX('2018_commission_structure-Start'!$A$21:$I$24,MATCH($E992,'2018_commission_structure-Start'!$A$21:$A$24,0),MATCH(Z$1,'2018_commission_structure-Start'!$A$21:$I$21,0)),0)</f>
        <v>0</v>
      </c>
      <c r="AA992" s="6">
        <f>SUM(V992:Z992)</f>
        <v>128204.75</v>
      </c>
      <c r="AB992" s="6">
        <f>AA992+F992</f>
        <v>183559.75</v>
      </c>
    </row>
    <row r="993" spans="1:28" x14ac:dyDescent="0.2">
      <c r="A993" t="str">
        <f>C993&amp;" "&amp;D993</f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>VLOOKUP(E993,'2018_commission_structure-Start'!$A$22:$I$24,9,FALSE)</f>
        <v>600000</v>
      </c>
      <c r="J993" s="2">
        <f>I993*1.25</f>
        <v>750000</v>
      </c>
      <c r="K993" s="2">
        <f>I993*1.5</f>
        <v>900000</v>
      </c>
      <c r="L993" s="2">
        <f>I993*2</f>
        <v>1200000</v>
      </c>
      <c r="M993" s="12">
        <f>H993/I993</f>
        <v>0.99212166666666668</v>
      </c>
      <c r="N993" t="str">
        <f>IF(M993&lt;=1, "0-100%", IF(M993&lt;=1.25, "100-125%", IF(M993&lt;=1.5, "125-150%", IF(M993&lt;=2, "150-200%", "&gt;200%"))))</f>
        <v>0-100%</v>
      </c>
      <c r="O993" s="6">
        <f>MIN(H993,I993)*INDEX('2018_commission_structure-Start'!$A$21:$I$24,MATCH($E993,'2018_commission_structure-Start'!$A$21:$A$24,0),MATCH(O$1,'2018_commission_structure-Start'!$A$21:$I$21,0))</f>
        <v>77385.490000000005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0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0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0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>SUM(O993:S993)</f>
        <v>77385.490000000005</v>
      </c>
      <c r="U993" s="6">
        <f>T993+F993</f>
        <v>130509.49</v>
      </c>
      <c r="V993" s="6">
        <f>MIN(H993,I993)*INDEX('2018_commission_structure-Start'!$A$15:$J$18,MATCH($E993,'2018_commission_structure-Start'!$A$15:$A$18,0),MATCH(V$1,'2018_commission_structure-Start'!$A$15:$J$15,0))</f>
        <v>89290.95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0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0</v>
      </c>
      <c r="Z993" s="2">
        <f>IF(H993&gt;L993,(H993-L993)*INDEX('2018_commission_structure-Start'!$A$21:$I$24,MATCH($E993,'2018_commission_structure-Start'!$A$21:$A$24,0),MATCH(Z$1,'2018_commission_structure-Start'!$A$21:$I$21,0)),0)</f>
        <v>0</v>
      </c>
      <c r="AA993" s="6">
        <f>SUM(V993:Z993)</f>
        <v>89290.95</v>
      </c>
      <c r="AB993" s="6">
        <f>AA993+F993</f>
        <v>142414.95000000001</v>
      </c>
    </row>
    <row r="994" spans="1:28" x14ac:dyDescent="0.2">
      <c r="A994" t="str">
        <f>C994&amp;" "&amp;D994</f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>VLOOKUP(E994,'2018_commission_structure-Start'!$A$22:$I$24,9,FALSE)</f>
        <v>750000</v>
      </c>
      <c r="J994" s="2">
        <f>I994*1.25</f>
        <v>937500</v>
      </c>
      <c r="K994" s="2">
        <f>I994*1.5</f>
        <v>1125000</v>
      </c>
      <c r="L994" s="2">
        <f>I994*2</f>
        <v>1500000</v>
      </c>
      <c r="M994" s="12">
        <f>H994/I994</f>
        <v>0.58574266666666663</v>
      </c>
      <c r="N994" t="str">
        <f>IF(M994&lt;=1, "0-100%", IF(M994&lt;=1.25, "100-125%", IF(M994&lt;=1.5, "125-150%", IF(M994&lt;=2, "150-200%", "&gt;200%"))))</f>
        <v>0-100%</v>
      </c>
      <c r="O994" s="6">
        <f>MIN(H994,I994)*INDEX('2018_commission_structure-Start'!$A$21:$I$24,MATCH($E994,'2018_commission_structure-Start'!$A$21:$A$24,0),MATCH(O$1,'2018_commission_structure-Start'!$A$21:$I$21,0))</f>
        <v>65896.05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0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>SUM(O994:S994)</f>
        <v>65896.05</v>
      </c>
      <c r="U994" s="6">
        <f>T994+F994</f>
        <v>176845.05</v>
      </c>
      <c r="V994" s="6">
        <f>MIN(H994,I994)*INDEX('2018_commission_structure-Start'!$A$15:$J$18,MATCH($E994,'2018_commission_structure-Start'!$A$15:$A$18,0),MATCH(V$1,'2018_commission_structure-Start'!$A$15:$J$15,0))</f>
        <v>65896.05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IF(H994&gt;L994,(H994-L994)*INDEX('2018_commission_structure-Start'!$A$21:$I$24,MATCH($E994,'2018_commission_structure-Start'!$A$21:$A$24,0),MATCH(Z$1,'2018_commission_structure-Start'!$A$21:$I$21,0)),0)</f>
        <v>0</v>
      </c>
      <c r="AA994" s="6">
        <f>SUM(V994:Z994)</f>
        <v>65896.05</v>
      </c>
      <c r="AB994" s="6">
        <f>AA994+F994</f>
        <v>176845.05</v>
      </c>
    </row>
    <row r="995" spans="1:28" x14ac:dyDescent="0.2">
      <c r="A995" t="str">
        <f>C995&amp;" "&amp;D995</f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>VLOOKUP(E995,'2018_commission_structure-Start'!$A$22:$I$24,9,FALSE)</f>
        <v>500000</v>
      </c>
      <c r="J995" s="2">
        <f>I995*1.25</f>
        <v>625000</v>
      </c>
      <c r="K995" s="2">
        <f>I995*1.5</f>
        <v>750000</v>
      </c>
      <c r="L995" s="2">
        <f>I995*2</f>
        <v>1000000</v>
      </c>
      <c r="M995" s="12">
        <f>H995/I995</f>
        <v>1.394104</v>
      </c>
      <c r="N995" t="str">
        <f>IF(M995&lt;=1, "0-100%", IF(M995&lt;=1.25, "100-125%", IF(M995&lt;=1.5, "125-150%", IF(M995&lt;=2, "150-200%", "&gt;200%"))))</f>
        <v>125-150%</v>
      </c>
      <c r="O995" s="6">
        <f>MIN(H995,I995)*INDEX('2018_commission_structure-Start'!$A$21:$I$24,MATCH($E995,'2018_commission_structure-Start'!$A$21:$A$24,0),MATCH(O$1,'2018_commission_structure-Start'!$A$21:$I$21,0))</f>
        <v>50000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18750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12969.359999999999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>SUM(O995:S995)</f>
        <v>81719.360000000001</v>
      </c>
      <c r="U995" s="6">
        <f>T995+F995</f>
        <v>116580.36</v>
      </c>
      <c r="V995" s="6">
        <f>MIN(H995,I995)*INDEX('2018_commission_structure-Start'!$A$15:$J$18,MATCH($E995,'2018_commission_structure-Start'!$A$15:$A$18,0),MATCH(V$1,'2018_commission_structure-Start'!$A$15:$J$15,0))</f>
        <v>60000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21250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14410.400000000001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IF(H995&gt;L995,(H995-L995)*INDEX('2018_commission_structure-Start'!$A$21:$I$24,MATCH($E995,'2018_commission_structure-Start'!$A$21:$A$24,0),MATCH(Z$1,'2018_commission_structure-Start'!$A$21:$I$21,0)),0)</f>
        <v>0</v>
      </c>
      <c r="AA995" s="6">
        <f>SUM(V995:Z995)</f>
        <v>95660.4</v>
      </c>
      <c r="AB995" s="6">
        <f>AA995+F995</f>
        <v>130521.4</v>
      </c>
    </row>
    <row r="996" spans="1:28" x14ac:dyDescent="0.2">
      <c r="A996" t="str">
        <f>C996&amp;" "&amp;D996</f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>VLOOKUP(E996,'2018_commission_structure-Start'!$A$22:$I$24,9,FALSE)</f>
        <v>750000</v>
      </c>
      <c r="J996" s="2">
        <f>I996*1.25</f>
        <v>937500</v>
      </c>
      <c r="K996" s="2">
        <f>I996*1.5</f>
        <v>1125000</v>
      </c>
      <c r="L996" s="2">
        <f>I996*2</f>
        <v>1500000</v>
      </c>
      <c r="M996" s="12">
        <f>H996/I996</f>
        <v>1.0899466666666666</v>
      </c>
      <c r="N996" t="str">
        <f>IF(M996&lt;=1, "0-100%", IF(M996&lt;=1.25, "100-125%", IF(M996&lt;=1.5, "125-150%", IF(M996&lt;=2, "150-200%", "&gt;200%"))))</f>
        <v>100-125%</v>
      </c>
      <c r="O996" s="6">
        <f>MIN(H996,I996)*INDEX('2018_commission_structure-Start'!$A$21:$I$24,MATCH($E996,'2018_commission_structure-Start'!$A$21:$A$24,0),MATCH(O$1,'2018_commission_structure-Start'!$A$21:$I$21,0))</f>
        <v>112500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12817.4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0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>SUM(O996:S996)</f>
        <v>125317.4</v>
      </c>
      <c r="U996" s="6">
        <f>T996+F996</f>
        <v>217274.4</v>
      </c>
      <c r="V996" s="6">
        <f>MIN(H996,I996)*INDEX('2018_commission_structure-Start'!$A$15:$J$18,MATCH($E996,'2018_commission_structure-Start'!$A$15:$A$18,0),MATCH(V$1,'2018_commission_structure-Start'!$A$15:$J$15,0))</f>
        <v>112500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14841.2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0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IF(H996&gt;L996,(H996-L996)*INDEX('2018_commission_structure-Start'!$A$21:$I$24,MATCH($E996,'2018_commission_structure-Start'!$A$21:$A$24,0),MATCH(Z$1,'2018_commission_structure-Start'!$A$21:$I$21,0)),0)</f>
        <v>0</v>
      </c>
      <c r="AA996" s="6">
        <f>SUM(V996:Z996)</f>
        <v>127341.2</v>
      </c>
      <c r="AB996" s="6">
        <f>AA996+F996</f>
        <v>219298.2</v>
      </c>
    </row>
    <row r="997" spans="1:28" x14ac:dyDescent="0.2">
      <c r="A997" t="str">
        <f>C997&amp;" "&amp;D997</f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>VLOOKUP(E997,'2018_commission_structure-Start'!$A$22:$I$24,9,FALSE)</f>
        <v>600000</v>
      </c>
      <c r="J997" s="2">
        <f>I997*1.25</f>
        <v>750000</v>
      </c>
      <c r="K997" s="2">
        <f>I997*1.5</f>
        <v>900000</v>
      </c>
      <c r="L997" s="2">
        <f>I997*2</f>
        <v>1200000</v>
      </c>
      <c r="M997" s="12">
        <f>H997/I997</f>
        <v>0.91857999999999995</v>
      </c>
      <c r="N997" t="str">
        <f>IF(M997&lt;=1, "0-100%", IF(M997&lt;=1.25, "100-125%", IF(M997&lt;=1.5, "125-150%", IF(M997&lt;=2, "150-200%", "&gt;200%"))))</f>
        <v>0-100%</v>
      </c>
      <c r="O997" s="6">
        <f>MIN(H997,I997)*INDEX('2018_commission_structure-Start'!$A$21:$I$24,MATCH($E997,'2018_commission_structure-Start'!$A$21:$A$24,0),MATCH(O$1,'2018_commission_structure-Start'!$A$21:$I$21,0))</f>
        <v>71649.240000000005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0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>SUM(O997:S997)</f>
        <v>71649.240000000005</v>
      </c>
      <c r="U997" s="6">
        <f>T997+F997</f>
        <v>137891.24</v>
      </c>
      <c r="V997" s="6">
        <f>MIN(H997,I997)*INDEX('2018_commission_structure-Start'!$A$15:$J$18,MATCH($E997,'2018_commission_structure-Start'!$A$15:$A$18,0),MATCH(V$1,'2018_commission_structure-Start'!$A$15:$J$15,0))</f>
        <v>82672.2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IF(H997&gt;L997,(H997-L997)*INDEX('2018_commission_structure-Start'!$A$21:$I$24,MATCH($E997,'2018_commission_structure-Start'!$A$21:$A$24,0),MATCH(Z$1,'2018_commission_structure-Start'!$A$21:$I$21,0)),0)</f>
        <v>0</v>
      </c>
      <c r="AA997" s="6">
        <f>SUM(V997:Z997)</f>
        <v>82672.2</v>
      </c>
      <c r="AB997" s="6">
        <f>AA997+F997</f>
        <v>148914.20000000001</v>
      </c>
    </row>
    <row r="998" spans="1:28" x14ac:dyDescent="0.2">
      <c r="A998" t="str">
        <f>C998&amp;" "&amp;D998</f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>VLOOKUP(E998,'2018_commission_structure-Start'!$A$22:$I$24,9,FALSE)</f>
        <v>600000</v>
      </c>
      <c r="J998" s="2">
        <f>I998*1.25</f>
        <v>750000</v>
      </c>
      <c r="K998" s="2">
        <f>I998*1.5</f>
        <v>900000</v>
      </c>
      <c r="L998" s="2">
        <f>I998*2</f>
        <v>1200000</v>
      </c>
      <c r="M998" s="12">
        <f>H998/I998</f>
        <v>0.78352833333333338</v>
      </c>
      <c r="N998" t="str">
        <f>IF(M998&lt;=1, "0-100%", IF(M998&lt;=1.25, "100-125%", IF(M998&lt;=1.5, "125-150%", IF(M998&lt;=2, "150-200%", "&gt;200%"))))</f>
        <v>0-100%</v>
      </c>
      <c r="O998" s="6">
        <f>MIN(H998,I998)*INDEX('2018_commission_structure-Start'!$A$21:$I$24,MATCH($E998,'2018_commission_structure-Start'!$A$21:$A$24,0),MATCH(O$1,'2018_commission_structure-Start'!$A$21:$I$21,0))</f>
        <v>61115.21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0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>SUM(O998:S998)</f>
        <v>61115.21</v>
      </c>
      <c r="U998" s="6">
        <f>T998+F998</f>
        <v>135791.21</v>
      </c>
      <c r="V998" s="6">
        <f>MIN(H998,I998)*INDEX('2018_commission_structure-Start'!$A$15:$J$18,MATCH($E998,'2018_commission_structure-Start'!$A$15:$A$18,0),MATCH(V$1,'2018_commission_structure-Start'!$A$15:$J$15,0))</f>
        <v>70517.55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0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IF(H998&gt;L998,(H998-L998)*INDEX('2018_commission_structure-Start'!$A$21:$I$24,MATCH($E998,'2018_commission_structure-Start'!$A$21:$A$24,0),MATCH(Z$1,'2018_commission_structure-Start'!$A$21:$I$21,0)),0)</f>
        <v>0</v>
      </c>
      <c r="AA998" s="6">
        <f>SUM(V998:Z998)</f>
        <v>70517.55</v>
      </c>
      <c r="AB998" s="6">
        <f>AA998+F998</f>
        <v>145193.54999999999</v>
      </c>
    </row>
    <row r="999" spans="1:28" x14ac:dyDescent="0.2">
      <c r="A999" t="str">
        <f>C999&amp;" "&amp;D999</f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>VLOOKUP(E999,'2018_commission_structure-Start'!$A$22:$I$24,9,FALSE)</f>
        <v>750000</v>
      </c>
      <c r="J999" s="2">
        <f>I999*1.25</f>
        <v>937500</v>
      </c>
      <c r="K999" s="2">
        <f>I999*1.5</f>
        <v>1125000</v>
      </c>
      <c r="L999" s="2">
        <f>I999*2</f>
        <v>1500000</v>
      </c>
      <c r="M999" s="12">
        <f>H999/I999</f>
        <v>0.92804266666666668</v>
      </c>
      <c r="N999" t="str">
        <f>IF(M999&lt;=1, "0-100%", IF(M999&lt;=1.25, "100-125%", IF(M999&lt;=1.5, "125-150%", IF(M999&lt;=2, "150-200%", "&gt;200%"))))</f>
        <v>0-100%</v>
      </c>
      <c r="O999" s="6">
        <f>MIN(H999,I999)*INDEX('2018_commission_structure-Start'!$A$21:$I$24,MATCH($E999,'2018_commission_structure-Start'!$A$21:$A$24,0),MATCH(O$1,'2018_commission_structure-Start'!$A$21:$I$21,0))</f>
        <v>104404.8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0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>SUM(O999:S999)</f>
        <v>104404.8</v>
      </c>
      <c r="U999" s="6">
        <f>T999+F999</f>
        <v>225492.8</v>
      </c>
      <c r="V999" s="6">
        <f>MIN(H999,I999)*INDEX('2018_commission_structure-Start'!$A$15:$J$18,MATCH($E999,'2018_commission_structure-Start'!$A$15:$A$18,0),MATCH(V$1,'2018_commission_structure-Start'!$A$15:$J$15,0))</f>
        <v>104404.8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0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IF(H999&gt;L999,(H999-L999)*INDEX('2018_commission_structure-Start'!$A$21:$I$24,MATCH($E999,'2018_commission_structure-Start'!$A$21:$A$24,0),MATCH(Z$1,'2018_commission_structure-Start'!$A$21:$I$21,0)),0)</f>
        <v>0</v>
      </c>
      <c r="AA999" s="6">
        <f>SUM(V999:Z999)</f>
        <v>104404.8</v>
      </c>
      <c r="AB999" s="6">
        <f>AA999+F999</f>
        <v>225492.8</v>
      </c>
    </row>
    <row r="1000" spans="1:28" x14ac:dyDescent="0.2">
      <c r="A1000" t="str">
        <f>C1000&amp;" "&amp;D1000</f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>VLOOKUP(E1000,'2018_commission_structure-Start'!$A$22:$I$24,9,FALSE)</f>
        <v>500000</v>
      </c>
      <c r="J1000" s="2">
        <f>I1000*1.25</f>
        <v>625000</v>
      </c>
      <c r="K1000" s="2">
        <f>I1000*1.5</f>
        <v>750000</v>
      </c>
      <c r="L1000" s="2">
        <f>I1000*2</f>
        <v>1000000</v>
      </c>
      <c r="M1000" s="12">
        <f>H1000/I1000</f>
        <v>1.6771499999999999</v>
      </c>
      <c r="N1000" t="str">
        <f>IF(M1000&lt;=1, "0-100%", IF(M1000&lt;=1.25, "100-125%", IF(M1000&lt;=1.5, "125-150%", IF(M1000&lt;=2, "150-200%", "&gt;200%"))))</f>
        <v>150-200%</v>
      </c>
      <c r="O1000" s="6">
        <f>MIN(H1000,I1000)*INDEX('2018_commission_structure-Start'!$A$21:$I$24,MATCH($E1000,'2018_commission_structure-Start'!$A$21:$A$24,0),MATCH(O$1,'2018_commission_structure-Start'!$A$21:$I$21,0))</f>
        <v>50000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18750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22500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19486.5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>SUM(O1000:S1000)</f>
        <v>110736.5</v>
      </c>
      <c r="U1000" s="6">
        <f>T1000+F1000</f>
        <v>147659.5</v>
      </c>
      <c r="V1000" s="6">
        <f>MIN(H1000,I1000)*INDEX('2018_commission_structure-Start'!$A$15:$J$18,MATCH($E1000,'2018_commission_structure-Start'!$A$15:$A$18,0),MATCH(V$1,'2018_commission_structure-Start'!$A$15:$J$15,0))</f>
        <v>60000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21250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25000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19486.5</v>
      </c>
      <c r="Z1000" s="2">
        <f>IF(H1000&gt;L1000,(H1000-L1000)*INDEX('2018_commission_structure-Start'!$A$21:$I$24,MATCH($E1000,'2018_commission_structure-Start'!$A$21:$A$24,0),MATCH(Z$1,'2018_commission_structure-Start'!$A$21:$I$21,0)),0)</f>
        <v>0</v>
      </c>
      <c r="AA1000" s="6">
        <f>SUM(V1000:Z1000)</f>
        <v>125736.5</v>
      </c>
      <c r="AB1000" s="6">
        <f>AA1000+F1000</f>
        <v>162659.5</v>
      </c>
    </row>
    <row r="1001" spans="1:28" x14ac:dyDescent="0.2">
      <c r="A1001" t="str">
        <f>C1001&amp;" "&amp;D1001</f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>VLOOKUP(E1001,'2018_commission_structure-Start'!$A$22:$I$24,9,FALSE)</f>
        <v>750000</v>
      </c>
      <c r="J1001" s="2">
        <f>I1001*1.25</f>
        <v>937500</v>
      </c>
      <c r="K1001" s="2">
        <f>I1001*1.5</f>
        <v>1125000</v>
      </c>
      <c r="L1001" s="2">
        <f>I1001*2</f>
        <v>1500000</v>
      </c>
      <c r="M1001" s="12">
        <f>H1001/I1001</f>
        <v>0.95157199999999997</v>
      </c>
      <c r="N1001" t="str">
        <f>IF(M1001&lt;=1, "0-100%", IF(M1001&lt;=1.25, "100-125%", IF(M1001&lt;=1.5, "125-150%", IF(M1001&lt;=2, "150-200%", "&gt;200%"))))</f>
        <v>0-100%</v>
      </c>
      <c r="O1001" s="6">
        <f>MIN(H1001,I1001)*INDEX('2018_commission_structure-Start'!$A$21:$I$24,MATCH($E1001,'2018_commission_structure-Start'!$A$21:$A$24,0),MATCH(O$1,'2018_commission_structure-Start'!$A$21:$I$21,0))</f>
        <v>107051.84999999999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0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>SUM(O1001:S1001)</f>
        <v>107051.84999999999</v>
      </c>
      <c r="U1001" s="6">
        <f>T1001+F1001</f>
        <v>217868.84999999998</v>
      </c>
      <c r="V1001" s="6">
        <f>MIN(H1001,I1001)*INDEX('2018_commission_structure-Start'!$A$15:$J$18,MATCH($E1001,'2018_commission_structure-Start'!$A$15:$A$18,0),MATCH(V$1,'2018_commission_structure-Start'!$A$15:$J$15,0))</f>
        <v>107051.84999999999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0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IF(H1001&gt;L1001,(H1001-L1001)*INDEX('2018_commission_structure-Start'!$A$21:$I$24,MATCH($E1001,'2018_commission_structure-Start'!$A$21:$A$24,0),MATCH(Z$1,'2018_commission_structure-Start'!$A$21:$I$21,0)),0)</f>
        <v>0</v>
      </c>
      <c r="AA1001" s="6">
        <f>SUM(V1001:Z1001)</f>
        <v>107051.84999999999</v>
      </c>
      <c r="AB1001" s="6">
        <f>AA1001+F1001</f>
        <v>217868.84999999998</v>
      </c>
    </row>
  </sheetData>
  <autoFilter ref="A1:AB1001" xr:uid="{7557D095-1D31-914C-A4FF-4B7677B2FEA1}">
    <sortState ref="A2:AB1001">
      <sortCondition ref="D1:D1001"/>
    </sortState>
  </autoFilter>
  <sortState ref="A2:AB1001">
    <sortCondition ref="D2:D100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baseColWidth="10" defaultColWidth="11.1640625" defaultRowHeight="16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/>
  </sheetViews>
  <sheetFormatPr baseColWidth="10" defaultColWidth="11.1640625" defaultRowHeight="16" x14ac:dyDescent="0.2"/>
  <sheetData>
    <row r="1" spans="1:4" x14ac:dyDescent="0.2">
      <c r="A1" t="s">
        <v>1926</v>
      </c>
      <c r="B1" t="s">
        <v>1927</v>
      </c>
      <c r="C1" t="s">
        <v>1928</v>
      </c>
      <c r="D1" t="s">
        <v>0</v>
      </c>
    </row>
    <row r="2" spans="1:4" x14ac:dyDescent="0.2">
      <c r="A2" t="s">
        <v>1929</v>
      </c>
      <c r="B2" t="s">
        <v>1930</v>
      </c>
      <c r="C2">
        <v>56950</v>
      </c>
      <c r="D2">
        <v>5422052862</v>
      </c>
    </row>
    <row r="3" spans="1:4" x14ac:dyDescent="0.2">
      <c r="A3" t="s">
        <v>1931</v>
      </c>
      <c r="B3" t="s">
        <v>1932</v>
      </c>
      <c r="C3">
        <v>48209</v>
      </c>
      <c r="D3">
        <v>8565880958</v>
      </c>
    </row>
    <row r="4" spans="1:4" x14ac:dyDescent="0.2">
      <c r="A4" t="s">
        <v>1933</v>
      </c>
      <c r="B4" t="s">
        <v>1934</v>
      </c>
      <c r="C4">
        <v>21451</v>
      </c>
      <c r="D4">
        <v>5511711233</v>
      </c>
    </row>
    <row r="5" spans="1:4" x14ac:dyDescent="0.2">
      <c r="A5" t="s">
        <v>1935</v>
      </c>
      <c r="B5" t="s">
        <v>1936</v>
      </c>
      <c r="C5">
        <v>25987</v>
      </c>
      <c r="D5">
        <v>3547596165</v>
      </c>
    </row>
    <row r="6" spans="1:4" x14ac:dyDescent="0.2">
      <c r="A6" t="s">
        <v>1937</v>
      </c>
      <c r="B6" t="s">
        <v>1938</v>
      </c>
      <c r="C6">
        <v>34774</v>
      </c>
      <c r="D6">
        <v>4175195971</v>
      </c>
    </row>
    <row r="7" spans="1:4" x14ac:dyDescent="0.2">
      <c r="A7" t="s">
        <v>1939</v>
      </c>
      <c r="B7" t="s">
        <v>1940</v>
      </c>
      <c r="C7">
        <v>14259</v>
      </c>
      <c r="D7">
        <v>6183510505</v>
      </c>
    </row>
    <row r="8" spans="1:4" x14ac:dyDescent="0.2">
      <c r="A8" t="s">
        <v>1941</v>
      </c>
      <c r="B8" t="s">
        <v>1942</v>
      </c>
      <c r="C8">
        <v>14971</v>
      </c>
      <c r="D8">
        <v>9483290694</v>
      </c>
    </row>
    <row r="9" spans="1:4" x14ac:dyDescent="0.2">
      <c r="A9" t="s">
        <v>1943</v>
      </c>
      <c r="B9" t="s">
        <v>1944</v>
      </c>
      <c r="C9">
        <v>56182</v>
      </c>
      <c r="D9">
        <v>264454596</v>
      </c>
    </row>
    <row r="10" spans="1:4" x14ac:dyDescent="0.2">
      <c r="A10" t="s">
        <v>1945</v>
      </c>
      <c r="B10" t="s">
        <v>1946</v>
      </c>
      <c r="C10">
        <v>37022</v>
      </c>
      <c r="D10">
        <v>3935718624</v>
      </c>
    </row>
    <row r="11" spans="1:4" x14ac:dyDescent="0.2">
      <c r="A11" t="s">
        <v>1947</v>
      </c>
      <c r="B11" t="s">
        <v>1948</v>
      </c>
      <c r="C11">
        <v>54203</v>
      </c>
      <c r="D11">
        <v>2355104786</v>
      </c>
    </row>
    <row r="12" spans="1:4" x14ac:dyDescent="0.2">
      <c r="A12" t="s">
        <v>1949</v>
      </c>
      <c r="B12" t="s">
        <v>1950</v>
      </c>
      <c r="C12">
        <v>17688</v>
      </c>
      <c r="D12">
        <v>2533903736</v>
      </c>
    </row>
    <row r="13" spans="1:4" x14ac:dyDescent="0.2">
      <c r="A13" t="s">
        <v>1951</v>
      </c>
      <c r="B13" t="s">
        <v>1952</v>
      </c>
      <c r="C13">
        <v>53718</v>
      </c>
      <c r="D13">
        <v>9293760045</v>
      </c>
    </row>
    <row r="14" spans="1:4" x14ac:dyDescent="0.2">
      <c r="A14" t="s">
        <v>1953</v>
      </c>
      <c r="B14" t="s">
        <v>1954</v>
      </c>
      <c r="C14">
        <v>22114</v>
      </c>
      <c r="D14">
        <v>3933561566</v>
      </c>
    </row>
    <row r="15" spans="1:4" x14ac:dyDescent="0.2">
      <c r="A15" t="s">
        <v>1955</v>
      </c>
      <c r="B15" t="s">
        <v>1956</v>
      </c>
      <c r="C15">
        <v>56954</v>
      </c>
      <c r="D15">
        <v>7402856011</v>
      </c>
    </row>
    <row r="16" spans="1:4" x14ac:dyDescent="0.2">
      <c r="A16" t="s">
        <v>1957</v>
      </c>
      <c r="B16" t="s">
        <v>1958</v>
      </c>
      <c r="C16">
        <v>36601</v>
      </c>
      <c r="D16">
        <v>4323171323</v>
      </c>
    </row>
    <row r="17" spans="1:4" x14ac:dyDescent="0.2">
      <c r="A17" t="s">
        <v>1959</v>
      </c>
      <c r="B17" t="s">
        <v>1960</v>
      </c>
      <c r="C17">
        <v>34798</v>
      </c>
      <c r="D17">
        <v>594961432</v>
      </c>
    </row>
    <row r="18" spans="1:4" x14ac:dyDescent="0.2">
      <c r="A18" t="s">
        <v>1961</v>
      </c>
      <c r="B18" t="s">
        <v>1962</v>
      </c>
      <c r="C18">
        <v>58683</v>
      </c>
      <c r="D18">
        <v>3381164996</v>
      </c>
    </row>
    <row r="19" spans="1:4" x14ac:dyDescent="0.2">
      <c r="A19" t="s">
        <v>1963</v>
      </c>
      <c r="B19" t="s">
        <v>1964</v>
      </c>
      <c r="C19">
        <v>39579</v>
      </c>
      <c r="D19">
        <v>8467388188</v>
      </c>
    </row>
    <row r="20" spans="1:4" x14ac:dyDescent="0.2">
      <c r="A20" t="s">
        <v>1965</v>
      </c>
      <c r="B20" t="s">
        <v>1966</v>
      </c>
      <c r="C20">
        <v>34362</v>
      </c>
      <c r="D20">
        <v>2138131904</v>
      </c>
    </row>
    <row r="21" spans="1:4" x14ac:dyDescent="0.2">
      <c r="A21" t="s">
        <v>1967</v>
      </c>
      <c r="B21" t="s">
        <v>1968</v>
      </c>
      <c r="C21">
        <v>36916</v>
      </c>
      <c r="D21">
        <v>3145039288</v>
      </c>
    </row>
    <row r="22" spans="1:4" x14ac:dyDescent="0.2">
      <c r="A22" t="s">
        <v>1969</v>
      </c>
      <c r="B22" t="s">
        <v>1970</v>
      </c>
      <c r="C22">
        <v>20514</v>
      </c>
      <c r="D22">
        <v>299663825</v>
      </c>
    </row>
    <row r="23" spans="1:4" x14ac:dyDescent="0.2">
      <c r="A23" t="s">
        <v>1971</v>
      </c>
      <c r="B23" t="s">
        <v>1972</v>
      </c>
      <c r="C23">
        <v>36420</v>
      </c>
      <c r="D23">
        <v>1839046880</v>
      </c>
    </row>
    <row r="24" spans="1:4" x14ac:dyDescent="0.2">
      <c r="A24" t="s">
        <v>1973</v>
      </c>
      <c r="B24" t="s">
        <v>1974</v>
      </c>
      <c r="C24">
        <v>29041</v>
      </c>
      <c r="D24">
        <v>7560031153</v>
      </c>
    </row>
    <row r="25" spans="1:4" x14ac:dyDescent="0.2">
      <c r="A25" t="s">
        <v>1975</v>
      </c>
      <c r="B25" t="s">
        <v>1976</v>
      </c>
      <c r="C25">
        <v>39244</v>
      </c>
      <c r="D25">
        <v>5637692440</v>
      </c>
    </row>
    <row r="26" spans="1:4" x14ac:dyDescent="0.2">
      <c r="A26" t="s">
        <v>1977</v>
      </c>
      <c r="B26" t="s">
        <v>1978</v>
      </c>
      <c r="C26">
        <v>49572</v>
      </c>
      <c r="D26">
        <v>4862005330</v>
      </c>
    </row>
    <row r="27" spans="1:4" x14ac:dyDescent="0.2">
      <c r="A27" t="s">
        <v>1979</v>
      </c>
      <c r="B27" t="s">
        <v>1980</v>
      </c>
      <c r="C27">
        <v>54376</v>
      </c>
      <c r="D27">
        <v>6286877770</v>
      </c>
    </row>
    <row r="28" spans="1:4" x14ac:dyDescent="0.2">
      <c r="A28" t="s">
        <v>1981</v>
      </c>
      <c r="B28" t="s">
        <v>1982</v>
      </c>
      <c r="C28">
        <v>54964</v>
      </c>
      <c r="D28">
        <v>7326611955</v>
      </c>
    </row>
    <row r="29" spans="1:4" x14ac:dyDescent="0.2">
      <c r="A29" t="s">
        <v>1983</v>
      </c>
      <c r="B29" t="s">
        <v>1984</v>
      </c>
      <c r="C29">
        <v>34620</v>
      </c>
      <c r="D29">
        <v>9163060264</v>
      </c>
    </row>
    <row r="30" spans="1:4" x14ac:dyDescent="0.2">
      <c r="A30" t="s">
        <v>1985</v>
      </c>
      <c r="B30" t="s">
        <v>1986</v>
      </c>
      <c r="C30">
        <v>17792</v>
      </c>
      <c r="D30">
        <v>3259018638</v>
      </c>
    </row>
    <row r="31" spans="1:4" x14ac:dyDescent="0.2">
      <c r="A31" t="s">
        <v>1987</v>
      </c>
      <c r="B31" t="s">
        <v>1988</v>
      </c>
      <c r="C31">
        <v>13775</v>
      </c>
      <c r="D31">
        <v>6819637888</v>
      </c>
    </row>
    <row r="32" spans="1:4" x14ac:dyDescent="0.2">
      <c r="A32" t="s">
        <v>1989</v>
      </c>
      <c r="B32" t="s">
        <v>1970</v>
      </c>
      <c r="C32">
        <v>45277</v>
      </c>
      <c r="D32">
        <v>5474718616</v>
      </c>
    </row>
    <row r="33" spans="1:4" x14ac:dyDescent="0.2">
      <c r="A33" t="s">
        <v>1990</v>
      </c>
      <c r="B33" t="s">
        <v>1991</v>
      </c>
      <c r="C33">
        <v>33594</v>
      </c>
      <c r="D33">
        <v>4192879565</v>
      </c>
    </row>
    <row r="34" spans="1:4" x14ac:dyDescent="0.2">
      <c r="A34" t="s">
        <v>1992</v>
      </c>
      <c r="B34" t="s">
        <v>1993</v>
      </c>
      <c r="C34">
        <v>25434</v>
      </c>
      <c r="D34">
        <v>6776868107</v>
      </c>
    </row>
    <row r="35" spans="1:4" x14ac:dyDescent="0.2">
      <c r="A35" t="s">
        <v>1994</v>
      </c>
      <c r="B35" t="s">
        <v>1995</v>
      </c>
      <c r="C35">
        <v>56499</v>
      </c>
      <c r="D35">
        <v>2565093969</v>
      </c>
    </row>
    <row r="36" spans="1:4" x14ac:dyDescent="0.2">
      <c r="A36" t="s">
        <v>1996</v>
      </c>
      <c r="B36" t="s">
        <v>1997</v>
      </c>
      <c r="C36">
        <v>38741</v>
      </c>
      <c r="D36">
        <v>9207464802</v>
      </c>
    </row>
    <row r="37" spans="1:4" x14ac:dyDescent="0.2">
      <c r="A37" t="s">
        <v>1998</v>
      </c>
      <c r="B37" t="s">
        <v>1999</v>
      </c>
      <c r="C37">
        <v>50162</v>
      </c>
      <c r="D37">
        <v>7132417177</v>
      </c>
    </row>
    <row r="38" spans="1:4" x14ac:dyDescent="0.2">
      <c r="A38" t="s">
        <v>2000</v>
      </c>
      <c r="B38" t="s">
        <v>2001</v>
      </c>
      <c r="C38">
        <v>58300</v>
      </c>
      <c r="D38">
        <v>9548500949</v>
      </c>
    </row>
    <row r="39" spans="1:4" x14ac:dyDescent="0.2">
      <c r="A39" t="s">
        <v>2002</v>
      </c>
      <c r="B39" t="s">
        <v>1940</v>
      </c>
      <c r="C39">
        <v>17246</v>
      </c>
      <c r="D39">
        <v>397599129</v>
      </c>
    </row>
    <row r="40" spans="1:4" x14ac:dyDescent="0.2">
      <c r="A40" t="s">
        <v>2003</v>
      </c>
      <c r="B40" t="s">
        <v>2004</v>
      </c>
      <c r="C40">
        <v>58781</v>
      </c>
      <c r="D40">
        <v>1518783783</v>
      </c>
    </row>
    <row r="41" spans="1:4" x14ac:dyDescent="0.2">
      <c r="A41" t="s">
        <v>2005</v>
      </c>
      <c r="B41" t="s">
        <v>2006</v>
      </c>
      <c r="C41">
        <v>44609</v>
      </c>
      <c r="D41">
        <v>8002426673</v>
      </c>
    </row>
    <row r="42" spans="1:4" x14ac:dyDescent="0.2">
      <c r="A42" t="s">
        <v>2007</v>
      </c>
      <c r="B42" t="s">
        <v>2008</v>
      </c>
      <c r="C42">
        <v>19443</v>
      </c>
      <c r="D42">
        <v>1268934771</v>
      </c>
    </row>
    <row r="43" spans="1:4" x14ac:dyDescent="0.2">
      <c r="A43" t="s">
        <v>2009</v>
      </c>
      <c r="B43" t="s">
        <v>2010</v>
      </c>
      <c r="C43">
        <v>20581</v>
      </c>
      <c r="D43">
        <v>4900475084</v>
      </c>
    </row>
    <row r="44" spans="1:4" x14ac:dyDescent="0.2">
      <c r="A44" t="s">
        <v>2011</v>
      </c>
      <c r="B44" t="s">
        <v>2012</v>
      </c>
      <c r="C44">
        <v>24071</v>
      </c>
      <c r="D44">
        <v>7338728615</v>
      </c>
    </row>
    <row r="45" spans="1:4" x14ac:dyDescent="0.2">
      <c r="A45" t="s">
        <v>2013</v>
      </c>
      <c r="B45" t="s">
        <v>2014</v>
      </c>
      <c r="C45">
        <v>31450</v>
      </c>
      <c r="D45">
        <v>6148235056</v>
      </c>
    </row>
    <row r="46" spans="1:4" x14ac:dyDescent="0.2">
      <c r="A46" t="s">
        <v>2015</v>
      </c>
      <c r="B46" t="s">
        <v>2016</v>
      </c>
      <c r="C46">
        <v>26995</v>
      </c>
      <c r="D46">
        <v>2376099331</v>
      </c>
    </row>
    <row r="47" spans="1:4" x14ac:dyDescent="0.2">
      <c r="A47" t="s">
        <v>2017</v>
      </c>
      <c r="B47" t="s">
        <v>2018</v>
      </c>
      <c r="C47">
        <v>28746</v>
      </c>
      <c r="D47">
        <v>9545462825</v>
      </c>
    </row>
    <row r="48" spans="1:4" x14ac:dyDescent="0.2">
      <c r="A48" t="s">
        <v>2019</v>
      </c>
      <c r="B48" t="s">
        <v>2020</v>
      </c>
      <c r="C48">
        <v>59225</v>
      </c>
      <c r="D48">
        <v>4852897158</v>
      </c>
    </row>
    <row r="49" spans="1:4" x14ac:dyDescent="0.2">
      <c r="A49" t="s">
        <v>2021</v>
      </c>
      <c r="B49" t="s">
        <v>2022</v>
      </c>
      <c r="C49">
        <v>57868</v>
      </c>
      <c r="D49">
        <v>4691333258</v>
      </c>
    </row>
    <row r="50" spans="1:4" x14ac:dyDescent="0.2">
      <c r="A50" t="s">
        <v>2023</v>
      </c>
      <c r="B50" t="s">
        <v>2024</v>
      </c>
      <c r="C50">
        <v>24547</v>
      </c>
      <c r="D50">
        <v>1739513533</v>
      </c>
    </row>
    <row r="51" spans="1:4" x14ac:dyDescent="0.2">
      <c r="A51" t="s">
        <v>2025</v>
      </c>
      <c r="B51" t="s">
        <v>2026</v>
      </c>
      <c r="C51">
        <v>23450</v>
      </c>
      <c r="D51">
        <v>5795848808</v>
      </c>
    </row>
    <row r="52" spans="1:4" x14ac:dyDescent="0.2">
      <c r="A52" t="s">
        <v>2027</v>
      </c>
      <c r="B52" t="s">
        <v>2028</v>
      </c>
      <c r="C52">
        <v>20598</v>
      </c>
      <c r="D52">
        <v>1462166245</v>
      </c>
    </row>
    <row r="53" spans="1:4" x14ac:dyDescent="0.2">
      <c r="A53" t="s">
        <v>2029</v>
      </c>
      <c r="B53" t="s">
        <v>2030</v>
      </c>
      <c r="C53">
        <v>20792</v>
      </c>
      <c r="D53">
        <v>9483290694</v>
      </c>
    </row>
    <row r="54" spans="1:4" x14ac:dyDescent="0.2">
      <c r="A54" t="s">
        <v>2031</v>
      </c>
      <c r="B54" t="s">
        <v>2032</v>
      </c>
      <c r="C54">
        <v>39299</v>
      </c>
      <c r="D54">
        <v>8127128031</v>
      </c>
    </row>
    <row r="55" spans="1:4" x14ac:dyDescent="0.2">
      <c r="A55" t="s">
        <v>2033</v>
      </c>
      <c r="B55" t="s">
        <v>1948</v>
      </c>
      <c r="C55">
        <v>54613</v>
      </c>
      <c r="D55">
        <v>3213290963</v>
      </c>
    </row>
    <row r="56" spans="1:4" x14ac:dyDescent="0.2">
      <c r="A56" t="s">
        <v>2034</v>
      </c>
      <c r="B56" t="s">
        <v>2035</v>
      </c>
      <c r="C56">
        <v>15967</v>
      </c>
      <c r="D56">
        <v>3986480021</v>
      </c>
    </row>
    <row r="57" spans="1:4" x14ac:dyDescent="0.2">
      <c r="A57" t="s">
        <v>2036</v>
      </c>
      <c r="B57" t="s">
        <v>2037</v>
      </c>
      <c r="C57">
        <v>25047</v>
      </c>
      <c r="D57">
        <v>1053331541</v>
      </c>
    </row>
    <row r="58" spans="1:4" x14ac:dyDescent="0.2">
      <c r="A58" t="s">
        <v>2038</v>
      </c>
      <c r="B58" t="s">
        <v>2039</v>
      </c>
      <c r="C58">
        <v>48477</v>
      </c>
      <c r="D58">
        <v>5197585250</v>
      </c>
    </row>
    <row r="59" spans="1:4" x14ac:dyDescent="0.2">
      <c r="A59" t="s">
        <v>2040</v>
      </c>
      <c r="B59" t="s">
        <v>2041</v>
      </c>
      <c r="C59">
        <v>21275</v>
      </c>
      <c r="D59">
        <v>3877279783</v>
      </c>
    </row>
    <row r="60" spans="1:4" x14ac:dyDescent="0.2">
      <c r="A60" t="s">
        <v>2042</v>
      </c>
      <c r="B60" t="s">
        <v>2043</v>
      </c>
      <c r="C60">
        <v>30039</v>
      </c>
      <c r="D60">
        <v>5079859830</v>
      </c>
    </row>
    <row r="61" spans="1:4" x14ac:dyDescent="0.2">
      <c r="A61" t="s">
        <v>2044</v>
      </c>
      <c r="B61" t="s">
        <v>2045</v>
      </c>
      <c r="C61">
        <v>14895</v>
      </c>
      <c r="D61">
        <v>5687748091</v>
      </c>
    </row>
    <row r="62" spans="1:4" x14ac:dyDescent="0.2">
      <c r="A62" t="s">
        <v>2046</v>
      </c>
      <c r="B62" t="s">
        <v>2047</v>
      </c>
      <c r="C62">
        <v>27539</v>
      </c>
      <c r="D62">
        <v>8267733809</v>
      </c>
    </row>
    <row r="63" spans="1:4" x14ac:dyDescent="0.2">
      <c r="A63" t="s">
        <v>2048</v>
      </c>
      <c r="B63" t="s">
        <v>2049</v>
      </c>
      <c r="C63">
        <v>10836</v>
      </c>
      <c r="D63">
        <v>7645724897</v>
      </c>
    </row>
    <row r="64" spans="1:4" x14ac:dyDescent="0.2">
      <c r="A64" t="s">
        <v>2050</v>
      </c>
      <c r="B64" t="s">
        <v>2051</v>
      </c>
      <c r="C64">
        <v>20834</v>
      </c>
      <c r="D64">
        <v>9885165231</v>
      </c>
    </row>
    <row r="65" spans="1:4" x14ac:dyDescent="0.2">
      <c r="A65" t="s">
        <v>2052</v>
      </c>
      <c r="B65" t="s">
        <v>1956</v>
      </c>
      <c r="C65">
        <v>15147</v>
      </c>
      <c r="D65">
        <v>9128677390</v>
      </c>
    </row>
    <row r="66" spans="1:4" x14ac:dyDescent="0.2">
      <c r="A66" t="s">
        <v>2053</v>
      </c>
      <c r="B66" t="s">
        <v>2054</v>
      </c>
      <c r="C66">
        <v>26500</v>
      </c>
      <c r="D66">
        <v>209942509</v>
      </c>
    </row>
    <row r="67" spans="1:4" x14ac:dyDescent="0.2">
      <c r="A67" t="s">
        <v>2055</v>
      </c>
      <c r="B67" t="s">
        <v>1976</v>
      </c>
      <c r="C67">
        <v>35913</v>
      </c>
      <c r="D67">
        <v>4162153728</v>
      </c>
    </row>
    <row r="68" spans="1:4" x14ac:dyDescent="0.2">
      <c r="A68" t="s">
        <v>2056</v>
      </c>
      <c r="B68" t="s">
        <v>2057</v>
      </c>
      <c r="C68">
        <v>52124</v>
      </c>
      <c r="D68">
        <v>3507341514</v>
      </c>
    </row>
    <row r="69" spans="1:4" x14ac:dyDescent="0.2">
      <c r="A69" t="s">
        <v>2058</v>
      </c>
      <c r="B69" t="s">
        <v>2059</v>
      </c>
      <c r="C69">
        <v>20964</v>
      </c>
      <c r="D69">
        <v>2314136845</v>
      </c>
    </row>
    <row r="70" spans="1:4" x14ac:dyDescent="0.2">
      <c r="A70" t="s">
        <v>2060</v>
      </c>
      <c r="B70" t="s">
        <v>2061</v>
      </c>
      <c r="C70">
        <v>49247</v>
      </c>
      <c r="D70">
        <v>7236563277</v>
      </c>
    </row>
    <row r="71" spans="1:4" x14ac:dyDescent="0.2">
      <c r="A71" t="s">
        <v>2062</v>
      </c>
      <c r="B71" t="s">
        <v>2063</v>
      </c>
      <c r="C71">
        <v>16928</v>
      </c>
      <c r="D71">
        <v>9312128221</v>
      </c>
    </row>
    <row r="72" spans="1:4" x14ac:dyDescent="0.2">
      <c r="A72" t="s">
        <v>2064</v>
      </c>
      <c r="B72" t="s">
        <v>2065</v>
      </c>
      <c r="C72">
        <v>57926</v>
      </c>
      <c r="D72">
        <v>1953937357</v>
      </c>
    </row>
    <row r="73" spans="1:4" x14ac:dyDescent="0.2">
      <c r="A73" t="s">
        <v>2066</v>
      </c>
      <c r="B73" t="s">
        <v>2067</v>
      </c>
      <c r="C73">
        <v>39932</v>
      </c>
      <c r="D73">
        <v>7205288142</v>
      </c>
    </row>
    <row r="74" spans="1:4" x14ac:dyDescent="0.2">
      <c r="A74" t="s">
        <v>2068</v>
      </c>
      <c r="B74" t="s">
        <v>2069</v>
      </c>
      <c r="C74">
        <v>19364</v>
      </c>
      <c r="D74">
        <v>1958063002</v>
      </c>
    </row>
    <row r="75" spans="1:4" x14ac:dyDescent="0.2">
      <c r="A75" t="s">
        <v>2070</v>
      </c>
      <c r="B75" t="s">
        <v>2071</v>
      </c>
      <c r="C75">
        <v>46426</v>
      </c>
      <c r="D75">
        <v>9163060264</v>
      </c>
    </row>
    <row r="76" spans="1:4" x14ac:dyDescent="0.2">
      <c r="A76" t="s">
        <v>2072</v>
      </c>
      <c r="B76" t="s">
        <v>2073</v>
      </c>
      <c r="C76">
        <v>31106</v>
      </c>
      <c r="D76">
        <v>19662963</v>
      </c>
    </row>
    <row r="77" spans="1:4" x14ac:dyDescent="0.2">
      <c r="A77" t="s">
        <v>2074</v>
      </c>
      <c r="B77" t="s">
        <v>2075</v>
      </c>
      <c r="C77">
        <v>49263</v>
      </c>
      <c r="D77">
        <v>3661649302</v>
      </c>
    </row>
    <row r="78" spans="1:4" x14ac:dyDescent="0.2">
      <c r="A78" t="s">
        <v>2076</v>
      </c>
      <c r="B78" t="s">
        <v>2077</v>
      </c>
      <c r="C78">
        <v>14614</v>
      </c>
      <c r="D78">
        <v>5837066497</v>
      </c>
    </row>
    <row r="79" spans="1:4" x14ac:dyDescent="0.2">
      <c r="A79" t="s">
        <v>2078</v>
      </c>
      <c r="B79" t="s">
        <v>2079</v>
      </c>
      <c r="C79">
        <v>47449</v>
      </c>
      <c r="D79">
        <v>6515844751</v>
      </c>
    </row>
    <row r="80" spans="1:4" x14ac:dyDescent="0.2">
      <c r="A80" t="s">
        <v>2080</v>
      </c>
      <c r="B80" t="s">
        <v>1958</v>
      </c>
      <c r="C80">
        <v>17319</v>
      </c>
      <c r="D80">
        <v>1419116835</v>
      </c>
    </row>
    <row r="81" spans="1:4" x14ac:dyDescent="0.2">
      <c r="A81" t="s">
        <v>2081</v>
      </c>
      <c r="B81" t="s">
        <v>1934</v>
      </c>
      <c r="C81">
        <v>59484</v>
      </c>
      <c r="D81">
        <v>4525743115</v>
      </c>
    </row>
    <row r="82" spans="1:4" x14ac:dyDescent="0.2">
      <c r="A82" t="s">
        <v>2082</v>
      </c>
      <c r="B82" t="s">
        <v>2083</v>
      </c>
      <c r="C82">
        <v>28158</v>
      </c>
      <c r="D82">
        <v>3524504531</v>
      </c>
    </row>
    <row r="83" spans="1:4" x14ac:dyDescent="0.2">
      <c r="A83" t="s">
        <v>2084</v>
      </c>
      <c r="B83" t="s">
        <v>2079</v>
      </c>
      <c r="C83">
        <v>52673</v>
      </c>
      <c r="D83">
        <v>244523738</v>
      </c>
    </row>
    <row r="84" spans="1:4" x14ac:dyDescent="0.2">
      <c r="A84" t="s">
        <v>2085</v>
      </c>
      <c r="B84" t="s">
        <v>1982</v>
      </c>
      <c r="C84">
        <v>50816</v>
      </c>
      <c r="D84">
        <v>3213290963</v>
      </c>
    </row>
    <row r="85" spans="1:4" x14ac:dyDescent="0.2">
      <c r="A85" t="s">
        <v>2086</v>
      </c>
      <c r="B85" t="s">
        <v>2087</v>
      </c>
      <c r="C85">
        <v>17278</v>
      </c>
      <c r="D85">
        <v>5907724676</v>
      </c>
    </row>
    <row r="86" spans="1:4" x14ac:dyDescent="0.2">
      <c r="A86" t="s">
        <v>2088</v>
      </c>
      <c r="B86" t="s">
        <v>2089</v>
      </c>
      <c r="C86">
        <v>24000</v>
      </c>
      <c r="D86">
        <v>7273123196</v>
      </c>
    </row>
    <row r="87" spans="1:4" x14ac:dyDescent="0.2">
      <c r="A87" t="s">
        <v>2090</v>
      </c>
      <c r="B87" t="s">
        <v>1997</v>
      </c>
      <c r="C87">
        <v>13677</v>
      </c>
      <c r="D87">
        <v>9854387496</v>
      </c>
    </row>
    <row r="88" spans="1:4" x14ac:dyDescent="0.2">
      <c r="A88" t="s">
        <v>2091</v>
      </c>
      <c r="B88" t="s">
        <v>2073</v>
      </c>
      <c r="C88">
        <v>53522</v>
      </c>
      <c r="D88">
        <v>1472093461</v>
      </c>
    </row>
    <row r="89" spans="1:4" x14ac:dyDescent="0.2">
      <c r="A89" t="s">
        <v>2092</v>
      </c>
      <c r="B89" t="s">
        <v>2093</v>
      </c>
      <c r="C89">
        <v>26620</v>
      </c>
      <c r="D89">
        <v>4786629839</v>
      </c>
    </row>
    <row r="90" spans="1:4" x14ac:dyDescent="0.2">
      <c r="A90" t="s">
        <v>2094</v>
      </c>
      <c r="B90" t="s">
        <v>2095</v>
      </c>
      <c r="C90">
        <v>54950</v>
      </c>
      <c r="D90">
        <v>1532722974</v>
      </c>
    </row>
    <row r="91" spans="1:4" x14ac:dyDescent="0.2">
      <c r="A91" t="s">
        <v>2096</v>
      </c>
      <c r="B91" t="s">
        <v>2097</v>
      </c>
      <c r="C91">
        <v>24489</v>
      </c>
      <c r="D91">
        <v>8349606134</v>
      </c>
    </row>
    <row r="92" spans="1:4" x14ac:dyDescent="0.2">
      <c r="A92" t="s">
        <v>2098</v>
      </c>
      <c r="B92" t="s">
        <v>2099</v>
      </c>
      <c r="C92">
        <v>47329</v>
      </c>
      <c r="D92">
        <v>6734537986</v>
      </c>
    </row>
    <row r="93" spans="1:4" x14ac:dyDescent="0.2">
      <c r="A93" t="s">
        <v>2100</v>
      </c>
      <c r="B93" t="s">
        <v>2101</v>
      </c>
      <c r="C93">
        <v>24507</v>
      </c>
      <c r="D93">
        <v>7160109333</v>
      </c>
    </row>
    <row r="94" spans="1:4" x14ac:dyDescent="0.2">
      <c r="A94" t="s">
        <v>2102</v>
      </c>
      <c r="B94" t="s">
        <v>2103</v>
      </c>
      <c r="C94">
        <v>29852</v>
      </c>
      <c r="D94">
        <v>9491257560</v>
      </c>
    </row>
    <row r="95" spans="1:4" x14ac:dyDescent="0.2">
      <c r="A95" t="s">
        <v>2104</v>
      </c>
      <c r="B95" t="s">
        <v>1952</v>
      </c>
      <c r="C95">
        <v>44345</v>
      </c>
      <c r="D95">
        <v>9854387496</v>
      </c>
    </row>
    <row r="96" spans="1:4" x14ac:dyDescent="0.2">
      <c r="A96" t="s">
        <v>2105</v>
      </c>
      <c r="B96" t="s">
        <v>2106</v>
      </c>
      <c r="C96">
        <v>45664</v>
      </c>
      <c r="D96">
        <v>2575500974</v>
      </c>
    </row>
    <row r="97" spans="1:4" x14ac:dyDescent="0.2">
      <c r="A97" t="s">
        <v>2107</v>
      </c>
      <c r="B97" t="s">
        <v>1956</v>
      </c>
      <c r="C97">
        <v>55090</v>
      </c>
      <c r="D97">
        <v>3097425365</v>
      </c>
    </row>
    <row r="98" spans="1:4" x14ac:dyDescent="0.2">
      <c r="A98" t="s">
        <v>2108</v>
      </c>
      <c r="B98" t="s">
        <v>2109</v>
      </c>
      <c r="C98">
        <v>44305</v>
      </c>
      <c r="D98">
        <v>5439294325</v>
      </c>
    </row>
    <row r="99" spans="1:4" x14ac:dyDescent="0.2">
      <c r="A99" t="s">
        <v>2110</v>
      </c>
      <c r="B99" t="s">
        <v>2111</v>
      </c>
      <c r="C99">
        <v>57491</v>
      </c>
      <c r="D99">
        <v>4786629839</v>
      </c>
    </row>
    <row r="100" spans="1:4" x14ac:dyDescent="0.2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9"/>
  <sheetViews>
    <sheetView zoomScale="80" zoomScaleNormal="80" workbookViewId="0"/>
  </sheetViews>
  <sheetFormatPr baseColWidth="10" defaultColWidth="10.83203125" defaultRowHeight="16" x14ac:dyDescent="0.2"/>
  <cols>
    <col min="1" max="1" width="18" style="51" bestFit="1" customWidth="1"/>
    <col min="2" max="2" width="13.6640625" style="51" bestFit="1" customWidth="1"/>
    <col min="3" max="3" width="14" style="51" bestFit="1" customWidth="1"/>
    <col min="4" max="4" width="7.33203125" style="51" bestFit="1" customWidth="1"/>
    <col min="5" max="7" width="9.33203125" style="51" bestFit="1" customWidth="1"/>
    <col min="8" max="8" width="6.6640625" style="51" bestFit="1" customWidth="1"/>
    <col min="9" max="9" width="10" style="51" bestFit="1" customWidth="1"/>
    <col min="10" max="10" width="10" style="51" customWidth="1"/>
    <col min="11" max="11" width="10.83203125" style="51"/>
    <col min="12" max="12" width="29" style="51" bestFit="1" customWidth="1"/>
    <col min="13" max="16" width="16" style="51" bestFit="1" customWidth="1"/>
    <col min="17" max="17" width="18.33203125" style="51" bestFit="1" customWidth="1"/>
    <col min="18" max="16384" width="10.83203125" style="51"/>
  </cols>
  <sheetData>
    <row r="1" spans="1:18" ht="21" x14ac:dyDescent="0.25">
      <c r="A1" s="50" t="s">
        <v>22408</v>
      </c>
    </row>
    <row r="3" spans="1:18" x14ac:dyDescent="0.2">
      <c r="A3" s="52" t="s">
        <v>22409</v>
      </c>
    </row>
    <row r="4" spans="1:18" x14ac:dyDescent="0.2">
      <c r="A4" s="53" t="s">
        <v>22410</v>
      </c>
    </row>
    <row r="5" spans="1:18" x14ac:dyDescent="0.2">
      <c r="A5" s="52" t="s">
        <v>22411</v>
      </c>
    </row>
    <row r="6" spans="1:18" x14ac:dyDescent="0.2">
      <c r="A6" s="54" t="s">
        <v>22412</v>
      </c>
    </row>
    <row r="7" spans="1:18" x14ac:dyDescent="0.2">
      <c r="A7" s="54" t="s">
        <v>22413</v>
      </c>
    </row>
    <row r="11" spans="1:18" x14ac:dyDescent="0.2">
      <c r="A11" s="55" t="s">
        <v>22405</v>
      </c>
      <c r="B11" s="56">
        <v>0.3</v>
      </c>
      <c r="M11" s="57">
        <v>2018</v>
      </c>
      <c r="N11" s="57" t="s">
        <v>22414</v>
      </c>
      <c r="O11" s="57" t="s">
        <v>22415</v>
      </c>
      <c r="P11" s="57" t="s">
        <v>22416</v>
      </c>
      <c r="Q11" s="57" t="s">
        <v>22417</v>
      </c>
    </row>
    <row r="12" spans="1:18" x14ac:dyDescent="0.2">
      <c r="A12" s="55" t="s">
        <v>22406</v>
      </c>
      <c r="B12" s="56">
        <v>0.05</v>
      </c>
      <c r="L12" s="55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2">
      <c r="M13" s="67"/>
      <c r="N13" s="67"/>
      <c r="O13" s="67"/>
      <c r="P13" s="67"/>
      <c r="Q13" s="67"/>
    </row>
    <row r="14" spans="1:18" x14ac:dyDescent="0.2">
      <c r="A14" s="106" t="s">
        <v>22404</v>
      </c>
      <c r="B14" s="106"/>
      <c r="C14" s="106"/>
      <c r="D14" s="106"/>
      <c r="E14" s="106"/>
      <c r="F14" s="106"/>
      <c r="G14" s="106"/>
      <c r="H14" s="106"/>
      <c r="I14" s="106"/>
      <c r="J14" s="106"/>
      <c r="L14" s="55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766529418.59042692</v>
      </c>
      <c r="P14" s="69">
        <f>P19*P12</f>
        <v>838973037.60000002</v>
      </c>
      <c r="Q14" s="69">
        <f>M14*(1+B11)+(M19*(Q12-M12))+(M14*(O22/M22)-M14)</f>
        <v>1116101517.5904269</v>
      </c>
    </row>
    <row r="15" spans="1:18" x14ac:dyDescent="0.2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55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2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55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1.234247514033374</v>
      </c>
      <c r="P16" s="72">
        <f>P14/P15</f>
        <v>1.1337473481081082</v>
      </c>
      <c r="Q16" s="72">
        <f>Q14/Q15</f>
        <v>1.3286922828457464</v>
      </c>
    </row>
    <row r="17" spans="1:18" x14ac:dyDescent="0.2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55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2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55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38326.470929521347</v>
      </c>
      <c r="P18" s="70">
        <f>M18</f>
        <v>34957.209900000002</v>
      </c>
      <c r="Q18" s="69">
        <f>Q14/Q17</f>
        <v>37203.383919680899</v>
      </c>
    </row>
    <row r="19" spans="1:18" x14ac:dyDescent="0.2">
      <c r="L19" s="55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766529.41859042691</v>
      </c>
      <c r="P19" s="70">
        <f>M19</f>
        <v>699144.19799999997</v>
      </c>
      <c r="Q19" s="69">
        <f>Q14/Q12</f>
        <v>930084.59799202241</v>
      </c>
    </row>
    <row r="20" spans="1:18" x14ac:dyDescent="0.2">
      <c r="A20" s="106" t="s">
        <v>22403</v>
      </c>
      <c r="B20" s="106"/>
      <c r="C20" s="106"/>
      <c r="D20" s="106"/>
      <c r="E20" s="106"/>
      <c r="F20" s="106"/>
      <c r="G20" s="106"/>
      <c r="H20" s="106"/>
      <c r="I20" s="106"/>
      <c r="J20" s="63"/>
      <c r="M20" s="67"/>
      <c r="N20" s="67"/>
      <c r="O20" s="67"/>
      <c r="P20" s="67"/>
      <c r="Q20" s="67"/>
    </row>
    <row r="21" spans="1:18" x14ac:dyDescent="0.2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55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2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COUNTIF(Calculations!E:E,'2018_commission_structure-Finis'!A22)</f>
        <v>310</v>
      </c>
      <c r="L22" s="55" t="s">
        <v>22388</v>
      </c>
      <c r="M22" s="68">
        <f>SUM(Calculations!T2:T1001)</f>
        <v>97382112.189999908</v>
      </c>
      <c r="N22" s="69">
        <f>M23*N17</f>
        <v>126596745.84699987</v>
      </c>
      <c r="O22" s="69">
        <f>SUM(Calculations!AA:AA)</f>
        <v>106768037.34</v>
      </c>
      <c r="P22" s="69">
        <f>P23*P17</f>
        <v>116858534.6279999</v>
      </c>
      <c r="Q22" s="69">
        <f>Q23*Q17</f>
        <v>146073168.28499985</v>
      </c>
    </row>
    <row r="23" spans="1:18" x14ac:dyDescent="0.2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COUNTIF(Calculations!E:E,'2018_commission_structure-Finis'!A23)</f>
        <v>343</v>
      </c>
      <c r="L23" s="55" t="s">
        <v>22389</v>
      </c>
      <c r="M23" s="68">
        <f>M22/M17</f>
        <v>4869.1056094999958</v>
      </c>
      <c r="N23" s="70">
        <f>M23</f>
        <v>4869.1056094999958</v>
      </c>
      <c r="O23" s="69">
        <f>O22/O17</f>
        <v>5338.4018670000005</v>
      </c>
      <c r="P23" s="70">
        <f>M23</f>
        <v>4869.1056094999958</v>
      </c>
      <c r="Q23" s="69">
        <f>M23</f>
        <v>4869.1056094999958</v>
      </c>
    </row>
    <row r="24" spans="1:18" x14ac:dyDescent="0.2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COUNTIF(Calculations!E:E,'2018_commission_structure-Finis'!A24)</f>
        <v>347</v>
      </c>
      <c r="L24" s="55" t="s">
        <v>22390</v>
      </c>
      <c r="M24" s="74">
        <f>SUM(M21:M22)</f>
        <v>169393605.18999991</v>
      </c>
      <c r="N24" s="70">
        <f>N21+N22</f>
        <v>198608238.84699988</v>
      </c>
      <c r="O24" s="70">
        <f>SUM(O21:O22)</f>
        <v>182380104.99000001</v>
      </c>
      <c r="P24" s="70">
        <f>SUM(P21:P22)</f>
        <v>203272326.22799993</v>
      </c>
      <c r="Q24" s="70">
        <f>SUM(Q21:Q22)</f>
        <v>236807649.46499985</v>
      </c>
    </row>
    <row r="25" spans="1:18" x14ac:dyDescent="0.2">
      <c r="M25" s="67"/>
      <c r="N25" s="67"/>
      <c r="O25" s="67"/>
      <c r="P25" s="67"/>
      <c r="Q25" s="67"/>
    </row>
    <row r="26" spans="1:18" x14ac:dyDescent="0.2">
      <c r="L26" s="55" t="s">
        <v>22391</v>
      </c>
      <c r="M26" s="74">
        <f>M14-M24</f>
        <v>529750592.81000006</v>
      </c>
      <c r="N26" s="70">
        <f>N14-N24</f>
        <v>710279218.55300009</v>
      </c>
      <c r="O26" s="70">
        <f>O14-O24</f>
        <v>584149313.60042691</v>
      </c>
      <c r="P26" s="70">
        <f>P14-P24</f>
        <v>635700711.3720001</v>
      </c>
      <c r="Q26" s="70">
        <f>Q14-Q24</f>
        <v>879293868.12542701</v>
      </c>
    </row>
    <row r="27" spans="1:18" x14ac:dyDescent="0.2">
      <c r="L27" s="55" t="s">
        <v>22392</v>
      </c>
      <c r="M27" s="68">
        <f>M26/M12</f>
        <v>529750.59281000006</v>
      </c>
      <c r="N27" s="69">
        <f>N26/N12</f>
        <v>710279.21855300013</v>
      </c>
      <c r="O27" s="69">
        <f>O26/O12</f>
        <v>584149.31360042689</v>
      </c>
      <c r="P27" s="69">
        <f>P26/P12</f>
        <v>529750.59281000006</v>
      </c>
      <c r="Q27" s="69">
        <f>Q26/Q12</f>
        <v>732744.89010452246</v>
      </c>
    </row>
    <row r="28" spans="1:18" x14ac:dyDescent="0.2">
      <c r="M28" s="67"/>
      <c r="N28" s="75"/>
      <c r="O28" s="75"/>
      <c r="P28" s="75"/>
      <c r="Q28" s="75"/>
    </row>
    <row r="29" spans="1:18" x14ac:dyDescent="0.2">
      <c r="M29" s="67"/>
      <c r="N29" s="75">
        <f>N14-M14</f>
        <v>209743259.39999998</v>
      </c>
      <c r="O29" s="75">
        <f>O14-M14</f>
        <v>67385220.590426922</v>
      </c>
      <c r="P29" s="75">
        <f>P14-M14</f>
        <v>139828839.60000002</v>
      </c>
      <c r="Q29" s="76">
        <f>SUM(N29:P29)+M14</f>
        <v>1116101517.5904269</v>
      </c>
      <c r="R29" s="54"/>
    </row>
  </sheetData>
  <sheetProtection sheet="1" objects="1" scenarios="1" selectLockedCells="1"/>
  <mergeCells count="2">
    <mergeCell ref="A14:J14"/>
    <mergeCell ref="A20:I20"/>
  </mergeCells>
  <dataValidations count="3">
    <dataValidation type="decimal" allowBlank="1" showInputMessage="1" showErrorMessage="1" sqref="B12" xr:uid="{00000000-0002-0000-0C00-000000000000}">
      <formula1>0</formula1>
      <formula2>0.2</formula2>
    </dataValidation>
    <dataValidation type="decimal" allowBlank="1" showInputMessage="1" showErrorMessage="1" sqref="D16:H18" xr:uid="{00000000-0002-0000-0C00-000001000000}">
      <formula1>0</formula1>
      <formula2>0.5</formula2>
    </dataValidation>
    <dataValidation type="decimal" allowBlank="1" showInputMessage="1" showErrorMessage="1" sqref="B11" xr:uid="{00000000-0002-0000-0C00-000002000000}">
      <formula1>0</formula1>
      <formula2>1</formula2>
    </dataValidation>
  </dataValidations>
  <pageMargins left="0.7" right="0.7" top="0.75" bottom="0.75" header="0.3" footer="0.3"/>
  <pageSetup orientation="portrait" horizontalDpi="4294967293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L8" sqref="L8"/>
    </sheetView>
  </sheetViews>
  <sheetFormatPr baseColWidth="10" defaultColWidth="11.1640625" defaultRowHeight="16" x14ac:dyDescent="0.2"/>
  <cols>
    <col min="1" max="1" width="18" bestFit="1" customWidth="1"/>
    <col min="2" max="2" width="14.83203125" bestFit="1" customWidth="1"/>
    <col min="3" max="3" width="21" bestFit="1" customWidth="1"/>
    <col min="4" max="4" width="18.5" bestFit="1" customWidth="1"/>
  </cols>
  <sheetData>
    <row r="1" spans="1:4" x14ac:dyDescent="0.2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workbookViewId="0">
      <selection activeCell="B2" sqref="B2:D11"/>
    </sheetView>
  </sheetViews>
  <sheetFormatPr baseColWidth="10" defaultColWidth="10.83203125" defaultRowHeight="16" x14ac:dyDescent="0.2"/>
  <cols>
    <col min="1" max="1" width="10.83203125" style="28"/>
    <col min="2" max="2" width="14.33203125" style="28" customWidth="1"/>
    <col min="3" max="3" width="20.5" style="28" bestFit="1" customWidth="1"/>
    <col min="4" max="4" width="18" style="28" bestFit="1" customWidth="1"/>
    <col min="5" max="16384" width="10.83203125" style="28"/>
  </cols>
  <sheetData>
    <row r="2" spans="2:19" x14ac:dyDescent="0.2">
      <c r="B2" s="107" t="s">
        <v>22428</v>
      </c>
      <c r="C2" s="27" t="s">
        <v>22418</v>
      </c>
      <c r="D2" s="27" t="s">
        <v>22429</v>
      </c>
    </row>
    <row r="3" spans="2:19" x14ac:dyDescent="0.2">
      <c r="B3" s="107"/>
      <c r="C3" s="27" t="s">
        <v>22421</v>
      </c>
      <c r="D3" s="27" t="str">
        <f>VLOOKUP(D2,Calculations!A:E,5,FALSE)</f>
        <v>Account Executive III</v>
      </c>
    </row>
    <row r="5" spans="2:19" x14ac:dyDescent="0.2">
      <c r="B5" s="107" t="s">
        <v>22426</v>
      </c>
      <c r="C5" s="27" t="s">
        <v>22422</v>
      </c>
      <c r="D5" s="30">
        <f>VLOOKUP(D2,Calculations!A:F,6,FALSE)</f>
        <v>113453</v>
      </c>
    </row>
    <row r="6" spans="2:19" x14ac:dyDescent="0.2">
      <c r="B6" s="107"/>
      <c r="C6" s="27" t="s">
        <v>22423</v>
      </c>
      <c r="D6" s="30">
        <f>VLOOKUP(D2,Calculations!A:T,20,FALSE)</f>
        <v>110652.59999999999</v>
      </c>
    </row>
    <row r="7" spans="2:19" x14ac:dyDescent="0.2">
      <c r="B7" s="107"/>
      <c r="C7" s="27" t="s">
        <v>22424</v>
      </c>
      <c r="D7" s="38">
        <f>SUM(D5:D6)</f>
        <v>224105.59999999998</v>
      </c>
    </row>
    <row r="8" spans="2:19" x14ac:dyDescent="0.2">
      <c r="D8" s="44"/>
    </row>
    <row r="9" spans="2:19" x14ac:dyDescent="0.2">
      <c r="B9" s="108" t="s">
        <v>22427</v>
      </c>
      <c r="C9" s="27" t="s">
        <v>22425</v>
      </c>
      <c r="D9" s="30">
        <f>VLOOKUP(D3,benchmark_data!$A$1:$D$4,2,FALSE)</f>
        <v>85000</v>
      </c>
    </row>
    <row r="10" spans="2:19" x14ac:dyDescent="0.2">
      <c r="B10" s="108"/>
      <c r="C10" s="27" t="s">
        <v>22320</v>
      </c>
      <c r="D10" s="30">
        <f>VLOOKUP(D3,benchmark_data!$A$1:$D$4,3,FALSE)</f>
        <v>125000</v>
      </c>
    </row>
    <row r="11" spans="2:19" x14ac:dyDescent="0.2">
      <c r="B11" s="108"/>
      <c r="C11" s="27" t="s">
        <v>22321</v>
      </c>
      <c r="D11" s="38">
        <f>SUM(D9:D10)</f>
        <v>210000</v>
      </c>
    </row>
    <row r="13" spans="2:19" ht="26" x14ac:dyDescent="0.3">
      <c r="B13" s="109" t="str">
        <f>D2</f>
        <v>Belita Kroll</v>
      </c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</row>
    <row r="14" spans="2:19" ht="21" x14ac:dyDescent="0.25">
      <c r="B14" s="110" t="str">
        <f>D3</f>
        <v>Account Executive III</v>
      </c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</row>
  </sheetData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7713AB4-5E8E-2B43-83FC-71C0E1D0814E}">
          <x14:formula1>
            <xm:f>Calculations!$A$2:$A$10</xm:f>
          </x14:formula1>
          <xm:sqref>D2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4"/>
  <sheetViews>
    <sheetView workbookViewId="0">
      <selection activeCell="D12" sqref="D12"/>
    </sheetView>
  </sheetViews>
  <sheetFormatPr baseColWidth="10" defaultColWidth="10.83203125" defaultRowHeight="16" x14ac:dyDescent="0.2"/>
  <cols>
    <col min="1" max="1" width="10.83203125" style="28"/>
    <col min="2" max="2" width="14.33203125" style="28" customWidth="1"/>
    <col min="3" max="3" width="20.5" style="28" bestFit="1" customWidth="1"/>
    <col min="4" max="4" width="18" style="28" bestFit="1" customWidth="1"/>
    <col min="5" max="16384" width="10.83203125" style="28"/>
  </cols>
  <sheetData>
    <row r="2" spans="2:19" x14ac:dyDescent="0.2">
      <c r="B2" s="107" t="s">
        <v>22428</v>
      </c>
      <c r="C2" s="27" t="s">
        <v>22418</v>
      </c>
      <c r="D2" s="27" t="s">
        <v>22420</v>
      </c>
    </row>
    <row r="3" spans="2:19" x14ac:dyDescent="0.2">
      <c r="B3" s="107"/>
      <c r="C3" s="27" t="s">
        <v>22421</v>
      </c>
      <c r="D3" s="27" t="str">
        <f>VLOOKUP(D2,Calculations!A:E,5,FALSE)</f>
        <v>Account Executive III</v>
      </c>
    </row>
    <row r="5" spans="2:19" x14ac:dyDescent="0.2">
      <c r="B5" s="107" t="s">
        <v>22426</v>
      </c>
      <c r="C5" s="27" t="s">
        <v>22422</v>
      </c>
      <c r="D5" s="30">
        <f>VLOOKUP(D2,Calculations!A:F,6,FALSE)</f>
        <v>80760</v>
      </c>
    </row>
    <row r="6" spans="2:19" x14ac:dyDescent="0.2">
      <c r="B6" s="107"/>
      <c r="C6" s="27" t="s">
        <v>22423</v>
      </c>
      <c r="D6" s="30">
        <f>VLOOKUP(D2,Calculations!A:T,20,FALSE)</f>
        <v>146565.66999999998</v>
      </c>
    </row>
    <row r="7" spans="2:19" x14ac:dyDescent="0.2">
      <c r="B7" s="107"/>
      <c r="C7" s="27" t="s">
        <v>22424</v>
      </c>
      <c r="D7" s="38">
        <f>SUM(D5:D6)</f>
        <v>227325.66999999998</v>
      </c>
    </row>
    <row r="8" spans="2:19" x14ac:dyDescent="0.2">
      <c r="D8" s="44"/>
    </row>
    <row r="9" spans="2:19" x14ac:dyDescent="0.2">
      <c r="B9" s="108" t="s">
        <v>22427</v>
      </c>
      <c r="C9" s="27" t="s">
        <v>22425</v>
      </c>
      <c r="D9" s="30">
        <f>VLOOKUP(D3,benchmark_data!$A$1:$D$4,2,FALSE)</f>
        <v>85000</v>
      </c>
    </row>
    <row r="10" spans="2:19" x14ac:dyDescent="0.2">
      <c r="B10" s="108"/>
      <c r="C10" s="27" t="s">
        <v>22320</v>
      </c>
      <c r="D10" s="30">
        <f>VLOOKUP(D3,benchmark_data!$A$1:$D$4,3,FALSE)</f>
        <v>125000</v>
      </c>
    </row>
    <row r="11" spans="2:19" x14ac:dyDescent="0.2">
      <c r="B11" s="108"/>
      <c r="C11" s="27" t="s">
        <v>22321</v>
      </c>
      <c r="D11" s="38">
        <f>SUM(D9:D10)</f>
        <v>210000</v>
      </c>
    </row>
    <row r="13" spans="2:19" ht="26" x14ac:dyDescent="0.3">
      <c r="B13" s="109" t="str">
        <f>D2</f>
        <v>Bertie Turpey</v>
      </c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</row>
    <row r="14" spans="2:19" ht="21" x14ac:dyDescent="0.25">
      <c r="B14" s="110" t="str">
        <f>D3</f>
        <v>Account Executive III</v>
      </c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</row>
  </sheetData>
  <mergeCells count="5">
    <mergeCell ref="B5:B7"/>
    <mergeCell ref="B9:B11"/>
    <mergeCell ref="B2:B3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Calculations!$A$2:$A$1001</xm:f>
          </x14:formula1>
          <xm:sqref>D2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zoomScaleNormal="100" workbookViewId="0">
      <selection activeCell="O10" sqref="O10"/>
    </sheetView>
  </sheetViews>
  <sheetFormatPr baseColWidth="10" defaultColWidth="10.83203125" defaultRowHeight="16" x14ac:dyDescent="0.2"/>
  <cols>
    <col min="1" max="1" width="18" style="51" bestFit="1" customWidth="1"/>
    <col min="2" max="2" width="13.6640625" style="51" bestFit="1" customWidth="1"/>
    <col min="3" max="3" width="14" style="51" bestFit="1" customWidth="1"/>
    <col min="4" max="4" width="7.33203125" style="51" bestFit="1" customWidth="1"/>
    <col min="5" max="7" width="9.33203125" style="51" bestFit="1" customWidth="1"/>
    <col min="8" max="8" width="6.6640625" style="51" bestFit="1" customWidth="1"/>
    <col min="9" max="9" width="10" style="51" bestFit="1" customWidth="1"/>
    <col min="10" max="10" width="10" style="51" customWidth="1"/>
    <col min="11" max="11" width="10.83203125" style="51"/>
    <col min="12" max="12" width="29" style="51" bestFit="1" customWidth="1"/>
    <col min="13" max="16" width="16" style="51" bestFit="1" customWidth="1"/>
    <col min="17" max="17" width="18.33203125" style="51" bestFit="1" customWidth="1"/>
    <col min="18" max="16384" width="10.83203125" style="51"/>
  </cols>
  <sheetData>
    <row r="1" spans="1:18" ht="21" x14ac:dyDescent="0.25">
      <c r="A1" s="50" t="s">
        <v>22408</v>
      </c>
    </row>
    <row r="3" spans="1:18" x14ac:dyDescent="0.2">
      <c r="A3" s="52" t="s">
        <v>22409</v>
      </c>
    </row>
    <row r="4" spans="1:18" x14ac:dyDescent="0.2">
      <c r="A4" s="53" t="s">
        <v>22410</v>
      </c>
    </row>
    <row r="5" spans="1:18" x14ac:dyDescent="0.2">
      <c r="A5" s="52" t="s">
        <v>22411</v>
      </c>
    </row>
    <row r="6" spans="1:18" x14ac:dyDescent="0.2">
      <c r="A6" s="54" t="s">
        <v>22412</v>
      </c>
    </row>
    <row r="7" spans="1:18" x14ac:dyDescent="0.2">
      <c r="A7" s="54" t="s">
        <v>22413</v>
      </c>
    </row>
    <row r="11" spans="1:18" x14ac:dyDescent="0.2">
      <c r="A11" s="55" t="s">
        <v>22405</v>
      </c>
      <c r="B11" s="56">
        <v>0.3</v>
      </c>
      <c r="L11" s="67"/>
      <c r="M11" s="78">
        <v>2018</v>
      </c>
      <c r="N11" s="78" t="s">
        <v>22414</v>
      </c>
      <c r="O11" s="78" t="s">
        <v>22415</v>
      </c>
      <c r="P11" s="78" t="s">
        <v>22416</v>
      </c>
      <c r="Q11" s="78" t="s">
        <v>22417</v>
      </c>
    </row>
    <row r="12" spans="1:18" x14ac:dyDescent="0.2">
      <c r="A12" s="55" t="s">
        <v>22406</v>
      </c>
      <c r="B12" s="56">
        <v>0.05</v>
      </c>
      <c r="L12" s="77" t="s">
        <v>22393</v>
      </c>
      <c r="M12" s="65">
        <f>COUNTA(Calculations!B2:B1001)</f>
        <v>1000</v>
      </c>
      <c r="N12" s="66">
        <f>SUM(J22:J24)</f>
        <v>1000</v>
      </c>
      <c r="O12" s="66">
        <f>M12</f>
        <v>1000</v>
      </c>
      <c r="P12" s="66">
        <f>SUM(J16:J18)</f>
        <v>1200</v>
      </c>
      <c r="Q12" s="66">
        <f>P12</f>
        <v>1200</v>
      </c>
      <c r="R12" s="59"/>
    </row>
    <row r="13" spans="1:18" x14ac:dyDescent="0.2">
      <c r="L13" s="67"/>
      <c r="M13" s="67"/>
      <c r="N13" s="67"/>
      <c r="O13" s="67"/>
      <c r="P13" s="67"/>
      <c r="Q13" s="67"/>
    </row>
    <row r="14" spans="1:18" x14ac:dyDescent="0.2">
      <c r="A14" s="106" t="s">
        <v>22404</v>
      </c>
      <c r="B14" s="106"/>
      <c r="C14" s="106"/>
      <c r="D14" s="106"/>
      <c r="E14" s="106"/>
      <c r="F14" s="106"/>
      <c r="G14" s="106"/>
      <c r="H14" s="106"/>
      <c r="I14" s="106"/>
      <c r="J14" s="106"/>
      <c r="L14" s="77" t="s">
        <v>22381</v>
      </c>
      <c r="M14" s="68">
        <f>SUM(Calculations!H2:H1001)</f>
        <v>699144198</v>
      </c>
      <c r="N14" s="69">
        <f>M14*(1+B11)</f>
        <v>908887457.39999998</v>
      </c>
      <c r="O14" s="69">
        <f>M14*(1+O22/M22-1)</f>
        <v>766529418.59042692</v>
      </c>
      <c r="P14" s="69">
        <f>P19*P12</f>
        <v>838973037.60000002</v>
      </c>
      <c r="Q14" s="69">
        <f>M14*(1+B11)+(M19*(Q12-M12))+(M14*(O22/M22)-M14)</f>
        <v>1116101517.5904269</v>
      </c>
    </row>
    <row r="15" spans="1:18" x14ac:dyDescent="0.2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77" t="s">
        <v>22382</v>
      </c>
      <c r="M15" s="68">
        <f>SUM(Calculations!I2:I1001)</f>
        <v>621050000</v>
      </c>
      <c r="N15" s="69">
        <f>SUMPRODUCT(J22:J24,I16:I18)</f>
        <v>703700000</v>
      </c>
      <c r="O15" s="70">
        <f>M15</f>
        <v>621050000</v>
      </c>
      <c r="P15" s="70">
        <f>SUMPRODUCT(J16:J18,I22:I24)</f>
        <v>740000000</v>
      </c>
      <c r="Q15" s="69">
        <f>SUMPRODUCT(I16:I18,J16:J18)</f>
        <v>840000000</v>
      </c>
    </row>
    <row r="16" spans="1:18" x14ac:dyDescent="0.2">
      <c r="A16" s="55" t="s">
        <v>7</v>
      </c>
      <c r="B16" s="61">
        <v>30000</v>
      </c>
      <c r="C16" s="61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61">
        <v>600000</v>
      </c>
      <c r="J16" s="62">
        <v>400</v>
      </c>
      <c r="L16" s="77" t="s">
        <v>22402</v>
      </c>
      <c r="M16" s="71">
        <f>M14/M15</f>
        <v>1.1257454279043555</v>
      </c>
      <c r="N16" s="72">
        <f>N14/N15</f>
        <v>1.2915837109563735</v>
      </c>
      <c r="O16" s="72">
        <f>O14/O15</f>
        <v>1.234247514033374</v>
      </c>
      <c r="P16" s="72">
        <f>P14/P15</f>
        <v>1.1337473481081082</v>
      </c>
      <c r="Q16" s="72">
        <f>Q14/Q15</f>
        <v>1.3286922828457464</v>
      </c>
    </row>
    <row r="17" spans="1:18" x14ac:dyDescent="0.2">
      <c r="A17" s="55" t="s">
        <v>29</v>
      </c>
      <c r="B17" s="61">
        <v>50000</v>
      </c>
      <c r="C17" s="61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61">
        <v>700000</v>
      </c>
      <c r="J17" s="62">
        <v>400</v>
      </c>
      <c r="L17" s="77" t="s">
        <v>22384</v>
      </c>
      <c r="M17" s="65">
        <f>SUM(Calculations!G2:G1001)</f>
        <v>20000</v>
      </c>
      <c r="N17" s="73">
        <f>N14/M18</f>
        <v>25999.999999999996</v>
      </c>
      <c r="O17" s="66">
        <f>M17</f>
        <v>20000</v>
      </c>
      <c r="P17" s="73">
        <f>P14/P18</f>
        <v>24000</v>
      </c>
      <c r="Q17" s="66">
        <f>(N17-M17)+(P17-M17)+O17</f>
        <v>29999.999999999996</v>
      </c>
    </row>
    <row r="18" spans="1:18" x14ac:dyDescent="0.2">
      <c r="A18" s="55" t="s">
        <v>10</v>
      </c>
      <c r="B18" s="61">
        <v>75000</v>
      </c>
      <c r="C18" s="61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61">
        <v>800000</v>
      </c>
      <c r="J18" s="62">
        <v>400</v>
      </c>
      <c r="L18" s="77" t="s">
        <v>22385</v>
      </c>
      <c r="M18" s="68">
        <f>M14/M17</f>
        <v>34957.209900000002</v>
      </c>
      <c r="N18" s="70">
        <f>M18</f>
        <v>34957.209900000002</v>
      </c>
      <c r="O18" s="69">
        <f>O14/O17</f>
        <v>38326.470929521347</v>
      </c>
      <c r="P18" s="70">
        <f>M18</f>
        <v>34957.209900000002</v>
      </c>
      <c r="Q18" s="69">
        <f>Q14/Q17</f>
        <v>37203.383919680899</v>
      </c>
    </row>
    <row r="19" spans="1:18" x14ac:dyDescent="0.2">
      <c r="L19" s="77" t="s">
        <v>22386</v>
      </c>
      <c r="M19" s="68">
        <f>M14/M12</f>
        <v>699144.19799999997</v>
      </c>
      <c r="N19" s="69">
        <f>N14/N12</f>
        <v>908887.45739999996</v>
      </c>
      <c r="O19" s="69">
        <f>O14/O12</f>
        <v>766529.41859042691</v>
      </c>
      <c r="P19" s="70">
        <f>M19</f>
        <v>699144.19799999997</v>
      </c>
      <c r="Q19" s="69">
        <f>Q14/Q12</f>
        <v>930084.59799202241</v>
      </c>
    </row>
    <row r="20" spans="1:18" x14ac:dyDescent="0.2">
      <c r="A20" s="106" t="s">
        <v>22403</v>
      </c>
      <c r="B20" s="106"/>
      <c r="C20" s="106"/>
      <c r="D20" s="106"/>
      <c r="E20" s="106"/>
      <c r="F20" s="106"/>
      <c r="G20" s="106"/>
      <c r="H20" s="106"/>
      <c r="I20" s="106"/>
      <c r="J20" s="79"/>
      <c r="L20" s="67"/>
      <c r="M20" s="67"/>
      <c r="N20" s="67"/>
      <c r="O20" s="67"/>
      <c r="P20" s="67"/>
      <c r="Q20" s="67"/>
    </row>
    <row r="21" spans="1:18" x14ac:dyDescent="0.2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77" t="s">
        <v>22387</v>
      </c>
      <c r="M21" s="68">
        <f>SUM(Calculations!F2:F1001)</f>
        <v>72011493</v>
      </c>
      <c r="N21" s="70">
        <f>M21</f>
        <v>72011493</v>
      </c>
      <c r="O21" s="69">
        <f>M21*(1+B12)</f>
        <v>75612067.650000006</v>
      </c>
      <c r="P21" s="70">
        <f>(M21/M12)*P12</f>
        <v>86413791.600000009</v>
      </c>
      <c r="Q21" s="69">
        <f>(M21/M12)*Q12*(1+B12)</f>
        <v>90734481.180000007</v>
      </c>
    </row>
    <row r="22" spans="1:18" x14ac:dyDescent="0.2">
      <c r="A22" s="55" t="s">
        <v>7</v>
      </c>
      <c r="B22" s="60">
        <v>30000</v>
      </c>
      <c r="C22" s="60">
        <v>65000</v>
      </c>
      <c r="D22" s="64">
        <v>0.1</v>
      </c>
      <c r="E22" s="64">
        <v>0.15</v>
      </c>
      <c r="F22" s="64">
        <v>0.18</v>
      </c>
      <c r="G22" s="64">
        <v>0.22</v>
      </c>
      <c r="H22" s="64">
        <v>0.1</v>
      </c>
      <c r="I22" s="60">
        <v>500000</v>
      </c>
      <c r="J22" s="58">
        <f>COUNTIF(Calculations!E:E,'2018_commission_structure-Start'!A22)</f>
        <v>310</v>
      </c>
      <c r="L22" s="77" t="s">
        <v>22388</v>
      </c>
      <c r="M22" s="68">
        <f>SUM(Calculations!T2:T1001)</f>
        <v>97382112.189999908</v>
      </c>
      <c r="N22" s="69">
        <f>M23*N17</f>
        <v>126596745.84699987</v>
      </c>
      <c r="O22" s="69">
        <f>SUM(Calculations!AA:AA)</f>
        <v>106768037.34</v>
      </c>
      <c r="P22" s="69">
        <f>P23*P17</f>
        <v>116858534.6279999</v>
      </c>
      <c r="Q22" s="69">
        <f>Q23*Q17</f>
        <v>146073168.28499985</v>
      </c>
    </row>
    <row r="23" spans="1:18" x14ac:dyDescent="0.2">
      <c r="A23" s="55" t="s">
        <v>29</v>
      </c>
      <c r="B23" s="60">
        <v>50000</v>
      </c>
      <c r="C23" s="60">
        <v>80000</v>
      </c>
      <c r="D23" s="64">
        <v>0.13</v>
      </c>
      <c r="E23" s="64">
        <v>0.17</v>
      </c>
      <c r="F23" s="64">
        <v>0.21</v>
      </c>
      <c r="G23" s="64">
        <v>0.26</v>
      </c>
      <c r="H23" s="64">
        <v>0.13</v>
      </c>
      <c r="I23" s="60">
        <v>600000</v>
      </c>
      <c r="J23" s="58">
        <f>COUNTIF(Calculations!E:E,'2018_commission_structure-Start'!A23)</f>
        <v>343</v>
      </c>
      <c r="L23" s="77" t="s">
        <v>22389</v>
      </c>
      <c r="M23" s="68">
        <f>M22/M17</f>
        <v>4869.1056094999958</v>
      </c>
      <c r="N23" s="70">
        <f>M23</f>
        <v>4869.1056094999958</v>
      </c>
      <c r="O23" s="69">
        <f>O22/O17</f>
        <v>5338.4018670000005</v>
      </c>
      <c r="P23" s="70">
        <f>M23</f>
        <v>4869.1056094999958</v>
      </c>
      <c r="Q23" s="69">
        <f>M23</f>
        <v>4869.1056094999958</v>
      </c>
    </row>
    <row r="24" spans="1:18" x14ac:dyDescent="0.2">
      <c r="A24" s="55" t="s">
        <v>10</v>
      </c>
      <c r="B24" s="60">
        <v>75000</v>
      </c>
      <c r="C24" s="60">
        <v>125000</v>
      </c>
      <c r="D24" s="64">
        <v>0.15</v>
      </c>
      <c r="E24" s="64">
        <v>0.19</v>
      </c>
      <c r="F24" s="64">
        <v>0.23</v>
      </c>
      <c r="G24" s="64">
        <v>0.3</v>
      </c>
      <c r="H24" s="64">
        <v>0.15</v>
      </c>
      <c r="I24" s="60">
        <v>750000</v>
      </c>
      <c r="J24" s="58">
        <f>COUNTIF(Calculations!E:E,'2018_commission_structure-Start'!A24)</f>
        <v>347</v>
      </c>
      <c r="L24" s="77" t="s">
        <v>22390</v>
      </c>
      <c r="M24" s="74">
        <f>SUM(M21:M22)</f>
        <v>169393605.18999991</v>
      </c>
      <c r="N24" s="70">
        <f>N21+N22</f>
        <v>198608238.84699988</v>
      </c>
      <c r="O24" s="70">
        <f>SUM(O21:O22)</f>
        <v>182380104.99000001</v>
      </c>
      <c r="P24" s="70">
        <f>SUM(P21:P22)</f>
        <v>203272326.22799993</v>
      </c>
      <c r="Q24" s="70">
        <f>SUM(Q21:Q22)</f>
        <v>236807649.46499985</v>
      </c>
    </row>
    <row r="25" spans="1:18" x14ac:dyDescent="0.2">
      <c r="L25" s="67"/>
      <c r="M25" s="67"/>
      <c r="N25" s="67"/>
      <c r="O25" s="67"/>
      <c r="P25" s="67"/>
      <c r="Q25" s="67"/>
    </row>
    <row r="26" spans="1:18" x14ac:dyDescent="0.2">
      <c r="L26" s="77" t="s">
        <v>22391</v>
      </c>
      <c r="M26" s="74">
        <f>M14-M24</f>
        <v>529750592.81000006</v>
      </c>
      <c r="N26" s="70">
        <f>N14-N24</f>
        <v>710279218.55300009</v>
      </c>
      <c r="O26" s="70">
        <f>O14-O24</f>
        <v>584149313.60042691</v>
      </c>
      <c r="P26" s="70">
        <f>P14-P24</f>
        <v>635700711.3720001</v>
      </c>
      <c r="Q26" s="70">
        <f>Q14-Q24</f>
        <v>879293868.12542701</v>
      </c>
    </row>
    <row r="27" spans="1:18" x14ac:dyDescent="0.2">
      <c r="L27" s="77" t="s">
        <v>22392</v>
      </c>
      <c r="M27" s="68">
        <f>M26/M12</f>
        <v>529750.59281000006</v>
      </c>
      <c r="N27" s="69">
        <f>N26/N12</f>
        <v>710279.21855300013</v>
      </c>
      <c r="O27" s="69">
        <f>O26/O12</f>
        <v>584149.31360042689</v>
      </c>
      <c r="P27" s="69">
        <f>P26/P12</f>
        <v>529750.59281000006</v>
      </c>
      <c r="Q27" s="69">
        <f>Q26/Q12</f>
        <v>732744.89010452246</v>
      </c>
    </row>
    <row r="28" spans="1:18" x14ac:dyDescent="0.2">
      <c r="L28" s="67"/>
      <c r="M28" s="67"/>
      <c r="N28" s="75"/>
      <c r="O28" s="75"/>
      <c r="P28" s="75"/>
      <c r="Q28" s="75"/>
    </row>
    <row r="29" spans="1:18" x14ac:dyDescent="0.2">
      <c r="L29" s="67"/>
      <c r="M29" s="67"/>
      <c r="N29" s="75">
        <f>N14-M14</f>
        <v>209743259.39999998</v>
      </c>
      <c r="O29" s="75">
        <f>O14-M14</f>
        <v>67385220.590426922</v>
      </c>
      <c r="P29" s="75">
        <f>P14-M14</f>
        <v>139828839.60000002</v>
      </c>
      <c r="Q29" s="76">
        <f>SUM(N29:P29)+M14</f>
        <v>1116101517.5904269</v>
      </c>
      <c r="R29" s="54"/>
    </row>
  </sheetData>
  <sheetProtection sheet="1" objects="1" scenarios="1" selectLockedCells="1"/>
  <mergeCells count="2">
    <mergeCell ref="A20:I20"/>
    <mergeCell ref="A14:J14"/>
  </mergeCells>
  <dataValidations count="3">
    <dataValidation type="decimal" allowBlank="1" showInputMessage="1" showErrorMessage="1" errorTitle="Growth Rate Assumption" error="Growth rate must be between 0 and 100%." promptTitle="Growth Rate Assumption" prompt="Growth rate must be between 0 and 100%." sqref="B11" xr:uid="{EFAC10DE-7491-0040-8823-4AE9BC148FBC}">
      <formula1>0</formula1>
      <formula2>1</formula2>
    </dataValidation>
    <dataValidation type="decimal" allowBlank="1" showInputMessage="1" showErrorMessage="1" errorTitle="Annual Raise" error="Annual rase must be between 0 and 20%." sqref="B12" xr:uid="{637A98A7-D801-984B-B979-C65A1649DE3A}">
      <formula1>0</formula1>
      <formula2>0.2</formula2>
    </dataValidation>
    <dataValidation type="decimal" allowBlank="1" showInputMessage="1" showErrorMessage="1" errorTitle="Commission Rate" error="Commission must be between 0 and 100%." sqref="D16:H18" xr:uid="{3C44A17A-A8DD-724D-BC97-6FC374E19D7F}">
      <formula1>0</formula1>
      <formula2>0.5</formula2>
    </dataValidation>
  </dataValidation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Steps</vt:lpstr>
      <vt:lpstr>model</vt:lpstr>
      <vt:lpstr>calcs</vt:lpstr>
      <vt:lpstr>2018_commission_structure </vt:lpstr>
      <vt:lpstr>2018_commission_structure (2)</vt:lpstr>
      <vt:lpstr>Sheet7</vt:lpstr>
      <vt:lpstr>Extended Employee Dashboard</vt:lpstr>
      <vt:lpstr>Job Title Dashboard</vt:lpstr>
      <vt:lpstr>Calculations</vt:lpstr>
      <vt:lpstr>base_salary</vt:lpstr>
      <vt:lpstr>deals_closed</vt:lpstr>
      <vt:lpstr>2018_commission_structure-Finis</vt:lpstr>
      <vt:lpstr>benchmark_data</vt:lpstr>
      <vt:lpstr>Employee Dashboard-Start</vt:lpstr>
      <vt:lpstr>Employee Dashboard-Finish</vt:lpstr>
      <vt:lpstr>2018_commission_structure-Start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Yuriy Razdolskiy</cp:lastModifiedBy>
  <dcterms:created xsi:type="dcterms:W3CDTF">2018-11-20T15:51:40Z</dcterms:created>
  <dcterms:modified xsi:type="dcterms:W3CDTF">2019-09-16T19:03:43Z</dcterms:modified>
</cp:coreProperties>
</file>