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d.docs.live.net/c5e769222a38800e/Desktop/Clients_Project/mohsin_client_04_september_2023/"/>
    </mc:Choice>
  </mc:AlternateContent>
  <xr:revisionPtr revIDLastSave="2" documentId="13_ncr:1_{0C98A835-A2FD-45FE-995D-96C493C2C896}" xr6:coauthVersionLast="47" xr6:coauthVersionMax="47" xr10:uidLastSave="{FE72A4EB-FBE6-4941-A129-275C13C2BDFE}"/>
  <bookViews>
    <workbookView xWindow="-108" yWindow="-108" windowWidth="23256" windowHeight="12576" firstSheet="2" activeTab="2" xr2:uid="{00000000-000D-0000-FFFF-FFFF00000000}"/>
  </bookViews>
  <sheets>
    <sheet name="Cybersecurity" sheetId="7" r:id="rId1"/>
    <sheet name="Guide - Index" sheetId="6" r:id="rId2"/>
    <sheet name="NIST Framework 2.0" sheetId="8" r:id="rId3"/>
    <sheet name="V1.1 vs V2.0" sheetId="9" r:id="rId4"/>
    <sheet name="CMM" sheetId="2" r:id="rId5"/>
    <sheet name="Sheet2" sheetId="10" r:id="rId6"/>
    <sheet name="Data" sheetId="4" r:id="rId7"/>
    <sheet name="Scales" sheetId="3" state="hidden" r:id="rId8"/>
  </sheets>
  <definedNames>
    <definedName name="_xlnm._FilterDatabase" localSheetId="1" hidden="1">'Guide - Index'!$C$9:$AD$136</definedName>
    <definedName name="ISMS">#REF!</definedName>
    <definedName name="ISMS_working">#REF!</definedName>
    <definedName name="PriorityValues" localSheetId="1">#REF!</definedName>
    <definedName name="PriorityValues" localSheetId="7">#REF!</definedName>
    <definedName name="PriorityValues">#REF!</definedName>
    <definedName name="UrgencyValues" localSheetId="1">#REF!</definedName>
    <definedName name="UrgencyValues" localSheetId="7">#REF!</definedName>
    <definedName name="UrgencyValues">#REF!</definedName>
    <definedName name="Z_0D0BAA12_0EA8_4748_A47B_93A9E418BF0D_.wvu.Cols" localSheetId="1" hidden="1">'Guide - Index'!$K:$O,'Guide - Index'!$U:$X</definedName>
    <definedName name="Z_0D0BAA12_0EA8_4748_A47B_93A9E418BF0D_.wvu.FilterData" localSheetId="1" hidden="1">'Guide - Index'!$C$9:$AD$136</definedName>
    <definedName name="Z_47957E73_90F7_48C7_91D6_798383CDFDD2_.wvu.Cols" localSheetId="1" hidden="1">'Guide - Index'!#REF!</definedName>
    <definedName name="Z_7BD71996_8570_4099_A252_5150BCE8E47C_.wvu.Cols" localSheetId="1" hidden="1">'Guide - Index'!#REF!</definedName>
    <definedName name="Z_D9A6376B_4D17_4AB2_BDD1_FE47E0B3F75E_.wvu.Cols" localSheetId="1" hidden="1">'Guide - Index'!$K:$O,'Guide - Index'!$U:$X</definedName>
    <definedName name="Z_D9A6376B_4D17_4AB2_BDD1_FE47E0B3F75E_.wvu.FilterData" localSheetId="1" hidden="1">'Guide - Index'!$C$9:$AD$136</definedName>
    <definedName name="Z_E74AD366_938D_44E2_A6C5_055FA115444E_.wvu.Cols" localSheetId="1" hidden="1">'Guide - Index'!#REF!</definedName>
    <definedName name="Z_F7528A91_99D0_45DA_9B27_A32F6937E95D_.wvu.Cols" localSheetId="1" hidden="1">'Guide - Index'!$K:$O,'Guide - Index'!$U:$X</definedName>
    <definedName name="Z_F7528A91_99D0_45DA_9B27_A32F6937E95D_.wvu.FilterData" localSheetId="1" hidden="1">'Guide - Index'!$C$9:$AD$136</definedName>
    <definedName name="Z_F9E8DA7F_1E4C_4CC4_A92F_7A4416ADC553_.wvu.Cols" localSheetId="1" hidden="1">'Guide - Index'!#REF!</definedName>
    <definedName name="Z_FE135D45_FEC9_45C5_B916_E812BDE860C8_.wvu.Cols" localSheetId="1" hidden="1">'Guide - Index'!$K:$O,'Guide - Index'!$U:$X</definedName>
    <definedName name="Z_FE135D45_FEC9_45C5_B916_E812BDE860C8_.wvu.FilterData" localSheetId="1" hidden="1">'Guide - Index'!$C$9:$AD$136</definedName>
  </definedNames>
  <calcPr calcId="191029"/>
  <customWorkbookViews>
    <customWorkbookView name="Musson, Dean - Personal View" guid="{0D0BAA12-0EA8-4748-A47B-93A9E418BF0D}" mergeInterval="0" personalView="1" maximized="1" xWindow="-8" yWindow="-8" windowWidth="1936" windowHeight="1176" activeSheetId="1"/>
    <customWorkbookView name="Scott, Josh - Personal View" guid="{D9A6376B-4D17-4AB2-BDD1-FE47E0B3F75E}" mergeInterval="0" personalView="1" maximized="1" xWindow="-8" yWindow="-8" windowWidth="1936" windowHeight="1186" activeSheetId="1"/>
    <customWorkbookView name="brian ventura - Personal View" guid="{FE135D45-FEC9-45C5-B916-E812BDE860C8}" mergeInterval="0" personalView="1" maximized="1" xWindow="1912" yWindow="-8" windowWidth="1936" windowHeight="1216" activeSheetId="1"/>
    <customWorkbookView name="Paidhrin, Christopher - Personal View" guid="{F7528A91-99D0-45DA-9B27-A32F6937E95D}" mergeInterval="0" personalView="1" maximized="1" xWindow="1912" yWindow="-8" windowWidth="1936" windowHeight="1216" activeSheetId="1"/>
  </customWorkbookViews>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8" l="1"/>
  <c r="H9" i="8"/>
  <c r="G134" i="8"/>
  <c r="G127" i="8"/>
  <c r="G124" i="8"/>
  <c r="G121" i="8"/>
  <c r="G116" i="8"/>
  <c r="G110" i="8"/>
  <c r="G103" i="8"/>
  <c r="G97" i="8"/>
  <c r="G92" i="8"/>
  <c r="G85" i="8"/>
  <c r="G79" i="8"/>
  <c r="G76" i="8"/>
  <c r="G69" i="8"/>
  <c r="G64" i="8"/>
  <c r="G54" i="8"/>
  <c r="G46" i="8"/>
  <c r="G42" i="8"/>
  <c r="G39" i="8"/>
  <c r="G34" i="8"/>
  <c r="G23" i="8"/>
  <c r="G15" i="8"/>
  <c r="G9" i="8"/>
  <c r="H134" i="8"/>
  <c r="H127" i="8"/>
  <c r="H124" i="8"/>
  <c r="H121" i="8"/>
  <c r="H116" i="8"/>
  <c r="H110" i="8"/>
  <c r="H103" i="8"/>
  <c r="H97" i="8"/>
  <c r="H92" i="8"/>
  <c r="H85" i="8"/>
  <c r="H79" i="8"/>
  <c r="H76" i="8"/>
  <c r="H69" i="8"/>
  <c r="H64" i="8"/>
  <c r="H54" i="8"/>
  <c r="H46" i="8"/>
  <c r="H42" i="8"/>
  <c r="H39" i="8"/>
  <c r="H34" i="8"/>
  <c r="H23" i="8"/>
  <c r="J9" i="8"/>
  <c r="K9" i="8"/>
  <c r="L9" i="8"/>
  <c r="M9" i="8"/>
  <c r="N9" i="8"/>
  <c r="V11" i="8" l="1"/>
  <c r="V12" i="8"/>
  <c r="V13" i="8"/>
  <c r="V14" i="8"/>
  <c r="V16" i="8"/>
  <c r="V17" i="8"/>
  <c r="V18" i="8"/>
  <c r="V19" i="8"/>
  <c r="V20" i="8"/>
  <c r="V21" i="8"/>
  <c r="V22" i="8"/>
  <c r="V24" i="8"/>
  <c r="V25" i="8"/>
  <c r="V26" i="8"/>
  <c r="V27" i="8"/>
  <c r="V28" i="8"/>
  <c r="V29" i="8"/>
  <c r="V30" i="8"/>
  <c r="V31" i="8"/>
  <c r="V32" i="8"/>
  <c r="V33" i="8"/>
  <c r="V35" i="8"/>
  <c r="V36" i="8"/>
  <c r="V37" i="8"/>
  <c r="V38" i="8"/>
  <c r="V40" i="8"/>
  <c r="V41" i="8"/>
  <c r="V43" i="8"/>
  <c r="V44" i="8"/>
  <c r="V45" i="8"/>
  <c r="V47" i="8"/>
  <c r="V48" i="8"/>
  <c r="V49" i="8"/>
  <c r="V50" i="8"/>
  <c r="V51" i="8"/>
  <c r="V52" i="8"/>
  <c r="V53" i="8"/>
  <c r="V55" i="8"/>
  <c r="V56" i="8"/>
  <c r="V57" i="8"/>
  <c r="V58" i="8"/>
  <c r="V59" i="8"/>
  <c r="V60" i="8"/>
  <c r="V61" i="8"/>
  <c r="V62" i="8"/>
  <c r="V63" i="8"/>
  <c r="V65" i="8"/>
  <c r="V66" i="8"/>
  <c r="V67" i="8"/>
  <c r="V68" i="8"/>
  <c r="V70" i="8"/>
  <c r="V71" i="8"/>
  <c r="V72" i="8"/>
  <c r="V73" i="8"/>
  <c r="V74" i="8"/>
  <c r="V75" i="8"/>
  <c r="V77" i="8"/>
  <c r="V78" i="8"/>
  <c r="V80" i="8"/>
  <c r="V81" i="8"/>
  <c r="V82" i="8"/>
  <c r="V83" i="8"/>
  <c r="V84" i="8"/>
  <c r="V86" i="8"/>
  <c r="V87" i="8"/>
  <c r="V88" i="8"/>
  <c r="V89" i="8"/>
  <c r="V90" i="8"/>
  <c r="V91" i="8"/>
  <c r="V93" i="8"/>
  <c r="V94" i="8"/>
  <c r="V95" i="8"/>
  <c r="V96" i="8"/>
  <c r="V98" i="8"/>
  <c r="V99" i="8"/>
  <c r="V100" i="8"/>
  <c r="V101" i="8"/>
  <c r="V102" i="8"/>
  <c r="V104" i="8"/>
  <c r="V105" i="8"/>
  <c r="V106" i="8"/>
  <c r="V107" i="8"/>
  <c r="V108" i="8"/>
  <c r="V109" i="8"/>
  <c r="V111" i="8"/>
  <c r="V112" i="8"/>
  <c r="V113" i="8"/>
  <c r="V114" i="8"/>
  <c r="V115" i="8"/>
  <c r="V117" i="8"/>
  <c r="V118" i="8"/>
  <c r="V119" i="8"/>
  <c r="V120" i="8"/>
  <c r="V122" i="8"/>
  <c r="V123" i="8"/>
  <c r="V124" i="8"/>
  <c r="V125" i="8"/>
  <c r="V126" i="8"/>
  <c r="V128" i="8"/>
  <c r="V129" i="8"/>
  <c r="V130" i="8"/>
  <c r="V131" i="8"/>
  <c r="V132" i="8"/>
  <c r="V133" i="8"/>
  <c r="V135" i="8"/>
  <c r="V136" i="8"/>
  <c r="V10" i="8"/>
  <c r="U10" i="8"/>
  <c r="U11" i="8"/>
  <c r="U12" i="8"/>
  <c r="U13" i="8"/>
  <c r="U14" i="8"/>
  <c r="U16" i="8"/>
  <c r="U17" i="8"/>
  <c r="U18" i="8"/>
  <c r="U19" i="8"/>
  <c r="U20" i="8"/>
  <c r="U21" i="8"/>
  <c r="U22" i="8"/>
  <c r="U24" i="8"/>
  <c r="U25" i="8"/>
  <c r="U26" i="8"/>
  <c r="U27" i="8"/>
  <c r="U28" i="8"/>
  <c r="U29" i="8"/>
  <c r="U30" i="8"/>
  <c r="U31" i="8"/>
  <c r="U32" i="8"/>
  <c r="U33" i="8"/>
  <c r="U35" i="8"/>
  <c r="U36" i="8"/>
  <c r="U37" i="8"/>
  <c r="U38" i="8"/>
  <c r="U40" i="8"/>
  <c r="U41" i="8"/>
  <c r="U43" i="8"/>
  <c r="U44" i="8"/>
  <c r="U45" i="8"/>
  <c r="U47" i="8"/>
  <c r="U48" i="8"/>
  <c r="U49" i="8"/>
  <c r="U50" i="8"/>
  <c r="U51" i="8"/>
  <c r="U52" i="8"/>
  <c r="U53" i="8"/>
  <c r="U55" i="8"/>
  <c r="U56" i="8"/>
  <c r="U57" i="8"/>
  <c r="U58" i="8"/>
  <c r="U59" i="8"/>
  <c r="U60" i="8"/>
  <c r="U61" i="8"/>
  <c r="U62" i="8"/>
  <c r="U63" i="8"/>
  <c r="U65" i="8"/>
  <c r="U66" i="8"/>
  <c r="U67" i="8"/>
  <c r="U68" i="8"/>
  <c r="U70" i="8"/>
  <c r="U71" i="8"/>
  <c r="U72" i="8"/>
  <c r="U73" i="8"/>
  <c r="U74" i="8"/>
  <c r="U75" i="8"/>
  <c r="U77" i="8"/>
  <c r="U78" i="8"/>
  <c r="U80" i="8"/>
  <c r="U81" i="8"/>
  <c r="U82" i="8"/>
  <c r="U83" i="8"/>
  <c r="U84" i="8"/>
  <c r="U86" i="8"/>
  <c r="U87" i="8"/>
  <c r="U88" i="8"/>
  <c r="U89" i="8"/>
  <c r="U90" i="8"/>
  <c r="U91" i="8"/>
  <c r="U93" i="8"/>
  <c r="U94" i="8"/>
  <c r="U95" i="8"/>
  <c r="U96" i="8"/>
  <c r="U98" i="8"/>
  <c r="U99" i="8"/>
  <c r="U100" i="8"/>
  <c r="U101" i="8"/>
  <c r="U102" i="8"/>
  <c r="U104" i="8"/>
  <c r="U105" i="8"/>
  <c r="U106" i="8"/>
  <c r="U107" i="8"/>
  <c r="U108" i="8"/>
  <c r="U109" i="8"/>
  <c r="U111" i="8"/>
  <c r="U112" i="8"/>
  <c r="U113" i="8"/>
  <c r="U114" i="8"/>
  <c r="U115" i="8"/>
  <c r="U117" i="8"/>
  <c r="U118" i="8"/>
  <c r="U119" i="8"/>
  <c r="U120" i="8"/>
  <c r="U122" i="8"/>
  <c r="U123" i="8"/>
  <c r="U124" i="8"/>
  <c r="U125" i="8"/>
  <c r="U126" i="8"/>
  <c r="U128" i="8"/>
  <c r="U129" i="8"/>
  <c r="U130" i="8"/>
  <c r="U131" i="8"/>
  <c r="U132" i="8"/>
  <c r="U133" i="8"/>
  <c r="U135" i="8"/>
  <c r="U136" i="8"/>
  <c r="T10" i="8"/>
  <c r="T11" i="8"/>
  <c r="T12" i="8"/>
  <c r="T13" i="8"/>
  <c r="T14" i="8"/>
  <c r="T16" i="8"/>
  <c r="T17" i="8"/>
  <c r="T18" i="8"/>
  <c r="T19" i="8"/>
  <c r="T20" i="8"/>
  <c r="T21" i="8"/>
  <c r="T22" i="8"/>
  <c r="T24" i="8"/>
  <c r="T25" i="8"/>
  <c r="T26" i="8"/>
  <c r="T27" i="8"/>
  <c r="T28" i="8"/>
  <c r="T29" i="8"/>
  <c r="T30" i="8"/>
  <c r="T31" i="8"/>
  <c r="T32" i="8"/>
  <c r="T33" i="8"/>
  <c r="T35" i="8"/>
  <c r="T36" i="8"/>
  <c r="T37" i="8"/>
  <c r="T38" i="8"/>
  <c r="T40" i="8"/>
  <c r="T41" i="8"/>
  <c r="T43" i="8"/>
  <c r="T44" i="8"/>
  <c r="T45" i="8"/>
  <c r="T47" i="8"/>
  <c r="T48" i="8"/>
  <c r="T49" i="8"/>
  <c r="T50" i="8"/>
  <c r="T51" i="8"/>
  <c r="T52" i="8"/>
  <c r="T53" i="8"/>
  <c r="T55" i="8"/>
  <c r="T56" i="8"/>
  <c r="T57" i="8"/>
  <c r="T58" i="8"/>
  <c r="T59" i="8"/>
  <c r="T60" i="8"/>
  <c r="T61" i="8"/>
  <c r="T62" i="8"/>
  <c r="T63" i="8"/>
  <c r="T65" i="8"/>
  <c r="T66" i="8"/>
  <c r="T67" i="8"/>
  <c r="T68" i="8"/>
  <c r="T70" i="8"/>
  <c r="T71" i="8"/>
  <c r="T72" i="8"/>
  <c r="T73" i="8"/>
  <c r="T74" i="8"/>
  <c r="T75" i="8"/>
  <c r="T77" i="8"/>
  <c r="T78" i="8"/>
  <c r="T80" i="8"/>
  <c r="T81" i="8"/>
  <c r="T82" i="8"/>
  <c r="T83" i="8"/>
  <c r="T84" i="8"/>
  <c r="T86" i="8"/>
  <c r="T87" i="8"/>
  <c r="T88" i="8"/>
  <c r="T89" i="8"/>
  <c r="T90" i="8"/>
  <c r="T91" i="8"/>
  <c r="T93" i="8"/>
  <c r="T94" i="8"/>
  <c r="T95" i="8"/>
  <c r="T96" i="8"/>
  <c r="T98" i="8"/>
  <c r="T99" i="8"/>
  <c r="T100" i="8"/>
  <c r="T101" i="8"/>
  <c r="T102" i="8"/>
  <c r="T104" i="8"/>
  <c r="T105" i="8"/>
  <c r="T106" i="8"/>
  <c r="T107" i="8"/>
  <c r="T108" i="8"/>
  <c r="T109" i="8"/>
  <c r="T111" i="8"/>
  <c r="T112" i="8"/>
  <c r="T113" i="8"/>
  <c r="T114" i="8"/>
  <c r="T115" i="8"/>
  <c r="T117" i="8"/>
  <c r="T118" i="8"/>
  <c r="T119" i="8"/>
  <c r="T120" i="8"/>
  <c r="T122" i="8"/>
  <c r="T123" i="8"/>
  <c r="T124" i="8"/>
  <c r="T125" i="8"/>
  <c r="T126" i="8"/>
  <c r="T128" i="8"/>
  <c r="T129" i="8"/>
  <c r="T130" i="8"/>
  <c r="T131" i="8"/>
  <c r="T132" i="8"/>
  <c r="T133" i="8"/>
  <c r="T135" i="8"/>
  <c r="T136" i="8"/>
  <c r="S11" i="8"/>
  <c r="S12" i="8"/>
  <c r="S13" i="8"/>
  <c r="W13" i="8" s="1"/>
  <c r="S14" i="8"/>
  <c r="W14" i="8" s="1"/>
  <c r="S16" i="8"/>
  <c r="S17" i="8"/>
  <c r="W17" i="8" s="1"/>
  <c r="S18" i="8"/>
  <c r="W18" i="8" s="1"/>
  <c r="S19" i="8"/>
  <c r="W19" i="8" s="1"/>
  <c r="S20" i="8"/>
  <c r="W20" i="8" s="1"/>
  <c r="S21" i="8"/>
  <c r="W21" i="8" s="1"/>
  <c r="S22" i="8"/>
  <c r="W22" i="8" s="1"/>
  <c r="S24" i="8"/>
  <c r="S25" i="8"/>
  <c r="W25" i="8" s="1"/>
  <c r="S26" i="8"/>
  <c r="W26" i="8" s="1"/>
  <c r="S27" i="8"/>
  <c r="W27" i="8" s="1"/>
  <c r="S28" i="8"/>
  <c r="W28" i="8" s="1"/>
  <c r="S29" i="8"/>
  <c r="W29" i="8" s="1"/>
  <c r="S30" i="8"/>
  <c r="W30" i="8" s="1"/>
  <c r="S31" i="8"/>
  <c r="W31" i="8" s="1"/>
  <c r="S32" i="8"/>
  <c r="W32" i="8" s="1"/>
  <c r="S33" i="8"/>
  <c r="W33" i="8" s="1"/>
  <c r="S35" i="8"/>
  <c r="S36" i="8"/>
  <c r="W36" i="8" s="1"/>
  <c r="S37" i="8"/>
  <c r="W37" i="8" s="1"/>
  <c r="S38" i="8"/>
  <c r="W38" i="8" s="1"/>
  <c r="S40" i="8"/>
  <c r="S41" i="8"/>
  <c r="W41" i="8" s="1"/>
  <c r="S43" i="8"/>
  <c r="S44" i="8"/>
  <c r="W44" i="8" s="1"/>
  <c r="S45" i="8"/>
  <c r="W45" i="8" s="1"/>
  <c r="S47" i="8"/>
  <c r="S48" i="8"/>
  <c r="W48" i="8" s="1"/>
  <c r="S49" i="8"/>
  <c r="W49" i="8" s="1"/>
  <c r="S50" i="8"/>
  <c r="W50" i="8" s="1"/>
  <c r="S51" i="8"/>
  <c r="W51" i="8" s="1"/>
  <c r="S52" i="8"/>
  <c r="W52" i="8" s="1"/>
  <c r="S53" i="8"/>
  <c r="W53" i="8" s="1"/>
  <c r="S55" i="8"/>
  <c r="S56" i="8"/>
  <c r="W56" i="8" s="1"/>
  <c r="S57" i="8"/>
  <c r="W57" i="8" s="1"/>
  <c r="S58" i="8"/>
  <c r="W58" i="8" s="1"/>
  <c r="S59" i="8"/>
  <c r="W59" i="8" s="1"/>
  <c r="S60" i="8"/>
  <c r="W60" i="8" s="1"/>
  <c r="S61" i="8"/>
  <c r="W61" i="8" s="1"/>
  <c r="S62" i="8"/>
  <c r="W62" i="8" s="1"/>
  <c r="S63" i="8"/>
  <c r="W63" i="8" s="1"/>
  <c r="S65" i="8"/>
  <c r="S66" i="8"/>
  <c r="W66" i="8" s="1"/>
  <c r="S67" i="8"/>
  <c r="W67" i="8" s="1"/>
  <c r="S68" i="8"/>
  <c r="W68" i="8" s="1"/>
  <c r="S70" i="8"/>
  <c r="S71" i="8"/>
  <c r="W71" i="8" s="1"/>
  <c r="S72" i="8"/>
  <c r="W72" i="8" s="1"/>
  <c r="S73" i="8"/>
  <c r="W73" i="8" s="1"/>
  <c r="S74" i="8"/>
  <c r="W74" i="8" s="1"/>
  <c r="S75" i="8"/>
  <c r="W75" i="8" s="1"/>
  <c r="S77" i="8"/>
  <c r="S78" i="8"/>
  <c r="W78" i="8" s="1"/>
  <c r="S80" i="8"/>
  <c r="S81" i="8"/>
  <c r="W81" i="8" s="1"/>
  <c r="S82" i="8"/>
  <c r="W82" i="8" s="1"/>
  <c r="S83" i="8"/>
  <c r="W83" i="8" s="1"/>
  <c r="S84" i="8"/>
  <c r="W84" i="8" s="1"/>
  <c r="S86" i="8"/>
  <c r="S87" i="8"/>
  <c r="W87" i="8" s="1"/>
  <c r="S88" i="8"/>
  <c r="W88" i="8" s="1"/>
  <c r="S89" i="8"/>
  <c r="W89" i="8" s="1"/>
  <c r="S90" i="8"/>
  <c r="W90" i="8" s="1"/>
  <c r="S91" i="8"/>
  <c r="W91" i="8" s="1"/>
  <c r="S93" i="8"/>
  <c r="S94" i="8"/>
  <c r="W94" i="8" s="1"/>
  <c r="S95" i="8"/>
  <c r="W95" i="8" s="1"/>
  <c r="S96" i="8"/>
  <c r="W96" i="8" s="1"/>
  <c r="S98" i="8"/>
  <c r="S99" i="8"/>
  <c r="W99" i="8" s="1"/>
  <c r="S100" i="8"/>
  <c r="W100" i="8" s="1"/>
  <c r="S101" i="8"/>
  <c r="W101" i="8" s="1"/>
  <c r="S102" i="8"/>
  <c r="W102" i="8" s="1"/>
  <c r="S104" i="8"/>
  <c r="S105" i="8"/>
  <c r="W105" i="8" s="1"/>
  <c r="S106" i="8"/>
  <c r="W106" i="8" s="1"/>
  <c r="S107" i="8"/>
  <c r="W107" i="8" s="1"/>
  <c r="S108" i="8"/>
  <c r="W108" i="8" s="1"/>
  <c r="S109" i="8"/>
  <c r="W109" i="8" s="1"/>
  <c r="S111" i="8"/>
  <c r="S112" i="8"/>
  <c r="W112" i="8" s="1"/>
  <c r="S113" i="8"/>
  <c r="W113" i="8" s="1"/>
  <c r="S114" i="8"/>
  <c r="W114" i="8" s="1"/>
  <c r="S115" i="8"/>
  <c r="W115" i="8" s="1"/>
  <c r="S117" i="8"/>
  <c r="S118" i="8"/>
  <c r="W118" i="8" s="1"/>
  <c r="S119" i="8"/>
  <c r="W119" i="8" s="1"/>
  <c r="S120" i="8"/>
  <c r="W120" i="8" s="1"/>
  <c r="S122" i="8"/>
  <c r="S123" i="8"/>
  <c r="W123" i="8" s="1"/>
  <c r="S124" i="8"/>
  <c r="S125" i="8"/>
  <c r="S126" i="8"/>
  <c r="W126" i="8" s="1"/>
  <c r="S128" i="8"/>
  <c r="S129" i="8"/>
  <c r="W129" i="8" s="1"/>
  <c r="S130" i="8"/>
  <c r="W130" i="8" s="1"/>
  <c r="S131" i="8"/>
  <c r="W131" i="8" s="1"/>
  <c r="S132" i="8"/>
  <c r="W132" i="8" s="1"/>
  <c r="S133" i="8"/>
  <c r="W133" i="8" s="1"/>
  <c r="S135" i="8"/>
  <c r="S136" i="8"/>
  <c r="W136" i="8" s="1"/>
  <c r="S10" i="8"/>
  <c r="W12" i="8" l="1"/>
  <c r="W11" i="8"/>
  <c r="W135" i="8"/>
  <c r="W134" i="8" s="1"/>
  <c r="W128" i="8"/>
  <c r="W127" i="8" s="1"/>
  <c r="W125" i="8"/>
  <c r="W124" i="8" s="1"/>
  <c r="W122" i="8"/>
  <c r="W121" i="8" s="1"/>
  <c r="W117" i="8"/>
  <c r="W116" i="8" s="1"/>
  <c r="W111" i="8"/>
  <c r="W110" i="8" s="1"/>
  <c r="W104" i="8"/>
  <c r="W103" i="8" s="1"/>
  <c r="W98" i="8"/>
  <c r="W97" i="8" s="1"/>
  <c r="W93" i="8"/>
  <c r="W92" i="8" s="1"/>
  <c r="W86" i="8"/>
  <c r="W85" i="8" s="1"/>
  <c r="W80" i="8"/>
  <c r="W79" i="8" s="1"/>
  <c r="W77" i="8"/>
  <c r="W76" i="8" s="1"/>
  <c r="W70" i="8"/>
  <c r="W69" i="8" s="1"/>
  <c r="W65" i="8"/>
  <c r="W64" i="8" s="1"/>
  <c r="W55" i="8"/>
  <c r="W54" i="8" s="1"/>
  <c r="W47" i="8"/>
  <c r="W46" i="8" s="1"/>
  <c r="W43" i="8"/>
  <c r="W42" i="8" s="1"/>
  <c r="W40" i="8"/>
  <c r="W39" i="8" s="1"/>
  <c r="W35" i="8"/>
  <c r="W34" i="8" s="1"/>
  <c r="W24" i="8"/>
  <c r="W23" i="8" s="1"/>
  <c r="W16" i="8"/>
  <c r="W15" i="8" s="1"/>
  <c r="W10" i="8"/>
  <c r="W9" i="8" l="1"/>
  <c r="K134" i="8"/>
  <c r="L134" i="8"/>
  <c r="M134" i="8"/>
  <c r="N134" i="8"/>
  <c r="J134" i="8"/>
  <c r="K127" i="8"/>
  <c r="L127" i="8"/>
  <c r="M127" i="8"/>
  <c r="N127" i="8"/>
  <c r="J127" i="8"/>
  <c r="K124" i="8"/>
  <c r="L124" i="8"/>
  <c r="M124" i="8"/>
  <c r="N124" i="8"/>
  <c r="J124" i="8"/>
  <c r="K121" i="8"/>
  <c r="L121" i="8"/>
  <c r="M121" i="8"/>
  <c r="N121" i="8"/>
  <c r="J121" i="8"/>
  <c r="K116" i="8"/>
  <c r="L116" i="8"/>
  <c r="M116" i="8"/>
  <c r="N116" i="8"/>
  <c r="J116" i="8"/>
  <c r="K110" i="8"/>
  <c r="L110" i="8"/>
  <c r="M110" i="8"/>
  <c r="N110" i="8"/>
  <c r="J110" i="8"/>
  <c r="K103" i="8"/>
  <c r="L103" i="8"/>
  <c r="M103" i="8"/>
  <c r="N103" i="8"/>
  <c r="J103" i="8"/>
  <c r="K97" i="8"/>
  <c r="L97" i="8"/>
  <c r="M97" i="8"/>
  <c r="N97" i="8"/>
  <c r="J97" i="8"/>
  <c r="K92" i="8"/>
  <c r="L92" i="8"/>
  <c r="M92" i="8"/>
  <c r="N92" i="8"/>
  <c r="J92" i="8"/>
  <c r="K85" i="8"/>
  <c r="L85" i="8"/>
  <c r="M85" i="8"/>
  <c r="N85" i="8"/>
  <c r="J85" i="8"/>
  <c r="K79" i="8"/>
  <c r="L79" i="8"/>
  <c r="M79" i="8"/>
  <c r="N79" i="8"/>
  <c r="J79" i="8"/>
  <c r="K76" i="8"/>
  <c r="L76" i="8"/>
  <c r="M76" i="8"/>
  <c r="N76" i="8"/>
  <c r="J76" i="8"/>
  <c r="K69" i="8"/>
  <c r="L69" i="8"/>
  <c r="M69" i="8"/>
  <c r="N69" i="8"/>
  <c r="J69" i="8"/>
  <c r="K64" i="8"/>
  <c r="L64" i="8"/>
  <c r="M64" i="8"/>
  <c r="N64" i="8"/>
  <c r="J64" i="8"/>
  <c r="K54" i="8"/>
  <c r="L54" i="8"/>
  <c r="M54" i="8"/>
  <c r="N54" i="8"/>
  <c r="J54" i="8"/>
  <c r="K46" i="8"/>
  <c r="L46" i="8"/>
  <c r="M46" i="8"/>
  <c r="N46" i="8"/>
  <c r="J46" i="8"/>
  <c r="K42" i="8"/>
  <c r="L42" i="8"/>
  <c r="M42" i="8"/>
  <c r="N42" i="8"/>
  <c r="J42" i="8"/>
  <c r="K39" i="8"/>
  <c r="L39" i="8"/>
  <c r="M39" i="8"/>
  <c r="N39" i="8"/>
  <c r="J39" i="8"/>
  <c r="K34" i="8"/>
  <c r="L34" i="8"/>
  <c r="M34" i="8"/>
  <c r="N34" i="8"/>
  <c r="J34" i="8"/>
  <c r="K23" i="8"/>
  <c r="L23" i="8"/>
  <c r="M23" i="8"/>
  <c r="N23" i="8"/>
  <c r="J23" i="8"/>
  <c r="K15" i="8"/>
  <c r="L15" i="8"/>
  <c r="M15" i="8"/>
  <c r="N15" i="8"/>
  <c r="J15" i="8"/>
  <c r="X42" i="6" l="1"/>
  <c r="W42" i="6"/>
  <c r="V42" i="6"/>
  <c r="U42" i="6"/>
  <c r="X43" i="6"/>
  <c r="W43" i="6"/>
  <c r="V43" i="6"/>
  <c r="U43" i="6"/>
  <c r="X45" i="6"/>
  <c r="W45" i="6"/>
  <c r="V45" i="6"/>
  <c r="U45" i="6"/>
  <c r="X44" i="6"/>
  <c r="W44" i="6"/>
  <c r="V44" i="6"/>
  <c r="U44" i="6"/>
  <c r="X41" i="6"/>
  <c r="W41" i="6"/>
  <c r="V41" i="6"/>
  <c r="U41" i="6"/>
  <c r="AJ40" i="6"/>
  <c r="AI40" i="6"/>
  <c r="AH40" i="6"/>
  <c r="AG40" i="6"/>
  <c r="AF40" i="6"/>
  <c r="O40" i="6"/>
  <c r="N40" i="6"/>
  <c r="M40" i="6"/>
  <c r="L40" i="6"/>
  <c r="K40" i="6"/>
  <c r="I40" i="6"/>
  <c r="H40" i="6"/>
  <c r="Y42" i="6" l="1"/>
  <c r="Y43" i="6"/>
  <c r="Y41" i="6"/>
  <c r="Y44" i="6"/>
  <c r="Y45" i="6"/>
  <c r="AF11" i="6"/>
  <c r="I133" i="6"/>
  <c r="I130" i="6"/>
  <c r="I128" i="6"/>
  <c r="I125" i="6"/>
  <c r="I121" i="6"/>
  <c r="I116" i="6"/>
  <c r="I110" i="6"/>
  <c r="I108" i="6"/>
  <c r="I102" i="6"/>
  <c r="I93" i="6"/>
  <c r="I87" i="6"/>
  <c r="I82" i="6"/>
  <c r="I79" i="6"/>
  <c r="I66" i="6"/>
  <c r="I58" i="6"/>
  <c r="I52" i="6"/>
  <c r="I46" i="6"/>
  <c r="I36" i="6"/>
  <c r="I29" i="6"/>
  <c r="I24" i="6"/>
  <c r="I18" i="6"/>
  <c r="I11" i="6"/>
  <c r="AF29" i="6"/>
  <c r="X136" i="6"/>
  <c r="W136" i="6"/>
  <c r="V136" i="6"/>
  <c r="U136" i="6"/>
  <c r="X135" i="6"/>
  <c r="W135" i="6"/>
  <c r="V135" i="6"/>
  <c r="U135" i="6"/>
  <c r="X134" i="6"/>
  <c r="W134" i="6"/>
  <c r="V134" i="6"/>
  <c r="U134" i="6"/>
  <c r="AJ133" i="6"/>
  <c r="AI133" i="6"/>
  <c r="AH133" i="6"/>
  <c r="AG133" i="6"/>
  <c r="AF133" i="6"/>
  <c r="O133" i="6"/>
  <c r="N133" i="6"/>
  <c r="M133" i="6"/>
  <c r="L133" i="6"/>
  <c r="K133" i="6"/>
  <c r="H133" i="6"/>
  <c r="X132" i="6"/>
  <c r="W132" i="6"/>
  <c r="V132" i="6"/>
  <c r="U132" i="6"/>
  <c r="X131" i="6"/>
  <c r="W131" i="6"/>
  <c r="V131" i="6"/>
  <c r="U131" i="6"/>
  <c r="AJ130" i="6"/>
  <c r="AI130" i="6"/>
  <c r="AH130" i="6"/>
  <c r="AG130" i="6"/>
  <c r="AF130" i="6"/>
  <c r="O130" i="6"/>
  <c r="N130" i="6"/>
  <c r="M130" i="6"/>
  <c r="L130" i="6"/>
  <c r="K130" i="6"/>
  <c r="H130" i="6"/>
  <c r="X129" i="6"/>
  <c r="W129" i="6"/>
  <c r="V129" i="6"/>
  <c r="U129" i="6"/>
  <c r="AJ128" i="6"/>
  <c r="AI128" i="6"/>
  <c r="AH128" i="6"/>
  <c r="AG128" i="6"/>
  <c r="AF128" i="6"/>
  <c r="O128" i="6"/>
  <c r="N128" i="6"/>
  <c r="M128" i="6"/>
  <c r="L128" i="6"/>
  <c r="K128" i="6"/>
  <c r="H128" i="6"/>
  <c r="X127" i="6"/>
  <c r="W127" i="6"/>
  <c r="V127" i="6"/>
  <c r="U127" i="6"/>
  <c r="X126" i="6"/>
  <c r="W126" i="6"/>
  <c r="V126" i="6"/>
  <c r="U126" i="6"/>
  <c r="AJ125" i="6"/>
  <c r="AI125" i="6"/>
  <c r="AH125" i="6"/>
  <c r="AG125" i="6"/>
  <c r="AF125" i="6"/>
  <c r="O125" i="6"/>
  <c r="N125" i="6"/>
  <c r="M125" i="6"/>
  <c r="L125" i="6"/>
  <c r="K125" i="6"/>
  <c r="H125" i="6"/>
  <c r="X124" i="6"/>
  <c r="W124" i="6"/>
  <c r="V124" i="6"/>
  <c r="U124" i="6"/>
  <c r="X123" i="6"/>
  <c r="W123" i="6"/>
  <c r="V123" i="6"/>
  <c r="U123" i="6"/>
  <c r="X122" i="6"/>
  <c r="W122" i="6"/>
  <c r="V122" i="6"/>
  <c r="U122" i="6"/>
  <c r="AJ121" i="6"/>
  <c r="AI121" i="6"/>
  <c r="AH121" i="6"/>
  <c r="AG121" i="6"/>
  <c r="AF121" i="6"/>
  <c r="O121" i="6"/>
  <c r="N121" i="6"/>
  <c r="M121" i="6"/>
  <c r="L121" i="6"/>
  <c r="K121" i="6"/>
  <c r="H121" i="6"/>
  <c r="X120" i="6"/>
  <c r="W120" i="6"/>
  <c r="V120" i="6"/>
  <c r="U120" i="6"/>
  <c r="X119" i="6"/>
  <c r="W119" i="6"/>
  <c r="V119" i="6"/>
  <c r="U119" i="6"/>
  <c r="X118" i="6"/>
  <c r="W118" i="6"/>
  <c r="V118" i="6"/>
  <c r="U118" i="6"/>
  <c r="X117" i="6"/>
  <c r="W117" i="6"/>
  <c r="V117" i="6"/>
  <c r="U117" i="6"/>
  <c r="AJ116" i="6"/>
  <c r="AI116" i="6"/>
  <c r="AH116" i="6"/>
  <c r="AG116" i="6"/>
  <c r="AF116" i="6"/>
  <c r="O116" i="6"/>
  <c r="N116" i="6"/>
  <c r="M116" i="6"/>
  <c r="L116" i="6"/>
  <c r="K116" i="6"/>
  <c r="H116" i="6"/>
  <c r="X115" i="6"/>
  <c r="W115" i="6"/>
  <c r="V115" i="6"/>
  <c r="U115" i="6"/>
  <c r="X114" i="6"/>
  <c r="W114" i="6"/>
  <c r="V114" i="6"/>
  <c r="U114" i="6"/>
  <c r="X113" i="6"/>
  <c r="W113" i="6"/>
  <c r="V113" i="6"/>
  <c r="U113" i="6"/>
  <c r="X112" i="6"/>
  <c r="W112" i="6"/>
  <c r="V112" i="6"/>
  <c r="U112" i="6"/>
  <c r="X111" i="6"/>
  <c r="W111" i="6"/>
  <c r="V111" i="6"/>
  <c r="U111" i="6"/>
  <c r="AJ110" i="6"/>
  <c r="AI110" i="6"/>
  <c r="AH110" i="6"/>
  <c r="AG110" i="6"/>
  <c r="AF110" i="6"/>
  <c r="O110" i="6"/>
  <c r="N110" i="6"/>
  <c r="M110" i="6"/>
  <c r="L110" i="6"/>
  <c r="K110" i="6"/>
  <c r="H110" i="6"/>
  <c r="X109" i="6"/>
  <c r="W109" i="6"/>
  <c r="V109" i="6"/>
  <c r="U109" i="6"/>
  <c r="AJ108" i="6"/>
  <c r="AI108" i="6"/>
  <c r="AH108" i="6"/>
  <c r="AG108" i="6"/>
  <c r="AF108" i="6"/>
  <c r="O108" i="6"/>
  <c r="N108" i="6"/>
  <c r="M108" i="6"/>
  <c r="L108" i="6"/>
  <c r="K108" i="6"/>
  <c r="H108" i="6"/>
  <c r="X107" i="6"/>
  <c r="W107" i="6"/>
  <c r="V107" i="6"/>
  <c r="U107" i="6"/>
  <c r="X106" i="6"/>
  <c r="W106" i="6"/>
  <c r="V106" i="6"/>
  <c r="U106" i="6"/>
  <c r="X105" i="6"/>
  <c r="W105" i="6"/>
  <c r="V105" i="6"/>
  <c r="U105" i="6"/>
  <c r="X104" i="6"/>
  <c r="W104" i="6"/>
  <c r="V104" i="6"/>
  <c r="U104" i="6"/>
  <c r="X103" i="6"/>
  <c r="W103" i="6"/>
  <c r="V103" i="6"/>
  <c r="U103" i="6"/>
  <c r="AJ102" i="6"/>
  <c r="AI102" i="6"/>
  <c r="AH102" i="6"/>
  <c r="AG102" i="6"/>
  <c r="AF102" i="6"/>
  <c r="O102" i="6"/>
  <c r="N102" i="6"/>
  <c r="M102" i="6"/>
  <c r="L102" i="6"/>
  <c r="K102" i="6"/>
  <c r="H102" i="6"/>
  <c r="X101" i="6"/>
  <c r="W101" i="6"/>
  <c r="V101" i="6"/>
  <c r="U101" i="6"/>
  <c r="X100" i="6"/>
  <c r="W100" i="6"/>
  <c r="V100" i="6"/>
  <c r="U100" i="6"/>
  <c r="X99" i="6"/>
  <c r="W99" i="6"/>
  <c r="V99" i="6"/>
  <c r="U99" i="6"/>
  <c r="X98" i="6"/>
  <c r="W98" i="6"/>
  <c r="V98" i="6"/>
  <c r="U98" i="6"/>
  <c r="X97" i="6"/>
  <c r="W97" i="6"/>
  <c r="V97" i="6"/>
  <c r="U97" i="6"/>
  <c r="X96" i="6"/>
  <c r="W96" i="6"/>
  <c r="V96" i="6"/>
  <c r="U96" i="6"/>
  <c r="X95" i="6"/>
  <c r="W95" i="6"/>
  <c r="V95" i="6"/>
  <c r="U95" i="6"/>
  <c r="X94" i="6"/>
  <c r="W94" i="6"/>
  <c r="V94" i="6"/>
  <c r="U94" i="6"/>
  <c r="AJ93" i="6"/>
  <c r="AI93" i="6"/>
  <c r="AH93" i="6"/>
  <c r="AG93" i="6"/>
  <c r="AF93" i="6"/>
  <c r="O93" i="6"/>
  <c r="N93" i="6"/>
  <c r="M93" i="6"/>
  <c r="L93" i="6"/>
  <c r="K93" i="6"/>
  <c r="H93" i="6"/>
  <c r="X92" i="6"/>
  <c r="W92" i="6"/>
  <c r="V92" i="6"/>
  <c r="U92" i="6"/>
  <c r="X91" i="6"/>
  <c r="W91" i="6"/>
  <c r="V91" i="6"/>
  <c r="U91" i="6"/>
  <c r="X90" i="6"/>
  <c r="W90" i="6"/>
  <c r="V90" i="6"/>
  <c r="U90" i="6"/>
  <c r="X89" i="6"/>
  <c r="W89" i="6"/>
  <c r="V89" i="6"/>
  <c r="U89" i="6"/>
  <c r="X88" i="6"/>
  <c r="W88" i="6"/>
  <c r="V88" i="6"/>
  <c r="U88" i="6"/>
  <c r="AJ87" i="6"/>
  <c r="AI87" i="6"/>
  <c r="AH87" i="6"/>
  <c r="AG87" i="6"/>
  <c r="AF87" i="6"/>
  <c r="O87" i="6"/>
  <c r="N87" i="6"/>
  <c r="M87" i="6"/>
  <c r="L87" i="6"/>
  <c r="K87" i="6"/>
  <c r="H87" i="6"/>
  <c r="X86" i="6"/>
  <c r="W86" i="6"/>
  <c r="V86" i="6"/>
  <c r="U86" i="6"/>
  <c r="X85" i="6"/>
  <c r="W85" i="6"/>
  <c r="V85" i="6"/>
  <c r="U85" i="6"/>
  <c r="X84" i="6"/>
  <c r="W84" i="6"/>
  <c r="V84" i="6"/>
  <c r="U84" i="6"/>
  <c r="X83" i="6"/>
  <c r="W83" i="6"/>
  <c r="V83" i="6"/>
  <c r="U83" i="6"/>
  <c r="AJ82" i="6"/>
  <c r="AI82" i="6"/>
  <c r="AH82" i="6"/>
  <c r="AG82" i="6"/>
  <c r="AF82" i="6"/>
  <c r="O82" i="6"/>
  <c r="N82" i="6"/>
  <c r="M82" i="6"/>
  <c r="L82" i="6"/>
  <c r="K82" i="6"/>
  <c r="H82" i="6"/>
  <c r="X81" i="6"/>
  <c r="W81" i="6"/>
  <c r="V81" i="6"/>
  <c r="U81" i="6"/>
  <c r="X80" i="6"/>
  <c r="W80" i="6"/>
  <c r="V80" i="6"/>
  <c r="U80" i="6"/>
  <c r="AJ79" i="6"/>
  <c r="AI79" i="6"/>
  <c r="AH79" i="6"/>
  <c r="AG79" i="6"/>
  <c r="AF79" i="6"/>
  <c r="O79" i="6"/>
  <c r="N79" i="6"/>
  <c r="M79" i="6"/>
  <c r="L79" i="6"/>
  <c r="K79" i="6"/>
  <c r="H79" i="6"/>
  <c r="X78" i="6"/>
  <c r="W78" i="6"/>
  <c r="V78" i="6"/>
  <c r="U78" i="6"/>
  <c r="X77" i="6"/>
  <c r="W77" i="6"/>
  <c r="V77" i="6"/>
  <c r="U77" i="6"/>
  <c r="X76" i="6"/>
  <c r="W76" i="6"/>
  <c r="V76" i="6"/>
  <c r="U76" i="6"/>
  <c r="X75" i="6"/>
  <c r="W75" i="6"/>
  <c r="V75" i="6"/>
  <c r="U75" i="6"/>
  <c r="X74" i="6"/>
  <c r="W74" i="6"/>
  <c r="V74" i="6"/>
  <c r="U74" i="6"/>
  <c r="X73" i="6"/>
  <c r="W73" i="6"/>
  <c r="V73" i="6"/>
  <c r="U73" i="6"/>
  <c r="X72" i="6"/>
  <c r="W72" i="6"/>
  <c r="V72" i="6"/>
  <c r="U72" i="6"/>
  <c r="X71" i="6"/>
  <c r="W71" i="6"/>
  <c r="V71" i="6"/>
  <c r="U71" i="6"/>
  <c r="X70" i="6"/>
  <c r="W70" i="6"/>
  <c r="V70" i="6"/>
  <c r="U70" i="6"/>
  <c r="X69" i="6"/>
  <c r="W69" i="6"/>
  <c r="V69" i="6"/>
  <c r="U69" i="6"/>
  <c r="X68" i="6"/>
  <c r="W68" i="6"/>
  <c r="V68" i="6"/>
  <c r="U68" i="6"/>
  <c r="X67" i="6"/>
  <c r="W67" i="6"/>
  <c r="V67" i="6"/>
  <c r="U67" i="6"/>
  <c r="AJ66" i="6"/>
  <c r="AI66" i="6"/>
  <c r="AH66" i="6"/>
  <c r="AG66" i="6"/>
  <c r="AF66" i="6"/>
  <c r="O66" i="6"/>
  <c r="N66" i="6"/>
  <c r="M66" i="6"/>
  <c r="L66" i="6"/>
  <c r="K66" i="6"/>
  <c r="H66" i="6"/>
  <c r="X65" i="6"/>
  <c r="W65" i="6"/>
  <c r="V65" i="6"/>
  <c r="U65" i="6"/>
  <c r="X64" i="6"/>
  <c r="W64" i="6"/>
  <c r="V64" i="6"/>
  <c r="U64" i="6"/>
  <c r="X63" i="6"/>
  <c r="W63" i="6"/>
  <c r="V63" i="6"/>
  <c r="U63" i="6"/>
  <c r="X62" i="6"/>
  <c r="W62" i="6"/>
  <c r="V62" i="6"/>
  <c r="U62" i="6"/>
  <c r="X61" i="6"/>
  <c r="W61" i="6"/>
  <c r="V61" i="6"/>
  <c r="U61" i="6"/>
  <c r="X60" i="6"/>
  <c r="W60" i="6"/>
  <c r="V60" i="6"/>
  <c r="U60" i="6"/>
  <c r="X59" i="6"/>
  <c r="W59" i="6"/>
  <c r="V59" i="6"/>
  <c r="U59" i="6"/>
  <c r="AJ58" i="6"/>
  <c r="AI58" i="6"/>
  <c r="AH58" i="6"/>
  <c r="AG58" i="6"/>
  <c r="AF58" i="6"/>
  <c r="O58" i="6"/>
  <c r="N58" i="6"/>
  <c r="M58" i="6"/>
  <c r="L58" i="6"/>
  <c r="K58" i="6"/>
  <c r="H58" i="6"/>
  <c r="X57" i="6"/>
  <c r="W57" i="6"/>
  <c r="V57" i="6"/>
  <c r="U57" i="6"/>
  <c r="X56" i="6"/>
  <c r="W56" i="6"/>
  <c r="V56" i="6"/>
  <c r="U56" i="6"/>
  <c r="X55" i="6"/>
  <c r="W55" i="6"/>
  <c r="V55" i="6"/>
  <c r="U55" i="6"/>
  <c r="X54" i="6"/>
  <c r="W54" i="6"/>
  <c r="V54" i="6"/>
  <c r="U54" i="6"/>
  <c r="X53" i="6"/>
  <c r="W53" i="6"/>
  <c r="V53" i="6"/>
  <c r="U53" i="6"/>
  <c r="AJ52" i="6"/>
  <c r="AI52" i="6"/>
  <c r="AH52" i="6"/>
  <c r="AG52" i="6"/>
  <c r="AF52" i="6"/>
  <c r="O52" i="6"/>
  <c r="N52" i="6"/>
  <c r="M52" i="6"/>
  <c r="L52" i="6"/>
  <c r="K52" i="6"/>
  <c r="H52" i="6"/>
  <c r="X51" i="6"/>
  <c r="W51" i="6"/>
  <c r="V51" i="6"/>
  <c r="U51" i="6"/>
  <c r="X50" i="6"/>
  <c r="W50" i="6"/>
  <c r="V50" i="6"/>
  <c r="U50" i="6"/>
  <c r="X49" i="6"/>
  <c r="W49" i="6"/>
  <c r="V49" i="6"/>
  <c r="U49" i="6"/>
  <c r="X48" i="6"/>
  <c r="W48" i="6"/>
  <c r="V48" i="6"/>
  <c r="U48" i="6"/>
  <c r="X47" i="6"/>
  <c r="W47" i="6"/>
  <c r="V47" i="6"/>
  <c r="U47" i="6"/>
  <c r="AJ46" i="6"/>
  <c r="AI46" i="6"/>
  <c r="AH46" i="6"/>
  <c r="AG46" i="6"/>
  <c r="AF46" i="6"/>
  <c r="O46" i="6"/>
  <c r="N46" i="6"/>
  <c r="M46" i="6"/>
  <c r="L46" i="6"/>
  <c r="K46" i="6"/>
  <c r="H46" i="6"/>
  <c r="X39" i="6"/>
  <c r="W39" i="6"/>
  <c r="V39" i="6"/>
  <c r="U39" i="6"/>
  <c r="X38" i="6"/>
  <c r="W38" i="6"/>
  <c r="V38" i="6"/>
  <c r="U38" i="6"/>
  <c r="X37" i="6"/>
  <c r="W37" i="6"/>
  <c r="V37" i="6"/>
  <c r="U37" i="6"/>
  <c r="AJ36" i="6"/>
  <c r="AI36" i="6"/>
  <c r="AH36" i="6"/>
  <c r="AG36" i="6"/>
  <c r="AF36" i="6"/>
  <c r="O36" i="6"/>
  <c r="N36" i="6"/>
  <c r="M36" i="6"/>
  <c r="L36" i="6"/>
  <c r="K36" i="6"/>
  <c r="H36" i="6"/>
  <c r="X35" i="6"/>
  <c r="W35" i="6"/>
  <c r="V35" i="6"/>
  <c r="U35" i="6"/>
  <c r="X34" i="6"/>
  <c r="W34" i="6"/>
  <c r="V34" i="6"/>
  <c r="U34" i="6"/>
  <c r="X33" i="6"/>
  <c r="W33" i="6"/>
  <c r="V33" i="6"/>
  <c r="U33" i="6"/>
  <c r="X32" i="6"/>
  <c r="W32" i="6"/>
  <c r="V32" i="6"/>
  <c r="U32" i="6"/>
  <c r="X31" i="6"/>
  <c r="W31" i="6"/>
  <c r="V31" i="6"/>
  <c r="U31" i="6"/>
  <c r="X30" i="6"/>
  <c r="W30" i="6"/>
  <c r="V30" i="6"/>
  <c r="U30" i="6"/>
  <c r="AJ29" i="6"/>
  <c r="AI29" i="6"/>
  <c r="AH29" i="6"/>
  <c r="AG29" i="6"/>
  <c r="O29" i="6"/>
  <c r="N29" i="6"/>
  <c r="M29" i="6"/>
  <c r="L29" i="6"/>
  <c r="K29" i="6"/>
  <c r="H29" i="6"/>
  <c r="X28" i="6"/>
  <c r="W28" i="6"/>
  <c r="V28" i="6"/>
  <c r="U28" i="6"/>
  <c r="X27" i="6"/>
  <c r="W27" i="6"/>
  <c r="V27" i="6"/>
  <c r="U27" i="6"/>
  <c r="X26" i="6"/>
  <c r="W26" i="6"/>
  <c r="V26" i="6"/>
  <c r="U26" i="6"/>
  <c r="X25" i="6"/>
  <c r="W25" i="6"/>
  <c r="V25" i="6"/>
  <c r="U25" i="6"/>
  <c r="AJ24" i="6"/>
  <c r="AI24" i="6"/>
  <c r="AH24" i="6"/>
  <c r="AG24" i="6"/>
  <c r="AF24" i="6"/>
  <c r="O24" i="6"/>
  <c r="N24" i="6"/>
  <c r="M24" i="6"/>
  <c r="L24" i="6"/>
  <c r="K24" i="6"/>
  <c r="H24" i="6"/>
  <c r="X23" i="6"/>
  <c r="W23" i="6"/>
  <c r="V23" i="6"/>
  <c r="U23" i="6"/>
  <c r="X22" i="6"/>
  <c r="W22" i="6"/>
  <c r="V22" i="6"/>
  <c r="U22" i="6"/>
  <c r="X21" i="6"/>
  <c r="W21" i="6"/>
  <c r="V21" i="6"/>
  <c r="U21" i="6"/>
  <c r="X20" i="6"/>
  <c r="W20" i="6"/>
  <c r="V20" i="6"/>
  <c r="U20" i="6"/>
  <c r="X19" i="6"/>
  <c r="W19" i="6"/>
  <c r="V19" i="6"/>
  <c r="U19" i="6"/>
  <c r="AJ18" i="6"/>
  <c r="AI18" i="6"/>
  <c r="AH18" i="6"/>
  <c r="AG18" i="6"/>
  <c r="AF18" i="6"/>
  <c r="O18" i="6"/>
  <c r="N18" i="6"/>
  <c r="M18" i="6"/>
  <c r="L18" i="6"/>
  <c r="K18" i="6"/>
  <c r="H18" i="6"/>
  <c r="X17" i="6"/>
  <c r="W17" i="6"/>
  <c r="V17" i="6"/>
  <c r="U17" i="6"/>
  <c r="X16" i="6"/>
  <c r="W16" i="6"/>
  <c r="V16" i="6"/>
  <c r="U16" i="6"/>
  <c r="X15" i="6"/>
  <c r="W15" i="6"/>
  <c r="V15" i="6"/>
  <c r="U15" i="6"/>
  <c r="X14" i="6"/>
  <c r="W14" i="6"/>
  <c r="V14" i="6"/>
  <c r="U14" i="6"/>
  <c r="X13" i="6"/>
  <c r="W13" i="6"/>
  <c r="V13" i="6"/>
  <c r="U13" i="6"/>
  <c r="X12" i="6"/>
  <c r="W12" i="6"/>
  <c r="V12" i="6"/>
  <c r="U12" i="6"/>
  <c r="AJ11" i="6"/>
  <c r="AI11" i="6"/>
  <c r="AH11" i="6"/>
  <c r="AG11" i="6"/>
  <c r="O11" i="6"/>
  <c r="N11" i="6"/>
  <c r="M11" i="6"/>
  <c r="L11" i="6"/>
  <c r="K11" i="6"/>
  <c r="H11" i="6"/>
  <c r="Y40" i="6" l="1"/>
  <c r="Y14" i="6"/>
  <c r="Y27" i="6"/>
  <c r="Y28" i="6"/>
  <c r="Y32" i="6"/>
  <c r="Y35" i="6"/>
  <c r="Y38" i="6"/>
  <c r="Y50" i="6"/>
  <c r="Y63" i="6"/>
  <c r="Y73" i="6"/>
  <c r="Y81" i="6"/>
  <c r="Y84" i="6"/>
  <c r="Y89" i="6"/>
  <c r="Y91" i="6"/>
  <c r="Y104" i="6"/>
  <c r="Y115" i="6"/>
  <c r="Y122" i="6"/>
  <c r="Y127" i="6"/>
  <c r="Y13" i="6"/>
  <c r="Y23" i="6"/>
  <c r="Y74" i="6"/>
  <c r="Y75" i="6"/>
  <c r="Y97" i="6"/>
  <c r="Y100" i="6"/>
  <c r="Y119" i="6"/>
  <c r="Y120" i="6"/>
  <c r="Y16" i="6"/>
  <c r="Y19" i="6"/>
  <c r="Y21" i="6"/>
  <c r="Y26" i="6"/>
  <c r="Y31" i="6"/>
  <c r="Y33" i="6"/>
  <c r="Y37" i="6"/>
  <c r="Y39" i="6"/>
  <c r="Y48" i="6"/>
  <c r="Y53" i="6"/>
  <c r="Y55" i="6"/>
  <c r="Y57" i="6"/>
  <c r="Y60" i="6"/>
  <c r="Y62" i="6"/>
  <c r="Y64" i="6"/>
  <c r="Y67" i="6"/>
  <c r="Y69" i="6"/>
  <c r="Y71" i="6"/>
  <c r="Y77" i="6"/>
  <c r="Y80" i="6"/>
  <c r="Y85" i="6"/>
  <c r="Y88" i="6"/>
  <c r="Y94" i="6"/>
  <c r="Y96" i="6"/>
  <c r="Y98" i="6"/>
  <c r="Y103" i="6"/>
  <c r="Y105" i="6"/>
  <c r="Y107" i="6"/>
  <c r="Y111" i="6"/>
  <c r="Y113" i="6"/>
  <c r="Y118" i="6"/>
  <c r="Y124" i="6"/>
  <c r="Y131" i="6"/>
  <c r="Y134" i="6"/>
  <c r="Y136" i="6"/>
  <c r="Y12" i="6"/>
  <c r="Y15" i="6"/>
  <c r="Y17" i="6"/>
  <c r="Y20" i="6"/>
  <c r="Y22" i="6"/>
  <c r="Y25" i="6"/>
  <c r="Y30" i="6"/>
  <c r="Y34" i="6"/>
  <c r="Y47" i="6"/>
  <c r="Y49" i="6"/>
  <c r="Y51" i="6"/>
  <c r="Y54" i="6"/>
  <c r="Y56" i="6"/>
  <c r="Y59" i="6"/>
  <c r="Y61" i="6"/>
  <c r="Y65" i="6"/>
  <c r="Y68" i="6"/>
  <c r="Y70" i="6"/>
  <c r="Y72" i="6"/>
  <c r="Y76" i="6"/>
  <c r="Y78" i="6"/>
  <c r="Y83" i="6"/>
  <c r="Y86" i="6"/>
  <c r="Y90" i="6"/>
  <c r="Y92" i="6"/>
  <c r="Y95" i="6"/>
  <c r="Y99" i="6"/>
  <c r="Y101" i="6"/>
  <c r="Y106" i="6"/>
  <c r="Y109" i="6"/>
  <c r="Y108" i="6" s="1"/>
  <c r="Y112" i="6"/>
  <c r="Y114" i="6"/>
  <c r="Y117" i="6"/>
  <c r="Y123" i="6"/>
  <c r="Y126" i="6"/>
  <c r="Y125" i="6" s="1"/>
  <c r="Y129" i="6"/>
  <c r="Y128" i="6" s="1"/>
  <c r="Y132" i="6"/>
  <c r="Y135" i="6"/>
  <c r="Y79" i="6" l="1"/>
  <c r="Y36" i="6"/>
  <c r="Y121" i="6"/>
  <c r="Y24" i="6"/>
  <c r="Y133" i="6"/>
  <c r="Y102" i="6"/>
  <c r="Y87" i="6"/>
  <c r="Y52" i="6"/>
  <c r="Y18" i="6"/>
  <c r="Y82" i="6"/>
  <c r="Y58" i="6"/>
  <c r="Y130" i="6"/>
  <c r="Y110" i="6"/>
  <c r="Y93" i="6"/>
  <c r="Y29" i="6"/>
  <c r="Y116" i="6"/>
  <c r="Y46" i="6"/>
  <c r="Y11" i="6"/>
  <c r="Y66" i="6"/>
</calcChain>
</file>

<file path=xl/sharedStrings.xml><?xml version="1.0" encoding="utf-8"?>
<sst xmlns="http://schemas.openxmlformats.org/spreadsheetml/2006/main" count="1556" uniqueCount="806">
  <si>
    <t>Function</t>
  </si>
  <si>
    <t>Category Unique Identifier</t>
  </si>
  <si>
    <t>Category</t>
  </si>
  <si>
    <t>AM</t>
  </si>
  <si>
    <t>Asset Management</t>
  </si>
  <si>
    <t>BE</t>
  </si>
  <si>
    <t>Business Environment</t>
  </si>
  <si>
    <t>GV</t>
  </si>
  <si>
    <t>Governance</t>
  </si>
  <si>
    <t>RA</t>
  </si>
  <si>
    <t>Risk Assessment</t>
  </si>
  <si>
    <t>RM</t>
  </si>
  <si>
    <t>Risk Management</t>
  </si>
  <si>
    <t>AC</t>
  </si>
  <si>
    <t>AT</t>
  </si>
  <si>
    <t>Awareness and Training</t>
  </si>
  <si>
    <t>DS</t>
  </si>
  <si>
    <t>Data Security</t>
  </si>
  <si>
    <t>IP</t>
  </si>
  <si>
    <t>Information Protection Processes and Procedures</t>
  </si>
  <si>
    <t>MA</t>
  </si>
  <si>
    <t>Maintenance</t>
  </si>
  <si>
    <t>PT</t>
  </si>
  <si>
    <t>Protective Technology</t>
  </si>
  <si>
    <t>AE</t>
  </si>
  <si>
    <t>Anomalies and Events</t>
  </si>
  <si>
    <t>CM</t>
  </si>
  <si>
    <t>Security Continuous Monitoring</t>
  </si>
  <si>
    <t>DP</t>
  </si>
  <si>
    <t>Detection Processes</t>
  </si>
  <si>
    <t>RP</t>
  </si>
  <si>
    <t>Response Planning</t>
  </si>
  <si>
    <t>CO</t>
  </si>
  <si>
    <t>Communications</t>
  </si>
  <si>
    <t>AN</t>
  </si>
  <si>
    <t>Analysis</t>
  </si>
  <si>
    <t>MI</t>
  </si>
  <si>
    <t>Mitigation</t>
  </si>
  <si>
    <t>Improvements</t>
  </si>
  <si>
    <t>Recovery Planning</t>
  </si>
  <si>
    <t>Current State</t>
  </si>
  <si>
    <t>Future State</t>
  </si>
  <si>
    <t>Progress Areas</t>
  </si>
  <si>
    <t>Challenge Areas</t>
  </si>
  <si>
    <t>AP</t>
  </si>
  <si>
    <t>AR</t>
  </si>
  <si>
    <t>CA</t>
  </si>
  <si>
    <t>CP</t>
  </si>
  <si>
    <t>IR</t>
  </si>
  <si>
    <t>SI</t>
  </si>
  <si>
    <t>NIST Policy Family</t>
  </si>
  <si>
    <t>CSC Top Twenty</t>
  </si>
  <si>
    <t>FY2018 $</t>
  </si>
  <si>
    <t>FY2019 $</t>
  </si>
  <si>
    <t>FY2020 $</t>
  </si>
  <si>
    <t>1
Initial</t>
  </si>
  <si>
    <t>2
Repeatable</t>
  </si>
  <si>
    <t>3
Defined</t>
  </si>
  <si>
    <t>4
Managed</t>
  </si>
  <si>
    <t>5
Optimizing</t>
  </si>
  <si>
    <t>Operational Security - Asset Management</t>
  </si>
  <si>
    <t>1, 2</t>
  </si>
  <si>
    <t>Strategic Security - Governance and Compliance</t>
  </si>
  <si>
    <t>Strategic Security - Risk Assessments</t>
  </si>
  <si>
    <t>Strategic Security - Risk Management</t>
  </si>
  <si>
    <t>Review Risk Process</t>
  </si>
  <si>
    <t>Review Tolerance</t>
  </si>
  <si>
    <t>Operational Security - Access Control</t>
  </si>
  <si>
    <t>Strategic Security - Awareness and Training</t>
  </si>
  <si>
    <t>5, 17</t>
  </si>
  <si>
    <t>Operational Security - Encryption and Data Integrity</t>
  </si>
  <si>
    <t>Operational Security - Processes and Procedures</t>
  </si>
  <si>
    <t>Document Plan</t>
  </si>
  <si>
    <t>Review Plan</t>
  </si>
  <si>
    <t>Operational Security - Asset Maintenance</t>
  </si>
  <si>
    <t>Operational Security - Protect Assets</t>
  </si>
  <si>
    <t>Operational Security - Monitor, Analyze and Detect Events</t>
  </si>
  <si>
    <t>Network Analytics</t>
  </si>
  <si>
    <t>Review IR Plan</t>
  </si>
  <si>
    <t>4, 19</t>
  </si>
  <si>
    <t>IM-D</t>
  </si>
  <si>
    <t>IM-R</t>
  </si>
  <si>
    <t>ID.AM-1: Physical devices and systems within the organization are inventoried</t>
  </si>
  <si>
    <t>ID.AM-2: Software platforms and applications within the organization are inventoried</t>
  </si>
  <si>
    <t>ID.AM-3: Organizational communication and data flows are mapped</t>
  </si>
  <si>
    <t>ID.AM-4: External information systems are catalogued</t>
  </si>
  <si>
    <t xml:space="preserve">ID.AM-5: Resources (e.g., hardware, devices, data, and software) are prioritized based on their classification, criticality, and business value </t>
  </si>
  <si>
    <t>ID.AM-6: Cybersecurity roles and responsibilities for the entire workforce and third-party stakeholders (e.g., suppliers, customers, partners) are established</t>
  </si>
  <si>
    <t>Cybersecurity Framework Control</t>
  </si>
  <si>
    <t>ID.BE-1: The organization’s role in the supply chain is identified and communicated</t>
  </si>
  <si>
    <t>ID.BE-2: The organization’s place in critical infrastructure and its industry sector is identified and communicated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</si>
  <si>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</si>
  <si>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</si>
  <si>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t>
  </si>
  <si>
    <t>ID.GV-1: Organizational information security policy is established</t>
  </si>
  <si>
    <t>ID.GV-2: Information security roles &amp; responsibilities are coordinated and aligned with internal roles and external partners</t>
  </si>
  <si>
    <t>ID.GV-3: Legal and regulatory requirements regarding cybersecurity, including privacy and civil liberties obligations, are understood and managed</t>
  </si>
  <si>
    <t>ID.GV-4: Governance and risk management processes address cybersecurity risks</t>
  </si>
  <si>
    <t>ID.RA-1: Asset vulnerabilities are identified and documented</t>
  </si>
  <si>
    <t>ID.RA-2: Threat and vulnerability information is received from information sharing forums and sources</t>
  </si>
  <si>
    <t>ID.RA-3: Threats, both internal and external, are identified and documented</t>
  </si>
  <si>
    <t>ID.RA-4: Potential business impacts and likelihoods are identified</t>
  </si>
  <si>
    <t>ID.RA-5: Threats, vulnerabilities, likelihoods, and impacts are used to determine risk</t>
  </si>
  <si>
    <t>ID.RA-6: Risk responses are identified and prioritized</t>
  </si>
  <si>
    <t>ID.RM-1: Risk management processes are established, managed, and agreed to by organizational stakeholders</t>
  </si>
  <si>
    <t>ID.RM-2: Organizational risk tolerance is determined and clearly expressed</t>
  </si>
  <si>
    <t>ID.RM-3: The organization’s determination of risk tolerance is informed by its role in critical infrastructure and sector specific risk analysis</t>
  </si>
  <si>
    <t>PR.AC-1: Identities and credentials are managed for authorized devices and users</t>
  </si>
  <si>
    <t>PR.AC-2: Physical access to assets is managed and protected</t>
  </si>
  <si>
    <t>PR.AC-3: Remote access is managed</t>
  </si>
  <si>
    <t>PR.AC-4: Access permissions are managed, incorporating the principles of least privilege and separation of duties</t>
  </si>
  <si>
    <t>PR.AC-5: Network integrity is protected, incorporating network segregation where appropriate</t>
  </si>
  <si>
    <t>Impact</t>
  </si>
  <si>
    <t>Risk Level</t>
  </si>
  <si>
    <t xml:space="preserve">PR.AT-1: All users are informed and trained </t>
  </si>
  <si>
    <t xml:space="preserve">PR.AT-2: Privileged users understand roles &amp; responsibilities </t>
  </si>
  <si>
    <t xml:space="preserve">PR.AT-3: Third-party stakeholders (e.g., suppliers, customers, partners) understand roles &amp; responsibilities </t>
  </si>
  <si>
    <t xml:space="preserve">PR.AT-4: Senior executives understand roles &amp; responsibilities </t>
  </si>
  <si>
    <t xml:space="preserve">PR.AT-5: Physical and information security personnel understand roles &amp; responsibilities </t>
  </si>
  <si>
    <t>PR.DS-1: Data-at-rest is protected</t>
  </si>
  <si>
    <t>PR.DS-2: Data-in-transit is protected</t>
  </si>
  <si>
    <t>PR.DS-3: Assets are formally managed throughout removal, transfers, and disposition</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</si>
  <si>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</si>
  <si>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</si>
  <si>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</si>
  <si>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</si>
  <si>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PR.IP-1: A baseline configuration of information technology/industrial control systems is created and maintained</t>
  </si>
  <si>
    <t>PR.IP-2: A System Development Life Cycle to manage systems is implemented</t>
  </si>
  <si>
    <t>PR.IP-3: Configuration change control processes are in place</t>
  </si>
  <si>
    <t>PR.IP-4: Backups of information are conducted, maintained, and tested periodically</t>
  </si>
  <si>
    <t>PR.IP-5: Policy and regulations regarding the physical operating environment for organizational assets are met</t>
  </si>
  <si>
    <t>PR.IP-6: Data is destroyed according to policy</t>
  </si>
  <si>
    <t>PR.IP-7: Protection processes are continuously improved</t>
  </si>
  <si>
    <t>PR.IP-8: Effectiveness of protection technologies is shared with appropriate parties</t>
  </si>
  <si>
    <t>PR.IP-9: Response plans (Incident Response and Business Continuity) and recovery plans (Incident Recovery and Disaster Recovery) are in place and managed</t>
  </si>
  <si>
    <t>PR.IP-10: Response and recovery plans are tested</t>
  </si>
  <si>
    <t>PR.IP-11: Cybersecurity is included in human resources practices (e.g., deprovisioning, personnel screening)</t>
  </si>
  <si>
    <t>PR.IP-12: A vulnerability management plan is developed and implemented</t>
  </si>
  <si>
    <t>PR.MA-1: Maintenance and repair of organizational assets is performed and logged in a timely manner, with approved and controlled tools</t>
  </si>
  <si>
    <t>PR.MA-2: Remote maintenance of organizational assets is approved, logged, and performed in a manner that prevents unauthorized access</t>
  </si>
  <si>
    <t>PR.PT-1: Audit/log records are determined, documented, implemented, and reviewed in accordance with policy</t>
  </si>
  <si>
    <t>PR.PT-2: Removable media is protected and its use restricted according to policy</t>
  </si>
  <si>
    <t>PR.PT-3: Access to systems and assets is controlled, incorporating the principle of least functionality</t>
  </si>
  <si>
    <t>PR.PT-4: Communications and control networks are protected</t>
  </si>
  <si>
    <t>DE.AE-1: A baseline of network operations and expected data flows for users and systems is established and managed</t>
  </si>
  <si>
    <t>DE.AE-2: Detected events are analyzed to understand attack targets and methods</t>
  </si>
  <si>
    <t>DE.AE-3: Event data are aggregated and correlated from multiple sources and sensors</t>
  </si>
  <si>
    <t>DE.AE-4: Impact of events is determined</t>
  </si>
  <si>
    <t>DE.AE-5: Incident alert thresholds are established</t>
  </si>
  <si>
    <t>Operational Security - Security Continuous Monitoring</t>
  </si>
  <si>
    <t>DE.CM-1: The network is monitored to detect potential cybersecurity events</t>
  </si>
  <si>
    <t>DE.CM-2: The physical environment is monitored to detect potential cybersecurity events</t>
  </si>
  <si>
    <t>DE.CM-3: Personnel activity is monitored to detect potential cybersecurity events</t>
  </si>
  <si>
    <t>DE.CM-4: Malicious code is detected</t>
  </si>
  <si>
    <t>DE.CM-5: Unauthorized mobile code is detected</t>
  </si>
  <si>
    <t>DE.CM-6: External service provider activity is monitored to detect potential cybersecurity events</t>
  </si>
  <si>
    <t>DE.CM-7: Monitoring for unauthorized personnel, connections, devices, and software is performed</t>
  </si>
  <si>
    <t>DE.CM-8: Vulnerability scans are performed</t>
  </si>
  <si>
    <t>Operational Security - Detection Processes</t>
  </si>
  <si>
    <t>DE.DP-1: Roles and responsibilities for detection are well defined to ensure accountability</t>
  </si>
  <si>
    <t>DE.DP-2: Detection activities comply with all applicable requirements</t>
  </si>
  <si>
    <t>DE.DP-3: Detection processes are tested</t>
  </si>
  <si>
    <t>DE.DP-4: Event detection information is communicated to appropriate parties</t>
  </si>
  <si>
    <t>DE.DP-5: Detection processes are continuously improved</t>
  </si>
  <si>
    <t>RS.RP-1: Response plan is executed during or after an event</t>
  </si>
  <si>
    <t>RS.CO-1: Personnel know their roles and order of operations when a response is needed</t>
  </si>
  <si>
    <t>RS.CO-2: Events are reported consistent with established criteria</t>
  </si>
  <si>
    <t>RS.CO-3: Information is shared consistent with response plans</t>
  </si>
  <si>
    <t>RS.CO-4: Coordination with stakeholders occurs consistent with response plans</t>
  </si>
  <si>
    <t xml:space="preserve">RS.CO-5: Voluntary information sharing occurs with external stakeholders to achieve broader cybersecurity situational awareness </t>
  </si>
  <si>
    <t>RS.AN-1: Notifications from detection systems are investigated </t>
  </si>
  <si>
    <t>RS.AN-2: The impact of the incident is understood</t>
  </si>
  <si>
    <t>RS.AN-3: Forensics are performed</t>
  </si>
  <si>
    <t>RS.AN-4: Incidents are categorized consistent with response plans</t>
  </si>
  <si>
    <t>RS.MI-1: Incidents are contained</t>
  </si>
  <si>
    <t>RS.MI-2: Incidents are mitigated</t>
  </si>
  <si>
    <t>RS.MI-3: Newly identified vulnerabilities are mitigated or documented as accepted risks</t>
  </si>
  <si>
    <t>RS.IM-1: Response plans incorporate lessons learned</t>
  </si>
  <si>
    <t>RS.IM-2: Response strategies are updated</t>
  </si>
  <si>
    <t>RC.RP-1: Recovery plan is executed during or after an event</t>
  </si>
  <si>
    <t>RC.IM-1: Recovery plans incorporate lessons learned</t>
  </si>
  <si>
    <t>RC.IM-2: Recovery strategies are updated</t>
  </si>
  <si>
    <t>RC.CO-1: Public relations are managed</t>
  </si>
  <si>
    <t>RC.CO-2: Reputation after an event is repaired</t>
  </si>
  <si>
    <t>RC.CO-3: Recovery activities are communicated to internal stakeholders and executive and management teams</t>
  </si>
  <si>
    <t>Maturity Score</t>
  </si>
  <si>
    <t>Operational Security - Response Planning</t>
  </si>
  <si>
    <t>Operational Security - Communications</t>
  </si>
  <si>
    <t>Operational Security - Analysis</t>
  </si>
  <si>
    <t>Operational Security - Mitigation</t>
  </si>
  <si>
    <t>Operational Security - Improvements</t>
  </si>
  <si>
    <t>Operational Security - Recovery Planning</t>
  </si>
  <si>
    <t>Likelihood</t>
  </si>
  <si>
    <t>9-10</t>
  </si>
  <si>
    <t>Very High</t>
  </si>
  <si>
    <t>Adversary is almost certain to initiate attack.
Accident or error is almost certain; occurs more than 100 times a year.
Almost certain to have adverse impacts.</t>
  </si>
  <si>
    <t>Multiple severe or catastrophic adverse effects on the organization.</t>
  </si>
  <si>
    <t>Event could be expected to have multiple severe or catastrophic adverse effects.</t>
  </si>
  <si>
    <t>7-8</t>
  </si>
  <si>
    <t>High</t>
  </si>
  <si>
    <t>Adversary is highly likely to initiate attack.
Accident or error is highly likely; occurs between 10-100 times a year.
Highly likely to have adverse impacts.</t>
  </si>
  <si>
    <t>Severe or catastrophic adverse effects on the organization.</t>
  </si>
  <si>
    <t>Event could be expected to have a severe or catastrophic adverse effect.</t>
  </si>
  <si>
    <t>4-6</t>
  </si>
  <si>
    <t>Moderate</t>
  </si>
  <si>
    <t>Adversary is somewhat likely to initiate attack.
Accident or error is somewhat likely to occur; between 1-10 times a year.
Somewhat likely to have adverse impacts.</t>
  </si>
  <si>
    <t>Serious adverse effects on the organization.</t>
  </si>
  <si>
    <t>Event could be expected to have a serious adverse effect.</t>
  </si>
  <si>
    <t>2-3</t>
  </si>
  <si>
    <t>Low</t>
  </si>
  <si>
    <t>Adversary is unlikely to initiate attack.
Accident or error is unlikely to occur; less than once a year, but more than once every 10.
Unlikely to have adverse impacts.</t>
  </si>
  <si>
    <t>Limited adverse effects on the organization.</t>
  </si>
  <si>
    <t>Event could be expected to have a limited adverse effect.</t>
  </si>
  <si>
    <t>0-1</t>
  </si>
  <si>
    <t>Very Low</t>
  </si>
  <si>
    <t>Adversary is highly unlikely to initiate attack.
Accident or error is highly unlikely to occur; less than once every 10 years.
Highly unlikely to have adverse impacts.</t>
  </si>
  <si>
    <t>Negligible adverse effects on the organization.</t>
  </si>
  <si>
    <t>Event could be expected to have a negligble adverse effect.</t>
  </si>
  <si>
    <t>Priority</t>
  </si>
  <si>
    <t>11, 12, 13, 14</t>
  </si>
  <si>
    <t>13, 14</t>
  </si>
  <si>
    <t>8, 13, 14</t>
  </si>
  <si>
    <t>5, 14, 16, 18</t>
  </si>
  <si>
    <t>8, 19</t>
  </si>
  <si>
    <t>DI, DM</t>
  </si>
  <si>
    <t>AU, PL, PM</t>
  </si>
  <si>
    <t>AC, IA</t>
  </si>
  <si>
    <t>AT, PS</t>
  </si>
  <si>
    <t>MP, PE, SA, SC</t>
  </si>
  <si>
    <t>5, 11-14, 16, 18</t>
  </si>
  <si>
    <t>1, 2, 13, 14</t>
  </si>
  <si>
    <t>6, 12, 19</t>
  </si>
  <si>
    <t>4, 8, 19</t>
  </si>
  <si>
    <t>6</t>
  </si>
  <si>
    <t>19</t>
  </si>
  <si>
    <t>Control is important or foundational to an important control; lack of this control would have serious adverse effects on the organization</t>
  </si>
  <si>
    <t>Critical control or foundational to a critical control; lack of this control would have multiple severe or catastrophic adverse effects on the organization</t>
  </si>
  <si>
    <t>Very important or foundational to a very important control; lack of this control would have severe or catastrophic adverse effects on the organization</t>
  </si>
  <si>
    <t>Control is not a priority nor a foundational control; lack of this control would have neglible adverse effects on the organization</t>
  </si>
  <si>
    <t>Control is of low importance or foundational to a low importance control; lack of this control would have limited adverse effects on the organization</t>
  </si>
  <si>
    <t>Strategic Security - Business Environment</t>
  </si>
  <si>
    <t>Security Policy</t>
  </si>
  <si>
    <t>Tripwire</t>
  </si>
  <si>
    <t>Policy Value</t>
  </si>
  <si>
    <t>Process</t>
  </si>
  <si>
    <t>None</t>
  </si>
  <si>
    <t>Informal</t>
  </si>
  <si>
    <t>Standardized</t>
  </si>
  <si>
    <t>Process Value</t>
  </si>
  <si>
    <t>Value</t>
  </si>
  <si>
    <t>Defined</t>
  </si>
  <si>
    <t>Measured</t>
  </si>
  <si>
    <t>Embedded</t>
  </si>
  <si>
    <t>Policy Level</t>
  </si>
  <si>
    <t>Audited</t>
  </si>
  <si>
    <t>Documentation Level</t>
  </si>
  <si>
    <t>Automation Level</t>
  </si>
  <si>
    <t>Repeatable</t>
  </si>
  <si>
    <t>Metrics and Reporting</t>
  </si>
  <si>
    <t>Process Level</t>
  </si>
  <si>
    <t>Inconsistent</t>
  </si>
  <si>
    <t>Unavailable</t>
  </si>
  <si>
    <t>Full</t>
  </si>
  <si>
    <t>Partial</t>
  </si>
  <si>
    <t>Formal</t>
  </si>
  <si>
    <t>Improvement Process</t>
  </si>
  <si>
    <t>Data Loss Prevention, Digital Rights Management</t>
  </si>
  <si>
    <t>Document Value</t>
  </si>
  <si>
    <t>Automate Value</t>
  </si>
  <si>
    <t>(CASB)</t>
  </si>
  <si>
    <t>Risk Assessments</t>
  </si>
  <si>
    <t>Active Directory, ADFS, (IAM)</t>
  </si>
  <si>
    <t>(PAM), (NAC)</t>
  </si>
  <si>
    <t>Incident Response Plan, Business Continuity Plan</t>
  </si>
  <si>
    <t>JSA, (GrayLog)</t>
  </si>
  <si>
    <t>(IAM)</t>
  </si>
  <si>
    <t>(Network Analytics)</t>
  </si>
  <si>
    <t>IPS/IDS Review</t>
  </si>
  <si>
    <t>Tabiletop IR</t>
  </si>
  <si>
    <t>Perform forensic tests</t>
  </si>
  <si>
    <t>Exception review</t>
  </si>
  <si>
    <t>Update IR procedures</t>
  </si>
  <si>
    <t>Risk Assessment Improvements</t>
  </si>
  <si>
    <t>Web Content Filter Project</t>
  </si>
  <si>
    <t>Remote Access Expansion</t>
  </si>
  <si>
    <t>Review Active Directory</t>
  </si>
  <si>
    <t>Privleged Access Management Eval</t>
  </si>
  <si>
    <t>Identity Access Mgmt Project</t>
  </si>
  <si>
    <t>Firewall Refresh Project</t>
  </si>
  <si>
    <t>MDM Evaluation</t>
  </si>
  <si>
    <t>Data Classification Project</t>
  </si>
  <si>
    <t>COOP Project</t>
  </si>
  <si>
    <t>NAC</t>
  </si>
  <si>
    <t>Policy to encrypt all network connections (3yr compliance)</t>
  </si>
  <si>
    <t>Enforce 100% encryption policy</t>
  </si>
  <si>
    <t>Encourage compliance with 100% encryption policy</t>
  </si>
  <si>
    <t>Evaluate FIM solution</t>
  </si>
  <si>
    <t>SIEM Tuning</t>
  </si>
  <si>
    <t>PVS</t>
  </si>
  <si>
    <t>IAM</t>
  </si>
  <si>
    <t>Expand Threat Intelligence</t>
  </si>
  <si>
    <t>Cardholder Data Risk Assessments</t>
  </si>
  <si>
    <t>Evaluate MS-ISAC Threat Intelligence</t>
  </si>
  <si>
    <t>Identity Access Management Evaluation</t>
  </si>
  <si>
    <t>Network Access Control Evaluation
Review Active Directory</t>
  </si>
  <si>
    <t>PCI Education
General Education</t>
  </si>
  <si>
    <t>Review Education Program</t>
  </si>
  <si>
    <t>SAN Encryption at rest
Workstation Certificates</t>
  </si>
  <si>
    <t>Data Loss Prevention Evaluation</t>
  </si>
  <si>
    <t>SIEM management/ rules
SIEM Tuning</t>
  </si>
  <si>
    <t>Exception Review</t>
  </si>
  <si>
    <t>Rev. 11.0</t>
  </si>
  <si>
    <t>Vulnerability Management Program Expansion
Vulnerability Management Passive Scan Implementation</t>
  </si>
  <si>
    <t>Network Access Control Evaluation</t>
  </si>
  <si>
    <t>CASB Evaluation
Software Whitelising Evaluation</t>
  </si>
  <si>
    <t>Review Asset Management Roles and Responsibilities</t>
  </si>
  <si>
    <t>Map Data Flows</t>
  </si>
  <si>
    <t>Align with Organizational Mission</t>
  </si>
  <si>
    <t>Review Roles and Responsibilities</t>
  </si>
  <si>
    <t>Review Information Security Policies and Architecture</t>
  </si>
  <si>
    <t>GRC Framework Evaluation and Project</t>
  </si>
  <si>
    <t>GRC Framework Project Phase 1 and Phase 2</t>
  </si>
  <si>
    <t>GRC Framework Project Phase 3 and Phase 4</t>
  </si>
  <si>
    <t>Review GRC Framework</t>
  </si>
  <si>
    <t>Action Plan FY2018-2019</t>
  </si>
  <si>
    <t>Action Plan FY2019-2020</t>
  </si>
  <si>
    <t>Action Plan FY2020-2021</t>
  </si>
  <si>
    <t>Links</t>
  </si>
  <si>
    <t>Infrastructure</t>
  </si>
  <si>
    <t>Awareness</t>
  </si>
  <si>
    <t>Information Security Risk-Aligned Framework</t>
  </si>
  <si>
    <t>Maturity Roadmap FY2017</t>
  </si>
  <si>
    <t>Organization Service Catalog</t>
  </si>
  <si>
    <t>CMDB system, Cisco Prime</t>
  </si>
  <si>
    <t>Visio</t>
  </si>
  <si>
    <t>Eramba GRC</t>
  </si>
  <si>
    <t>MS-ISAC Threat Inteligence</t>
  </si>
  <si>
    <t>(VPN), (IAM), (MDM)</t>
  </si>
  <si>
    <t>Firewall, Web Filter, (NAC)</t>
  </si>
  <si>
    <t>User Awareness, (Phish Training)</t>
  </si>
  <si>
    <t>Security Policy, (Eramba GRC)</t>
  </si>
  <si>
    <t>Bitlocker, Storage Encryption, Certificate Services</t>
  </si>
  <si>
    <t>TLS, Certificate Services</t>
  </si>
  <si>
    <t>Operational Monitoring, External Monitoring</t>
  </si>
  <si>
    <t>CIS Benchmarks, DISA STIGs</t>
  </si>
  <si>
    <t>IT Change Control</t>
  </si>
  <si>
    <t>Backup/Restore solution</t>
  </si>
  <si>
    <t>Proposed</t>
  </si>
  <si>
    <t>Funded</t>
  </si>
  <si>
    <t>Unfunded</t>
  </si>
  <si>
    <t>Vulnerability Scanner, CMDB  system</t>
  </si>
  <si>
    <t>3rd party vendor, MS-ISAC</t>
  </si>
  <si>
    <t>HIPAA and PCI Assessment</t>
  </si>
  <si>
    <t>Vulnerability Management  Expansion Project</t>
  </si>
  <si>
    <t>Passive Scanner Pilot</t>
  </si>
  <si>
    <t>Vulnerability Management Expansion</t>
  </si>
  <si>
    <t>Network Passive scanner
IPS/IDS Review</t>
  </si>
  <si>
    <t>Network Passive scanner</t>
  </si>
  <si>
    <t>Build IR Plan</t>
  </si>
  <si>
    <t>Maturity Model</t>
  </si>
  <si>
    <t>Action Plan FY2016</t>
  </si>
  <si>
    <t>Action Plan FY2017</t>
  </si>
  <si>
    <t>Action Plan FY2018</t>
  </si>
  <si>
    <t>InfoSec Service Catalog</t>
  </si>
  <si>
    <t>Risk</t>
  </si>
  <si>
    <t>CSC Top 20</t>
  </si>
  <si>
    <t>NIST Pol.</t>
  </si>
  <si>
    <t>FY18-Q1</t>
  </si>
  <si>
    <t>FY18-Q2</t>
  </si>
  <si>
    <t>FY18-Q3</t>
  </si>
  <si>
    <t>FY18-Q4</t>
  </si>
  <si>
    <t>Identify</t>
  </si>
  <si>
    <t xml:space="preserve">     Ops. Sec. - Asset Management
     - Physical and Environmental</t>
  </si>
  <si>
    <t>4
7</t>
  </si>
  <si>
    <t>1,2</t>
  </si>
  <si>
    <t>$xxx
$xxx</t>
  </si>
  <si>
    <t>DI
DM</t>
  </si>
  <si>
    <t>Asset Strategy</t>
  </si>
  <si>
    <t>Review</t>
  </si>
  <si>
    <t>Project 7A</t>
  </si>
  <si>
    <t xml:space="preserve">     Governance - Regulatory, Legal, Compliance</t>
  </si>
  <si>
    <t>All</t>
  </si>
  <si>
    <t>-</t>
  </si>
  <si>
    <t>$xxx</t>
  </si>
  <si>
    <t>Metrics</t>
  </si>
  <si>
    <t>Risk Program</t>
  </si>
  <si>
    <r>
      <t xml:space="preserve">Governance
     </t>
    </r>
    <r>
      <rPr>
        <sz val="11"/>
        <color theme="1"/>
        <rFont val="Calibri"/>
        <family val="2"/>
        <scheme val="minor"/>
      </rPr>
      <t>- Security Information Management</t>
    </r>
  </si>
  <si>
    <t>AU
PL
PM</t>
  </si>
  <si>
    <t>Policy Dev.</t>
  </si>
  <si>
    <t>Policy Review</t>
  </si>
  <si>
    <t>Security and Risk Assessments</t>
  </si>
  <si>
    <t>5a</t>
  </si>
  <si>
    <t>Automate</t>
  </si>
  <si>
    <t>Dashboard</t>
  </si>
  <si>
    <t xml:space="preserve">     Governance - Risk Management</t>
  </si>
  <si>
    <t>5b</t>
  </si>
  <si>
    <t>Integration 1</t>
  </si>
  <si>
    <t>Integration 2</t>
  </si>
  <si>
    <t>Integration 3</t>
  </si>
  <si>
    <t>Protect</t>
  </si>
  <si>
    <t>Identity and Access Management (IAM)
     - IAM
     - SSO
     - NAC
     - RBAC</t>
  </si>
  <si>
    <t>2
3
6
9</t>
  </si>
  <si>
    <t>5, 9
11, 12
13, 14
15, 16</t>
  </si>
  <si>
    <r>
      <rPr>
        <b/>
        <sz val="11"/>
        <color rgb="FFC00000"/>
        <rFont val="Calibri"/>
        <family val="2"/>
        <scheme val="minor"/>
      </rPr>
      <t>$xxx</t>
    </r>
    <r>
      <rPr>
        <sz val="11"/>
        <color rgb="FFC00000"/>
        <rFont val="Calibri"/>
        <family val="2"/>
        <scheme val="minor"/>
      </rPr>
      <t xml:space="preserve">
</t>
    </r>
    <r>
      <rPr>
        <b/>
        <sz val="11"/>
        <color rgb="FFC00000"/>
        <rFont val="Calibri"/>
        <family val="2"/>
        <scheme val="minor"/>
      </rPr>
      <t>$xxx</t>
    </r>
    <r>
      <rPr>
        <sz val="11"/>
        <color rgb="FFC00000"/>
        <rFont val="Calibri"/>
        <family val="2"/>
        <scheme val="minor"/>
      </rPr>
      <t xml:space="preserve">
$xxx</t>
    </r>
    <r>
      <rPr>
        <sz val="11"/>
        <color theme="1"/>
        <rFont val="Calibri"/>
        <family val="2"/>
        <scheme val="minor"/>
      </rPr>
      <t xml:space="preserve">
</t>
    </r>
    <r>
      <rPr>
        <sz val="11"/>
        <color rgb="FF00B050"/>
        <rFont val="Calibri"/>
        <family val="2"/>
        <scheme val="minor"/>
      </rPr>
      <t>$xxx</t>
    </r>
  </si>
  <si>
    <t>AC
IA</t>
  </si>
  <si>
    <t>SSO - Phase 0</t>
  </si>
  <si>
    <t>SSO - Phase 3</t>
  </si>
  <si>
    <t>5,17</t>
  </si>
  <si>
    <t>AT
PS</t>
  </si>
  <si>
    <t>Alignment</t>
  </si>
  <si>
    <t>Security Architecture and Design (Life Cycle)</t>
  </si>
  <si>
    <t>Report</t>
  </si>
  <si>
    <t xml:space="preserve">     Governance - Proactive Protection - 
     - Policies, Standards, Guidelines
     - ITSM Process governance and maturity
     - Acquisition, Development and Maintenance
     - Application development life cycle</t>
  </si>
  <si>
    <t>3, 4
7, 9
10, 11
18, 19</t>
  </si>
  <si>
    <t>MP
PE
SA
SC</t>
  </si>
  <si>
    <t>Metrics (e-discovery)</t>
  </si>
  <si>
    <t>MDM</t>
  </si>
  <si>
    <t>IT Service Management - Automation</t>
  </si>
  <si>
    <t xml:space="preserve">     Operations Security - Asset Maintenance</t>
  </si>
  <si>
    <t>3 ,4
5, 11
12</t>
  </si>
  <si>
    <t>Full Asset Management</t>
  </si>
  <si>
    <t>Operations Security
     - Change Management
     - Information Management and Encryption</t>
  </si>
  <si>
    <t>5, 6
7, 8
11, 13
14, 16</t>
  </si>
  <si>
    <t>ITSM
Align</t>
  </si>
  <si>
    <t>Change Management</t>
  </si>
  <si>
    <t>Review Change Mgmt.</t>
  </si>
  <si>
    <t>Detect</t>
  </si>
  <si>
    <t xml:space="preserve">     Monitor, Alerts and Reports - SIEM-Vuln
           PCI-PII-PHI</t>
  </si>
  <si>
    <t>1b</t>
  </si>
  <si>
    <t>6, 9
12, 19</t>
  </si>
  <si>
    <t>Pen-Test</t>
  </si>
  <si>
    <t>External Pen-Test</t>
  </si>
  <si>
    <t>Monitor, Alerts and Reports</t>
  </si>
  <si>
    <t>1a</t>
  </si>
  <si>
    <t>4, 8
16, 19</t>
  </si>
  <si>
    <t>Expand 3</t>
  </si>
  <si>
    <t>Expand 4</t>
  </si>
  <si>
    <t>Expand 5</t>
  </si>
  <si>
    <t>Monitor, Alerts and Reports - DLP</t>
  </si>
  <si>
    <r>
      <t xml:space="preserve">$xxx
</t>
    </r>
    <r>
      <rPr>
        <sz val="11"/>
        <color rgb="FF00B050"/>
        <rFont val="Calibri"/>
        <family val="2"/>
        <scheme val="minor"/>
      </rPr>
      <t>$xxx</t>
    </r>
  </si>
  <si>
    <t>DLP Phase 2</t>
  </si>
  <si>
    <t>DLP Phase 3</t>
  </si>
  <si>
    <t>Respond</t>
  </si>
  <si>
    <t xml:space="preserve">     Gov. - Bus. Impact Analysis</t>
  </si>
  <si>
    <t>5c</t>
  </si>
  <si>
    <t>BIA - Phase 1</t>
  </si>
  <si>
    <t>BIA - Phase 3</t>
  </si>
  <si>
    <t xml:space="preserve">     Incident Response - Alignment</t>
  </si>
  <si>
    <t>8d</t>
  </si>
  <si>
    <t>Architecture</t>
  </si>
  <si>
    <t>Process Mapping</t>
  </si>
  <si>
    <t xml:space="preserve">     Incident Response - Risk</t>
  </si>
  <si>
    <t>8a</t>
  </si>
  <si>
    <t>6,19</t>
  </si>
  <si>
    <t>Risk Mapping</t>
  </si>
  <si>
    <t>Formal Review</t>
  </si>
  <si>
    <t>Incident Response</t>
  </si>
  <si>
    <t>8c</t>
  </si>
  <si>
    <t>4,19</t>
  </si>
  <si>
    <t>CIRT Test 1</t>
  </si>
  <si>
    <t>CIRT Full Test</t>
  </si>
  <si>
    <t>CIRT Test 3</t>
  </si>
  <si>
    <t xml:space="preserve">     Incident Response - Maturity</t>
  </si>
  <si>
    <t>8e</t>
  </si>
  <si>
    <t>19,20</t>
  </si>
  <si>
    <t>External Risk Assessment</t>
  </si>
  <si>
    <t>Remediate</t>
  </si>
  <si>
    <t>Recover</t>
  </si>
  <si>
    <t xml:space="preserve">     Ops. Security - Bus. Continuity</t>
  </si>
  <si>
    <t>DR Plan</t>
  </si>
  <si>
    <t>Test BC Plan</t>
  </si>
  <si>
    <t xml:space="preserve">     Ops. Security - Downtime Mgmt.</t>
  </si>
  <si>
    <t>8b</t>
  </si>
  <si>
    <t>Document</t>
  </si>
  <si>
    <t>Standardize Training</t>
  </si>
  <si>
    <t>Test Downtime Plan</t>
  </si>
  <si>
    <t xml:space="preserve">     Ops. Security - Svc. Alignment</t>
  </si>
  <si>
    <t>LMS Review</t>
  </si>
  <si>
    <t>Mid-year</t>
  </si>
  <si>
    <t>Vulnerability Management, Penetration Testing, Risk Assessments</t>
  </si>
  <si>
    <t>Vulnerability Management, 3rd Party</t>
  </si>
  <si>
    <t>Log Management, SIEM</t>
  </si>
  <si>
    <t>(Vulnerability Management), (Network Analytics)</t>
  </si>
  <si>
    <t>'Log Management, SIEM</t>
  </si>
  <si>
    <t>'(Vulnerability Management), (Network Analytics)</t>
  </si>
  <si>
    <t>Malware Protection</t>
  </si>
  <si>
    <t>Vulnerability Management</t>
  </si>
  <si>
    <t>FY-18 $</t>
  </si>
  <si>
    <t>FY-19 $</t>
  </si>
  <si>
    <t>FY-20 $</t>
  </si>
  <si>
    <t>FY19-Q1</t>
  </si>
  <si>
    <t>FY19-Q2</t>
  </si>
  <si>
    <t>FY19-Q3</t>
  </si>
  <si>
    <t>FY19-Q4</t>
  </si>
  <si>
    <t>FY20-Q1</t>
  </si>
  <si>
    <t>FY20-Q2</t>
  </si>
  <si>
    <t>FY20-Q3</t>
  </si>
  <si>
    <t>FY20-Q4</t>
  </si>
  <si>
    <t>Supply Chain Risk Management</t>
  </si>
  <si>
    <t>Vendor contract, Governance</t>
  </si>
  <si>
    <t>Identity Management and Access Control</t>
  </si>
  <si>
    <t>SC</t>
  </si>
  <si>
    <t>SA</t>
  </si>
  <si>
    <t>Review Supply Chain Process</t>
  </si>
  <si>
    <t>Review Vendors</t>
  </si>
  <si>
    <t>Action Plan FY2021-2022</t>
  </si>
  <si>
    <t>Action Plan FY2022-2023</t>
  </si>
  <si>
    <t>FY2021 $</t>
  </si>
  <si>
    <t>FY2022 $</t>
  </si>
  <si>
    <t>3</t>
  </si>
  <si>
    <t>3, 20</t>
  </si>
  <si>
    <t>5, 7, 11</t>
  </si>
  <si>
    <t>5, 3, 7, 11, 19</t>
  </si>
  <si>
    <t>4, 12</t>
  </si>
  <si>
    <t>4, 6, 8, 11, 13, 14, 18</t>
  </si>
  <si>
    <t>4, 14, 18</t>
  </si>
  <si>
    <t>FY2023 £</t>
  </si>
  <si>
    <t>FY2024 £</t>
  </si>
  <si>
    <t>FY2025 £</t>
  </si>
  <si>
    <t>FY2026 £</t>
  </si>
  <si>
    <t>FY2027 £</t>
  </si>
  <si>
    <t>Action Plan FY2023-2024</t>
  </si>
  <si>
    <t>Action Plan FY2024-2025</t>
  </si>
  <si>
    <t>Action Plan FY2025-2026</t>
  </si>
  <si>
    <t>Action Plan FY2061-2027</t>
  </si>
  <si>
    <t>Action Plan FY2027-2028</t>
  </si>
  <si>
    <t>Standardised</t>
  </si>
  <si>
    <t>Optimised</t>
  </si>
  <si>
    <t>Recomended Service Catalog</t>
  </si>
  <si>
    <t>Rating</t>
  </si>
  <si>
    <t>Adequate</t>
  </si>
  <si>
    <t>Inadequate</t>
  </si>
  <si>
    <t>Satisfactory</t>
  </si>
  <si>
    <t>Attention</t>
  </si>
  <si>
    <t>Functions</t>
  </si>
  <si>
    <t>Subcategory</t>
  </si>
  <si>
    <t>Implementation Examples</t>
  </si>
  <si>
    <t>SELF-NOTES</t>
  </si>
  <si>
    <t>MATURITY ROADMAP</t>
  </si>
  <si>
    <t>BUDGET DETAILS</t>
  </si>
  <si>
    <t>INFORMATION SECURITY RISK-ALIGNED FRAMEWORK</t>
  </si>
  <si>
    <t>RISK PRIORITIES / APPETITE</t>
  </si>
  <si>
    <t>RECOMMENDATIONS</t>
  </si>
  <si>
    <t>NIST CORE INFO. REFERENCES</t>
  </si>
  <si>
    <t>MATURITY SPECIFICS</t>
  </si>
  <si>
    <t/>
  </si>
  <si>
    <t>RECOVER (RC)</t>
  </si>
  <si>
    <r>
      <rPr>
        <b/>
        <sz val="11"/>
        <color theme="1"/>
        <rFont val="Calibri"/>
        <family val="2"/>
        <scheme val="minor"/>
      </rPr>
      <t>Incident Recovery Communication (RC.CO)</t>
    </r>
    <r>
      <rPr>
        <sz val="11"/>
        <color theme="1"/>
        <rFont val="Calibri"/>
        <family val="2"/>
        <scheme val="minor"/>
      </rPr>
      <t>: Restoration activities are coordinated with internal and external parties</t>
    </r>
  </si>
  <si>
    <r>
      <rPr>
        <b/>
        <sz val="11"/>
        <color theme="1"/>
        <rFont val="Calibri"/>
        <family val="2"/>
        <scheme val="minor"/>
      </rPr>
      <t>Incident Recovery Plan Execution (RC.RP)</t>
    </r>
    <r>
      <rPr>
        <sz val="11"/>
        <color theme="1"/>
        <rFont val="Calibri"/>
        <family val="2"/>
        <scheme val="minor"/>
      </rPr>
      <t>: Restoration activities are performed to ensure operational availability of systems and services affected by cybersecurity incidents</t>
    </r>
  </si>
  <si>
    <r>
      <rPr>
        <b/>
        <sz val="11"/>
        <color theme="1"/>
        <rFont val="Calibri"/>
        <family val="2"/>
        <scheme val="minor"/>
      </rPr>
      <t>RC.RP-01</t>
    </r>
    <r>
      <rPr>
        <sz val="11"/>
        <color theme="1"/>
        <rFont val="Calibri"/>
        <family val="2"/>
        <scheme val="minor"/>
      </rPr>
      <t>: The recovery portion of the incident response plan is executed once initiated from the incident response process</t>
    </r>
  </si>
  <si>
    <r>
      <rPr>
        <b/>
        <sz val="11"/>
        <color theme="1"/>
        <rFont val="Calibri"/>
        <family val="2"/>
        <scheme val="minor"/>
      </rPr>
      <t>RC.RP-02</t>
    </r>
    <r>
      <rPr>
        <sz val="11"/>
        <color theme="1"/>
        <rFont val="Calibri"/>
        <family val="2"/>
        <scheme val="minor"/>
      </rPr>
      <t>: Recovery actions are determined, scoped, prioritized, and performed</t>
    </r>
  </si>
  <si>
    <r>
      <rPr>
        <b/>
        <sz val="11"/>
        <color theme="1"/>
        <rFont val="Calibri"/>
        <family val="2"/>
        <scheme val="minor"/>
      </rPr>
      <t>RC.RP-03</t>
    </r>
    <r>
      <rPr>
        <sz val="11"/>
        <color theme="1"/>
        <rFont val="Calibri"/>
        <family val="2"/>
        <scheme val="minor"/>
      </rPr>
      <t>: The integrity of backups and other restoration assets is verified before using them for restoration</t>
    </r>
  </si>
  <si>
    <r>
      <rPr>
        <b/>
        <sz val="11"/>
        <color theme="1"/>
        <rFont val="Calibri"/>
        <family val="2"/>
        <scheme val="minor"/>
      </rPr>
      <t>RC.RP-04</t>
    </r>
    <r>
      <rPr>
        <sz val="11"/>
        <color theme="1"/>
        <rFont val="Calibri"/>
        <family val="2"/>
        <scheme val="minor"/>
      </rPr>
      <t>: Critical mission functions and cybersecurity risk management are considered to establish post-incident operational norms</t>
    </r>
  </si>
  <si>
    <r>
      <rPr>
        <b/>
        <sz val="11"/>
        <color theme="1"/>
        <rFont val="Calibri"/>
        <family val="2"/>
        <scheme val="minor"/>
      </rPr>
      <t>RC.RP-05</t>
    </r>
    <r>
      <rPr>
        <sz val="11"/>
        <color theme="1"/>
        <rFont val="Calibri"/>
        <family val="2"/>
        <scheme val="minor"/>
      </rPr>
      <t>: The integrity of restored assets is verified, systems and services are restored, and normal operating status is confirmed</t>
    </r>
  </si>
  <si>
    <r>
      <rPr>
        <b/>
        <sz val="11"/>
        <color theme="1"/>
        <rFont val="Calibri"/>
        <family val="2"/>
        <scheme val="minor"/>
      </rPr>
      <t>RC.RP-06</t>
    </r>
    <r>
      <rPr>
        <sz val="11"/>
        <color theme="1"/>
        <rFont val="Calibri"/>
        <family val="2"/>
        <scheme val="minor"/>
      </rPr>
      <t>: The criteria for determining the end of incident recovery are applied, and incident-related documentation is completed</t>
    </r>
  </si>
  <si>
    <r>
      <rPr>
        <b/>
        <sz val="11"/>
        <color theme="1"/>
        <rFont val="Calibri"/>
        <family val="2"/>
        <scheme val="minor"/>
      </rPr>
      <t>RC.CO-03</t>
    </r>
    <r>
      <rPr>
        <sz val="11"/>
        <color theme="1"/>
        <rFont val="Calibri"/>
        <family val="2"/>
        <scheme val="minor"/>
      </rPr>
      <t>: Recovery activities and progress inrestoring operational capabilities are communicated to designated internal and external stakeholders</t>
    </r>
  </si>
  <si>
    <r>
      <rPr>
        <b/>
        <sz val="11"/>
        <color theme="1"/>
        <rFont val="Calibri"/>
        <family val="2"/>
        <scheme val="minor"/>
      </rPr>
      <t>RC.CO-04</t>
    </r>
    <r>
      <rPr>
        <sz val="11"/>
        <color theme="1"/>
        <rFont val="Calibri"/>
        <family val="2"/>
        <scheme val="minor"/>
      </rPr>
      <t>: Public updates on incident recovery are properly shared using approved methods and messaging (formerly RC.CO-01, RC.CO-02)</t>
    </r>
  </si>
  <si>
    <r>
      <rPr>
        <b/>
        <sz val="11"/>
        <color theme="1"/>
        <rFont val="Calibri"/>
        <family val="2"/>
        <scheme val="minor"/>
      </rPr>
      <t>Ex1</t>
    </r>
    <r>
      <rPr>
        <sz val="11"/>
        <color theme="1"/>
        <rFont val="Calibri"/>
        <family val="2"/>
        <scheme val="minor"/>
      </rPr>
      <t xml:space="preserve">: Follow the organization’s breach notification procedures for recovering from a data breach incident
</t>
    </r>
    <r>
      <rPr>
        <b/>
        <sz val="11"/>
        <color theme="1"/>
        <rFont val="Calibri"/>
        <family val="2"/>
        <scheme val="minor"/>
      </rPr>
      <t>Ex2</t>
    </r>
    <r>
      <rPr>
        <sz val="11"/>
        <color theme="1"/>
        <rFont val="Calibri"/>
        <family val="2"/>
        <scheme val="minor"/>
      </rPr>
      <t>: Explain the steps being taken to recover from the incident and to prevent a recurrence</t>
    </r>
  </si>
  <si>
    <r>
      <rPr>
        <b/>
        <sz val="11"/>
        <color theme="1"/>
        <rFont val="Calibri"/>
        <family val="2"/>
        <scheme val="minor"/>
      </rPr>
      <t>Ex1</t>
    </r>
    <r>
      <rPr>
        <sz val="11"/>
        <color theme="1"/>
        <rFont val="Calibri"/>
        <family val="2"/>
        <scheme val="minor"/>
      </rPr>
      <t xml:space="preserve">: Securely share recovery information, including restoration progress, consistent with response plans and information sharing agreements
</t>
    </r>
    <r>
      <rPr>
        <b/>
        <sz val="11"/>
        <color theme="1"/>
        <rFont val="Calibri"/>
        <family val="2"/>
        <scheme val="minor"/>
      </rPr>
      <t>Ex2</t>
    </r>
    <r>
      <rPr>
        <sz val="11"/>
        <color theme="1"/>
        <rFont val="Calibri"/>
        <family val="2"/>
        <scheme val="minor"/>
      </rPr>
      <t xml:space="preserve">: Regularly update senior leadership on recovery status and restoration progress for major incidents
</t>
    </r>
    <r>
      <rPr>
        <b/>
        <sz val="11"/>
        <color theme="1"/>
        <rFont val="Calibri"/>
        <family val="2"/>
        <scheme val="minor"/>
      </rPr>
      <t>Ex3</t>
    </r>
    <r>
      <rPr>
        <sz val="11"/>
        <color theme="1"/>
        <rFont val="Calibri"/>
        <family val="2"/>
        <scheme val="minor"/>
      </rPr>
      <t xml:space="preserve">: Follow the rules and protocols defined in contracts for incident information sharing between the organization and its suppliers
</t>
    </r>
    <r>
      <rPr>
        <b/>
        <sz val="11"/>
        <color theme="1"/>
        <rFont val="Calibri"/>
        <family val="2"/>
        <scheme val="minor"/>
      </rPr>
      <t>Ex4</t>
    </r>
    <r>
      <rPr>
        <sz val="11"/>
        <color theme="1"/>
        <rFont val="Calibri"/>
        <family val="2"/>
        <scheme val="minor"/>
      </rPr>
      <t>: Coordinate crisis communication between the organization and its critical suppliers</t>
    </r>
  </si>
  <si>
    <r>
      <rPr>
        <b/>
        <sz val="11"/>
        <color theme="1"/>
        <rFont val="Calibri"/>
        <family val="2"/>
        <scheme val="minor"/>
      </rPr>
      <t>Ex1</t>
    </r>
    <r>
      <rPr>
        <sz val="11"/>
        <color theme="1"/>
        <rFont val="Calibri"/>
        <family val="2"/>
        <scheme val="minor"/>
      </rPr>
      <t xml:space="preserve">: Prepare an after-action report that documents the incident itself, the response and recovery actions taken, and lessons learned
</t>
    </r>
    <r>
      <rPr>
        <b/>
        <sz val="11"/>
        <color theme="1"/>
        <rFont val="Calibri"/>
        <family val="2"/>
        <scheme val="minor"/>
      </rPr>
      <t>Ex2</t>
    </r>
    <r>
      <rPr>
        <sz val="11"/>
        <color theme="1"/>
        <rFont val="Calibri"/>
        <family val="2"/>
        <scheme val="minor"/>
      </rPr>
      <t>: Declare the end of incident recovery once the criteria are met</t>
    </r>
  </si>
  <si>
    <r>
      <rPr>
        <b/>
        <sz val="11"/>
        <color theme="1"/>
        <rFont val="Calibri"/>
        <family val="2"/>
        <scheme val="minor"/>
      </rPr>
      <t>Ex1</t>
    </r>
    <r>
      <rPr>
        <sz val="11"/>
        <color theme="1"/>
        <rFont val="Calibri"/>
        <family val="2"/>
        <scheme val="minor"/>
      </rPr>
      <t xml:space="preserve">: Check restored assets for indicators of compromise and remediation of root causes of the incident before production use
</t>
    </r>
    <r>
      <rPr>
        <b/>
        <sz val="11"/>
        <color theme="1"/>
        <rFont val="Calibri"/>
        <family val="2"/>
        <scheme val="minor"/>
      </rPr>
      <t>Ex2</t>
    </r>
    <r>
      <rPr>
        <sz val="11"/>
        <color theme="1"/>
        <rFont val="Calibri"/>
        <family val="2"/>
        <scheme val="minor"/>
      </rPr>
      <t>: Verify the correctness and adequacy of the restoration actions taken before putting a restored system online</t>
    </r>
  </si>
  <si>
    <r>
      <rPr>
        <b/>
        <sz val="11"/>
        <color theme="1"/>
        <rFont val="Calibri"/>
        <family val="2"/>
        <scheme val="minor"/>
      </rPr>
      <t>Ex1</t>
    </r>
    <r>
      <rPr>
        <sz val="11"/>
        <color theme="1"/>
        <rFont val="Calibri"/>
        <family val="2"/>
        <scheme val="minor"/>
      </rPr>
      <t xml:space="preserve">: Use business impact and system categorization records (including service delivery objectives) to validate that essential services are restored in the appropriate order
</t>
    </r>
    <r>
      <rPr>
        <b/>
        <sz val="11"/>
        <color theme="1"/>
        <rFont val="Calibri"/>
        <family val="2"/>
        <scheme val="minor"/>
      </rPr>
      <t>Ex2</t>
    </r>
    <r>
      <rPr>
        <sz val="11"/>
        <color theme="1"/>
        <rFont val="Calibri"/>
        <family val="2"/>
        <scheme val="minor"/>
      </rPr>
      <t xml:space="preserve">: Work with system owners to confirm the successful restoration of systems and the return to normal operations
</t>
    </r>
    <r>
      <rPr>
        <b/>
        <sz val="11"/>
        <color theme="1"/>
        <rFont val="Calibri"/>
        <family val="2"/>
        <scheme val="minor"/>
      </rPr>
      <t>Ex3</t>
    </r>
    <r>
      <rPr>
        <sz val="11"/>
        <color theme="1"/>
        <rFont val="Calibri"/>
        <family val="2"/>
        <scheme val="minor"/>
      </rPr>
      <t>: Monitor the performance of restored systems to verify the adequacy of the restoration</t>
    </r>
  </si>
  <si>
    <r>
      <rPr>
        <b/>
        <sz val="11"/>
        <color theme="1"/>
        <rFont val="Calibri"/>
        <family val="2"/>
        <scheme val="minor"/>
      </rPr>
      <t>Ex1</t>
    </r>
    <r>
      <rPr>
        <sz val="11"/>
        <color theme="1"/>
        <rFont val="Calibri"/>
        <family val="2"/>
        <scheme val="minor"/>
      </rPr>
      <t>: Check restoration assets for indicators of compromise, file corruption, and other integrity issues before use</t>
    </r>
  </si>
  <si>
    <r>
      <rPr>
        <b/>
        <sz val="11"/>
        <color theme="1"/>
        <rFont val="Calibri"/>
        <family val="2"/>
        <scheme val="minor"/>
      </rPr>
      <t>Ex1</t>
    </r>
    <r>
      <rPr>
        <sz val="11"/>
        <color theme="1"/>
        <rFont val="Calibri"/>
        <family val="2"/>
        <scheme val="minor"/>
      </rPr>
      <t xml:space="preserve">: Select recovery actions based on the criteria defined in the incident response plan and available resources
</t>
    </r>
    <r>
      <rPr>
        <b/>
        <sz val="11"/>
        <color theme="1"/>
        <rFont val="Calibri"/>
        <family val="2"/>
        <scheme val="minor"/>
      </rPr>
      <t>Ex2</t>
    </r>
    <r>
      <rPr>
        <sz val="11"/>
        <color theme="1"/>
        <rFont val="Calibri"/>
        <family val="2"/>
        <scheme val="minor"/>
      </rPr>
      <t>: Change planned recovery actions based on a reassessment of organizational needs and resources</t>
    </r>
  </si>
  <si>
    <r>
      <rPr>
        <b/>
        <sz val="11"/>
        <color theme="1"/>
        <rFont val="Calibri"/>
        <family val="2"/>
        <scheme val="minor"/>
      </rPr>
      <t>Ex1</t>
    </r>
    <r>
      <rPr>
        <sz val="11"/>
        <color theme="1"/>
        <rFont val="Calibri"/>
        <family val="2"/>
        <scheme val="minor"/>
      </rPr>
      <t xml:space="preserve">: Begin recovery procedures during or after incident response processes
</t>
    </r>
    <r>
      <rPr>
        <b/>
        <sz val="11"/>
        <color theme="1"/>
        <rFont val="Calibri"/>
        <family val="2"/>
        <scheme val="minor"/>
      </rPr>
      <t>Ex2</t>
    </r>
    <r>
      <rPr>
        <sz val="11"/>
        <color theme="1"/>
        <rFont val="Calibri"/>
        <family val="2"/>
        <scheme val="minor"/>
      </rPr>
      <t>: Make all individuals with recovery responsibilities aware of the plans for recovery and the authorizations required to implement each aspect of the plans</t>
    </r>
  </si>
  <si>
    <r>
      <rPr>
        <b/>
        <sz val="11"/>
        <color theme="1"/>
        <rFont val="Calibri"/>
        <family val="2"/>
        <scheme val="minor"/>
      </rPr>
      <t>Incident Management (RS.MA)</t>
    </r>
    <r>
      <rPr>
        <sz val="11"/>
        <color theme="1"/>
        <rFont val="Calibri"/>
        <family val="2"/>
        <scheme val="minor"/>
      </rPr>
      <t>: Responses to detected cybersecurity incidents are managed (formerly RS.RP)</t>
    </r>
  </si>
  <si>
    <r>
      <rPr>
        <b/>
        <sz val="11"/>
        <color theme="1"/>
        <rFont val="Calibri"/>
        <family val="2"/>
        <scheme val="minor"/>
      </rPr>
      <t>Incident Analysis (RS.AN)</t>
    </r>
    <r>
      <rPr>
        <sz val="11"/>
        <color theme="1"/>
        <rFont val="Calibri"/>
        <family val="2"/>
        <scheme val="minor"/>
      </rPr>
      <t>: Investigation is conducted to ensure effective response and support forensics and recovery activities</t>
    </r>
  </si>
  <si>
    <r>
      <rPr>
        <b/>
        <sz val="11"/>
        <color theme="1"/>
        <rFont val="Calibri"/>
        <family val="2"/>
        <scheme val="minor"/>
      </rPr>
      <t>Incident Response Reporting and Communication (RS.CO)</t>
    </r>
    <r>
      <rPr>
        <sz val="11"/>
        <color theme="1"/>
        <rFont val="Calibri"/>
        <family val="2"/>
        <scheme val="minor"/>
      </rPr>
      <t>: Response activities are coordinated with internal and external stakeholders as required by laws, regulations, or policies</t>
    </r>
  </si>
  <si>
    <r>
      <rPr>
        <b/>
        <sz val="11"/>
        <color theme="1"/>
        <rFont val="Calibri"/>
        <family val="2"/>
        <scheme val="minor"/>
      </rPr>
      <t>Incident Mitigation (RS.MI)</t>
    </r>
    <r>
      <rPr>
        <sz val="11"/>
        <color theme="1"/>
        <rFont val="Calibri"/>
        <family val="2"/>
        <scheme val="minor"/>
      </rPr>
      <t>: Activities are performed to prevent expansion of an event and mitigate its effects</t>
    </r>
  </si>
  <si>
    <r>
      <rPr>
        <b/>
        <sz val="11"/>
        <color theme="1"/>
        <rFont val="Calibri"/>
        <family val="2"/>
        <scheme val="minor"/>
      </rPr>
      <t>RS.MI-01</t>
    </r>
    <r>
      <rPr>
        <sz val="11"/>
        <color theme="1"/>
        <rFont val="Calibri"/>
        <family val="2"/>
        <scheme val="minor"/>
      </rPr>
      <t>: Incidents are contained</t>
    </r>
  </si>
  <si>
    <r>
      <rPr>
        <b/>
        <sz val="11"/>
        <color theme="1"/>
        <rFont val="Calibri"/>
        <family val="2"/>
        <scheme val="minor"/>
      </rPr>
      <t>RS.MI-02</t>
    </r>
    <r>
      <rPr>
        <sz val="11"/>
        <color theme="1"/>
        <rFont val="Calibri"/>
        <family val="2"/>
        <scheme val="minor"/>
      </rPr>
      <t>: Incidents are eradicated</t>
    </r>
  </si>
  <si>
    <r>
      <rPr>
        <b/>
        <sz val="11"/>
        <color theme="1"/>
        <rFont val="Calibri"/>
        <family val="2"/>
        <scheme val="minor"/>
      </rPr>
      <t>RS.CO-03</t>
    </r>
    <r>
      <rPr>
        <sz val="11"/>
        <color theme="1"/>
        <rFont val="Calibri"/>
        <family val="2"/>
        <scheme val="minor"/>
      </rPr>
      <t>: Information is shared with designated internal and external stakeholders (formerly RS.CO-03, RS.CO-05)</t>
    </r>
  </si>
  <si>
    <r>
      <rPr>
        <b/>
        <sz val="11"/>
        <color theme="1"/>
        <rFont val="Calibri"/>
        <family val="2"/>
        <scheme val="minor"/>
      </rPr>
      <t>RS.CO-02</t>
    </r>
    <r>
      <rPr>
        <sz val="11"/>
        <color theme="1"/>
        <rFont val="Calibri"/>
        <family val="2"/>
        <scheme val="minor"/>
      </rPr>
      <t>: Internal and external stakeholders are notified of incidents</t>
    </r>
  </si>
  <si>
    <r>
      <rPr>
        <b/>
        <sz val="11"/>
        <color theme="1"/>
        <rFont val="Calibri"/>
        <family val="2"/>
        <scheme val="minor"/>
      </rPr>
      <t>RS.AN-08</t>
    </r>
    <r>
      <rPr>
        <sz val="11"/>
        <color theme="1"/>
        <rFont val="Calibri"/>
        <family val="2"/>
        <scheme val="minor"/>
      </rPr>
      <t>: The incident ’s magnitude is estimated and validated</t>
    </r>
  </si>
  <si>
    <r>
      <rPr>
        <b/>
        <sz val="11"/>
        <color theme="1"/>
        <rFont val="Calibri"/>
        <family val="2"/>
        <scheme val="minor"/>
      </rPr>
      <t>RS.AN-07</t>
    </r>
    <r>
      <rPr>
        <sz val="11"/>
        <color theme="1"/>
        <rFont val="Calibri"/>
        <family val="2"/>
        <scheme val="minor"/>
      </rPr>
      <t>: Incident data and metadata are collected, and their integrity and provenance are preserved</t>
    </r>
  </si>
  <si>
    <r>
      <rPr>
        <b/>
        <sz val="11"/>
        <color theme="1"/>
        <rFont val="Calibri"/>
        <family val="2"/>
        <scheme val="minor"/>
      </rPr>
      <t>RS.AN-06</t>
    </r>
    <r>
      <rPr>
        <sz val="11"/>
        <color theme="1"/>
        <rFont val="Calibri"/>
        <family val="2"/>
        <scheme val="minor"/>
      </rPr>
      <t>: Actions performed during an investigation are recorded and the records’ integrity and provenance are preserved (formerly part of RS.AN-03)</t>
    </r>
  </si>
  <si>
    <r>
      <rPr>
        <b/>
        <sz val="11"/>
        <color theme="1"/>
        <rFont val="Calibri"/>
        <family val="2"/>
        <scheme val="minor"/>
      </rPr>
      <t>RS.AN-03</t>
    </r>
    <r>
      <rPr>
        <sz val="11"/>
        <color theme="1"/>
        <rFont val="Calibri"/>
        <family val="2"/>
        <scheme val="minor"/>
      </rPr>
      <t>: Analysis is performed to determine what has taken place during an incident and the root cause of the incident</t>
    </r>
  </si>
  <si>
    <r>
      <rPr>
        <b/>
        <sz val="11"/>
        <color theme="1"/>
        <rFont val="Calibri"/>
        <family val="2"/>
        <scheme val="minor"/>
      </rPr>
      <t>RS.MA-05</t>
    </r>
    <r>
      <rPr>
        <sz val="11"/>
        <color theme="1"/>
        <rFont val="Calibri"/>
        <family val="2"/>
        <scheme val="minor"/>
      </rPr>
      <t>: The criteria for initiating incident recovery are applied</t>
    </r>
  </si>
  <si>
    <r>
      <rPr>
        <b/>
        <sz val="11"/>
        <color theme="1"/>
        <rFont val="Calibri"/>
        <family val="2"/>
        <scheme val="minor"/>
      </rPr>
      <t>RS.MA-04</t>
    </r>
    <r>
      <rPr>
        <sz val="11"/>
        <color theme="1"/>
        <rFont val="Calibri"/>
        <family val="2"/>
        <scheme val="minor"/>
      </rPr>
      <t>: Incidents are escalated or elevated as needed (formerly RS.AN-02, RS.CO-04)</t>
    </r>
  </si>
  <si>
    <r>
      <rPr>
        <b/>
        <sz val="11"/>
        <color theme="1"/>
        <rFont val="Calibri"/>
        <family val="2"/>
        <scheme val="minor"/>
      </rPr>
      <t>RS.MA-03</t>
    </r>
    <r>
      <rPr>
        <sz val="11"/>
        <color theme="1"/>
        <rFont val="Calibri"/>
        <family val="2"/>
        <scheme val="minor"/>
      </rPr>
      <t>: Incidents are categorized and prioritized (formerly RS.AN-04, RS.AN-02)</t>
    </r>
  </si>
  <si>
    <r>
      <rPr>
        <b/>
        <sz val="11"/>
        <color theme="1"/>
        <rFont val="Calibri"/>
        <family val="2"/>
        <scheme val="minor"/>
      </rPr>
      <t>RS.MA-02</t>
    </r>
    <r>
      <rPr>
        <sz val="11"/>
        <color theme="1"/>
        <rFont val="Calibri"/>
        <family val="2"/>
        <scheme val="minor"/>
      </rPr>
      <t>: Incident reports are triaged and validated (formerly RS.AN-01, RS.AN-02)</t>
    </r>
  </si>
  <si>
    <r>
      <rPr>
        <b/>
        <sz val="11"/>
        <color theme="1"/>
        <rFont val="Calibri"/>
        <family val="2"/>
        <scheme val="minor"/>
      </rPr>
      <t>RS.MA-01</t>
    </r>
    <r>
      <rPr>
        <sz val="11"/>
        <color theme="1"/>
        <rFont val="Calibri"/>
        <family val="2"/>
        <scheme val="minor"/>
      </rPr>
      <t>: The incident response plan is executed once an incident is declared in coordination with relevant third parties (formerly RS.RP-01, RS.CO-04)</t>
    </r>
  </si>
  <si>
    <r>
      <rPr>
        <b/>
        <sz val="11"/>
        <color theme="1"/>
        <rFont val="Calibri"/>
        <family val="2"/>
        <scheme val="minor"/>
      </rPr>
      <t>Ex1</t>
    </r>
    <r>
      <rPr>
        <sz val="11"/>
        <color theme="1"/>
        <rFont val="Calibri"/>
        <family val="2"/>
        <scheme val="minor"/>
      </rPr>
      <t xml:space="preserve">: Detection technologies automatically report confirmed incidents
</t>
    </r>
    <r>
      <rPr>
        <b/>
        <sz val="11"/>
        <color theme="1"/>
        <rFont val="Calibri"/>
        <family val="2"/>
        <scheme val="minor"/>
      </rPr>
      <t>Ex2</t>
    </r>
    <r>
      <rPr>
        <sz val="11"/>
        <color theme="1"/>
        <rFont val="Calibri"/>
        <family val="2"/>
        <scheme val="minor"/>
      </rPr>
      <t xml:space="preserve">: Request incident response assistance from the or ganization’s incident response outsourcer
</t>
    </r>
    <r>
      <rPr>
        <b/>
        <sz val="11"/>
        <color theme="1"/>
        <rFont val="Calibri"/>
        <family val="2"/>
        <scheme val="minor"/>
      </rPr>
      <t>Ex3</t>
    </r>
    <r>
      <rPr>
        <sz val="11"/>
        <color theme="1"/>
        <rFont val="Calibri"/>
        <family val="2"/>
        <scheme val="minor"/>
      </rPr>
      <t>: Designate an incident lead for each incident</t>
    </r>
  </si>
  <si>
    <r>
      <rPr>
        <b/>
        <sz val="11"/>
        <color theme="1"/>
        <rFont val="Calibri"/>
        <family val="2"/>
        <scheme val="minor"/>
      </rPr>
      <t>Ex1</t>
    </r>
    <r>
      <rPr>
        <sz val="11"/>
        <color theme="1"/>
        <rFont val="Calibri"/>
        <family val="2"/>
        <scheme val="minor"/>
      </rPr>
      <t xml:space="preserve">: Preliminarily review incident reports to confirm that they are cybersecurity-related and necessitate incident response activities
</t>
    </r>
    <r>
      <rPr>
        <b/>
        <sz val="11"/>
        <color theme="1"/>
        <rFont val="Calibri"/>
        <family val="2"/>
        <scheme val="minor"/>
      </rPr>
      <t>Ex2</t>
    </r>
    <r>
      <rPr>
        <sz val="11"/>
        <color theme="1"/>
        <rFont val="Calibri"/>
        <family val="2"/>
        <scheme val="minor"/>
      </rPr>
      <t>: Apply criteria to estimate the severity of an incident</t>
    </r>
  </si>
  <si>
    <r>
      <rPr>
        <b/>
        <sz val="11"/>
        <color theme="1"/>
        <rFont val="Calibri"/>
        <family val="2"/>
        <scheme val="minor"/>
      </rPr>
      <t>Ex1</t>
    </r>
    <r>
      <rPr>
        <sz val="11"/>
        <color theme="1"/>
        <rFont val="Calibri"/>
        <family val="2"/>
        <scheme val="minor"/>
      </rPr>
      <t xml:space="preserve">: Further review and categorize incidents based on the type of incident (e.g., data breach, ransomware, DDoS, account compromise)
</t>
    </r>
    <r>
      <rPr>
        <b/>
        <sz val="11"/>
        <color theme="1"/>
        <rFont val="Calibri"/>
        <family val="2"/>
        <scheme val="minor"/>
      </rPr>
      <t>Ex2</t>
    </r>
    <r>
      <rPr>
        <sz val="11"/>
        <color theme="1"/>
        <rFont val="Calibri"/>
        <family val="2"/>
        <scheme val="minor"/>
      </rPr>
      <t xml:space="preserve">: Prioritize incidents based on their scope, likely impact, and time-critical nature
</t>
    </r>
    <r>
      <rPr>
        <b/>
        <sz val="11"/>
        <color theme="1"/>
        <rFont val="Calibri"/>
        <family val="2"/>
        <scheme val="minor"/>
      </rPr>
      <t>Ex3</t>
    </r>
    <r>
      <rPr>
        <sz val="11"/>
        <color theme="1"/>
        <rFont val="Calibri"/>
        <family val="2"/>
        <scheme val="minor"/>
      </rPr>
      <t>: Select incident response strategies for active incidents by balancing the need to quickly recover from an incident with the need to observe the attacker or conduct a more thorough investigation</t>
    </r>
  </si>
  <si>
    <r>
      <rPr>
        <b/>
        <sz val="11"/>
        <color theme="1"/>
        <rFont val="Calibri"/>
        <family val="2"/>
        <scheme val="minor"/>
      </rPr>
      <t>Ex1</t>
    </r>
    <r>
      <rPr>
        <sz val="11"/>
        <color theme="1"/>
        <rFont val="Calibri"/>
        <family val="2"/>
        <scheme val="minor"/>
      </rPr>
      <t>: Track and validate the status of all ongoing incidents Ex2: Coordinate incident escalation or elevation with designated internal and external stakeholders</t>
    </r>
  </si>
  <si>
    <r>
      <rPr>
        <b/>
        <sz val="11"/>
        <color theme="1"/>
        <rFont val="Calibri"/>
        <family val="2"/>
        <scheme val="minor"/>
      </rPr>
      <t>Ex1</t>
    </r>
    <r>
      <rPr>
        <sz val="11"/>
        <color theme="1"/>
        <rFont val="Calibri"/>
        <family val="2"/>
        <scheme val="minor"/>
      </rPr>
      <t xml:space="preserve">: Apply incident recovery criteria to known and assumed characteristics of the incident to determine whether incident recovery processes should be initiated
</t>
    </r>
    <r>
      <rPr>
        <b/>
        <sz val="11"/>
        <color theme="1"/>
        <rFont val="Calibri"/>
        <family val="2"/>
        <scheme val="minor"/>
      </rPr>
      <t>Ex2</t>
    </r>
    <r>
      <rPr>
        <sz val="11"/>
        <color theme="1"/>
        <rFont val="Calibri"/>
        <family val="2"/>
        <scheme val="minor"/>
      </rPr>
      <t>: Take the possible operational disruption of incident recovery activities into account</t>
    </r>
  </si>
  <si>
    <r>
      <rPr>
        <b/>
        <sz val="11"/>
        <color theme="1"/>
        <rFont val="Calibri"/>
        <family val="2"/>
        <scheme val="minor"/>
      </rPr>
      <t>Ex1</t>
    </r>
    <r>
      <rPr>
        <sz val="11"/>
        <color theme="1"/>
        <rFont val="Calibri"/>
        <family val="2"/>
        <scheme val="minor"/>
      </rPr>
      <t xml:space="preserve">: Determine the sequence of events that occurred during the incident and which assets and resources were involved in each event
</t>
    </r>
    <r>
      <rPr>
        <b/>
        <sz val="11"/>
        <color theme="1"/>
        <rFont val="Calibri"/>
        <family val="2"/>
        <scheme val="minor"/>
      </rPr>
      <t>Ex2</t>
    </r>
    <r>
      <rPr>
        <sz val="11"/>
        <color theme="1"/>
        <rFont val="Calibri"/>
        <family val="2"/>
        <scheme val="minor"/>
      </rPr>
      <t xml:space="preserve">: Attempt to determine what vulnerabilities, threats, and threat actors were directly or indirectly involved in the incident
</t>
    </r>
    <r>
      <rPr>
        <b/>
        <sz val="11"/>
        <color theme="1"/>
        <rFont val="Calibri"/>
        <family val="2"/>
        <scheme val="minor"/>
      </rPr>
      <t>Ex3</t>
    </r>
    <r>
      <rPr>
        <sz val="11"/>
        <color theme="1"/>
        <rFont val="Calibri"/>
        <family val="2"/>
        <scheme val="minor"/>
      </rPr>
      <t xml:space="preserve">: Analyze the incident to find the underlying, systemic root causes
</t>
    </r>
    <r>
      <rPr>
        <b/>
        <sz val="11"/>
        <color theme="1"/>
        <rFont val="Calibri"/>
        <family val="2"/>
        <scheme val="minor"/>
      </rPr>
      <t>Ex4</t>
    </r>
    <r>
      <rPr>
        <sz val="11"/>
        <color theme="1"/>
        <rFont val="Calibri"/>
        <family val="2"/>
        <scheme val="minor"/>
      </rPr>
      <t>: Check any cyber deception technology for additional information on attacker behavior</t>
    </r>
  </si>
  <si>
    <r>
      <rPr>
        <b/>
        <sz val="11"/>
        <color theme="1"/>
        <rFont val="Calibri"/>
        <family val="2"/>
        <scheme val="minor"/>
      </rPr>
      <t>Ex1</t>
    </r>
    <r>
      <rPr>
        <sz val="11"/>
        <color theme="1"/>
        <rFont val="Calibri"/>
        <family val="2"/>
        <scheme val="minor"/>
      </rPr>
      <t xml:space="preserve">: Require each incident responder and others (e.g., system administrators, cybersecurity engineers) who perform incident response tasks to record their actions and make the record immutable
</t>
    </r>
    <r>
      <rPr>
        <b/>
        <sz val="11"/>
        <color theme="1"/>
        <rFont val="Calibri"/>
        <family val="2"/>
        <scheme val="minor"/>
      </rPr>
      <t>Ex2</t>
    </r>
    <r>
      <rPr>
        <sz val="11"/>
        <color theme="1"/>
        <rFont val="Calibri"/>
        <family val="2"/>
        <scheme val="minor"/>
      </rPr>
      <t>: Require the incident lead to document the incident in detail and be responsible for preserving the integrity of the documentation and the sources of all information being reported</t>
    </r>
  </si>
  <si>
    <r>
      <rPr>
        <b/>
        <sz val="11"/>
        <color theme="1"/>
        <rFont val="Calibri"/>
        <family val="2"/>
        <scheme val="minor"/>
      </rPr>
      <t>Ex1</t>
    </r>
    <r>
      <rPr>
        <sz val="11"/>
        <color theme="1"/>
        <rFont val="Calibri"/>
        <family val="2"/>
        <scheme val="minor"/>
      </rPr>
      <t>: Collect, preserve, and safeguard the integrity of all pertinent incident data and metadata (e.g., data source, date/time of collection) based on evidence preservation and chain-of-custody procedures</t>
    </r>
  </si>
  <si>
    <r>
      <rPr>
        <b/>
        <sz val="11"/>
        <color theme="1"/>
        <rFont val="Calibri"/>
        <family val="2"/>
        <scheme val="minor"/>
      </rPr>
      <t>Ex1</t>
    </r>
    <r>
      <rPr>
        <sz val="11"/>
        <color theme="1"/>
        <rFont val="Calibri"/>
        <family val="2"/>
        <scheme val="minor"/>
      </rPr>
      <t xml:space="preserve">: Review other potential targets of the incident to search for indicators of compromise and evidence of persistence
</t>
    </r>
    <r>
      <rPr>
        <b/>
        <sz val="11"/>
        <color theme="1"/>
        <rFont val="Calibri"/>
        <family val="2"/>
        <scheme val="minor"/>
      </rPr>
      <t>Ex2</t>
    </r>
    <r>
      <rPr>
        <sz val="11"/>
        <color theme="1"/>
        <rFont val="Calibri"/>
        <family val="2"/>
        <scheme val="minor"/>
      </rPr>
      <t>: Automatically run tools on targets to look for indicators of compromise and evidence of persistence</t>
    </r>
  </si>
  <si>
    <r>
      <rPr>
        <b/>
        <sz val="11"/>
        <color theme="1"/>
        <rFont val="Calibri"/>
        <family val="2"/>
        <scheme val="minor"/>
      </rPr>
      <t>Ex1</t>
    </r>
    <r>
      <rPr>
        <sz val="11"/>
        <color theme="1"/>
        <rFont val="Calibri"/>
        <family val="2"/>
        <scheme val="minor"/>
      </rPr>
      <t xml:space="preserve">: Follow the organization’s breach notification procedures after discovering a data breach incident, including notifying affected customers
</t>
    </r>
    <r>
      <rPr>
        <b/>
        <sz val="11"/>
        <color theme="1"/>
        <rFont val="Calibri"/>
        <family val="2"/>
        <scheme val="minor"/>
      </rPr>
      <t>Ex2</t>
    </r>
    <r>
      <rPr>
        <sz val="11"/>
        <color theme="1"/>
        <rFont val="Calibri"/>
        <family val="2"/>
        <scheme val="minor"/>
      </rPr>
      <t xml:space="preserve">: Notify business partners and customers of incidents in accordance with contractual requirements
</t>
    </r>
    <r>
      <rPr>
        <b/>
        <sz val="11"/>
        <color theme="1"/>
        <rFont val="Calibri"/>
        <family val="2"/>
        <scheme val="minor"/>
      </rPr>
      <t>Ex3</t>
    </r>
    <r>
      <rPr>
        <sz val="11"/>
        <color theme="1"/>
        <rFont val="Calibri"/>
        <family val="2"/>
        <scheme val="minor"/>
      </rPr>
      <t>: Notify law enforcement agencies and regulatory bodies of incidents based on criteria in the incident response plan and management approval</t>
    </r>
  </si>
  <si>
    <r>
      <rPr>
        <b/>
        <sz val="11"/>
        <color theme="1"/>
        <rFont val="Calibri"/>
        <family val="2"/>
        <scheme val="minor"/>
      </rPr>
      <t>Ex1</t>
    </r>
    <r>
      <rPr>
        <sz val="11"/>
        <color theme="1"/>
        <rFont val="Calibri"/>
        <family val="2"/>
        <scheme val="minor"/>
      </rPr>
      <t xml:space="preserve">: Securely share information consistent with response plans and information sharing agreements
</t>
    </r>
    <r>
      <rPr>
        <b/>
        <sz val="11"/>
        <color theme="1"/>
        <rFont val="Calibri"/>
        <family val="2"/>
        <scheme val="minor"/>
      </rPr>
      <t>Ex2</t>
    </r>
    <r>
      <rPr>
        <sz val="11"/>
        <color theme="1"/>
        <rFont val="Calibri"/>
        <family val="2"/>
        <scheme val="minor"/>
      </rPr>
      <t xml:space="preserve">: Voluntarily share information about an attacker’s observed TTPs, with all sensitive data removed, with an Information Sharing and Analysis Center (ISAC)
</t>
    </r>
    <r>
      <rPr>
        <b/>
        <sz val="11"/>
        <color theme="1"/>
        <rFont val="Calibri"/>
        <family val="2"/>
        <scheme val="minor"/>
      </rPr>
      <t>Ex3</t>
    </r>
    <r>
      <rPr>
        <sz val="11"/>
        <color theme="1"/>
        <rFont val="Calibri"/>
        <family val="2"/>
        <scheme val="minor"/>
      </rPr>
      <t xml:space="preserve">: Notify HR when malicious insider activity occurs 
</t>
    </r>
    <r>
      <rPr>
        <b/>
        <sz val="11"/>
        <color theme="1"/>
        <rFont val="Calibri"/>
        <family val="2"/>
        <scheme val="minor"/>
      </rPr>
      <t>Ex4</t>
    </r>
    <r>
      <rPr>
        <sz val="11"/>
        <color theme="1"/>
        <rFont val="Calibri"/>
        <family val="2"/>
        <scheme val="minor"/>
      </rPr>
      <t xml:space="preserve">: Regularly update senior leadership on the status of major incidents
</t>
    </r>
    <r>
      <rPr>
        <b/>
        <sz val="11"/>
        <color theme="1"/>
        <rFont val="Calibri"/>
        <family val="2"/>
        <scheme val="minor"/>
      </rPr>
      <t>Ex5</t>
    </r>
    <r>
      <rPr>
        <sz val="11"/>
        <color theme="1"/>
        <rFont val="Calibri"/>
        <family val="2"/>
        <scheme val="minor"/>
      </rPr>
      <t xml:space="preserve">: Follow the rules and protocols defined in contracts for incident information sharing between the organization and its suppliers
</t>
    </r>
    <r>
      <rPr>
        <b/>
        <sz val="11"/>
        <color theme="1"/>
        <rFont val="Calibri"/>
        <family val="2"/>
        <scheme val="minor"/>
      </rPr>
      <t>Ex6</t>
    </r>
    <r>
      <rPr>
        <sz val="11"/>
        <color theme="1"/>
        <rFont val="Calibri"/>
        <family val="2"/>
        <scheme val="minor"/>
      </rPr>
      <t>: Coordinate crisis communication methods between the organization and its critical suppliers</t>
    </r>
  </si>
  <si>
    <r>
      <rPr>
        <b/>
        <sz val="11"/>
        <color theme="1"/>
        <rFont val="Calibri"/>
        <family val="2"/>
        <scheme val="minor"/>
      </rPr>
      <t>Ex1</t>
    </r>
    <r>
      <rPr>
        <sz val="11"/>
        <color theme="1"/>
        <rFont val="Calibri"/>
        <family val="2"/>
        <scheme val="minor"/>
      </rPr>
      <t xml:space="preserve">: Cybersecurity technologies (e.g., antivirus software) and cybersecurity features of other technologies (e.g., operating systems, network infrastructure devices) automatically perform containment actions
</t>
    </r>
    <r>
      <rPr>
        <b/>
        <sz val="11"/>
        <color theme="1"/>
        <rFont val="Calibri"/>
        <family val="2"/>
        <scheme val="minor"/>
      </rPr>
      <t>Ex2</t>
    </r>
    <r>
      <rPr>
        <sz val="11"/>
        <color theme="1"/>
        <rFont val="Calibri"/>
        <family val="2"/>
        <scheme val="minor"/>
      </rPr>
      <t xml:space="preserve">: Allow incident responders to manually select and perform containment actions
</t>
    </r>
    <r>
      <rPr>
        <b/>
        <sz val="11"/>
        <color theme="1"/>
        <rFont val="Calibri"/>
        <family val="2"/>
        <scheme val="minor"/>
      </rPr>
      <t>Ex3</t>
    </r>
    <r>
      <rPr>
        <sz val="11"/>
        <color theme="1"/>
        <rFont val="Calibri"/>
        <family val="2"/>
        <scheme val="minor"/>
      </rPr>
      <t xml:space="preserve">: Allow a third party (e.g., internet service provider, managed security service provider) to perform containment actions on behalf of the organization
</t>
    </r>
    <r>
      <rPr>
        <b/>
        <sz val="11"/>
        <color theme="1"/>
        <rFont val="Calibri"/>
        <family val="2"/>
        <scheme val="minor"/>
      </rPr>
      <t>Ex4</t>
    </r>
    <r>
      <rPr>
        <sz val="11"/>
        <color theme="1"/>
        <rFont val="Calibri"/>
        <family val="2"/>
        <scheme val="minor"/>
      </rPr>
      <t>: Automatically transfer compromised endpoints to a remediation virtual local area network (VLAN)</t>
    </r>
  </si>
  <si>
    <r>
      <rPr>
        <b/>
        <sz val="11"/>
        <color theme="1"/>
        <rFont val="Calibri"/>
        <family val="2"/>
        <scheme val="minor"/>
      </rPr>
      <t>Ex1</t>
    </r>
    <r>
      <rPr>
        <sz val="11"/>
        <color theme="1"/>
        <rFont val="Calibri"/>
        <family val="2"/>
        <scheme val="minor"/>
      </rPr>
      <t xml:space="preserve">: Cybersecurity technologies and cybersecurity features of other technologies (e.g., operating systems, network infrastructure devices) automatically perform eradication actions
</t>
    </r>
    <r>
      <rPr>
        <b/>
        <sz val="11"/>
        <color theme="1"/>
        <rFont val="Calibri"/>
        <family val="2"/>
        <scheme val="minor"/>
      </rPr>
      <t>Ex2</t>
    </r>
    <r>
      <rPr>
        <sz val="11"/>
        <color theme="1"/>
        <rFont val="Calibri"/>
        <family val="2"/>
        <scheme val="minor"/>
      </rPr>
      <t xml:space="preserve">: Allow incident responders to manually select and perform eradication actions
</t>
    </r>
    <r>
      <rPr>
        <b/>
        <sz val="11"/>
        <color theme="1"/>
        <rFont val="Calibri"/>
        <family val="2"/>
        <scheme val="minor"/>
      </rPr>
      <t>Ex3</t>
    </r>
    <r>
      <rPr>
        <sz val="11"/>
        <color theme="1"/>
        <rFont val="Calibri"/>
        <family val="2"/>
        <scheme val="minor"/>
      </rPr>
      <t>: Allow a third party (e.g., managed security service provider) to perform eradication actions on behalf of the organization</t>
    </r>
  </si>
  <si>
    <t>RESPOND (RS)</t>
  </si>
  <si>
    <t>DETECT (DE)</t>
  </si>
  <si>
    <r>
      <rPr>
        <b/>
        <sz val="11"/>
        <color theme="1"/>
        <rFont val="Calibri"/>
        <family val="2"/>
        <scheme val="minor"/>
      </rPr>
      <t>Continuous Monitoring (DE.CM)</t>
    </r>
    <r>
      <rPr>
        <sz val="11"/>
        <color theme="1"/>
        <rFont val="Calibri"/>
        <family val="2"/>
        <scheme val="minor"/>
      </rPr>
      <t>: Assets are monitored to find anomalies, indicators of compromise, and other potentially adverse events</t>
    </r>
  </si>
  <si>
    <r>
      <rPr>
        <b/>
        <sz val="11"/>
        <color theme="1"/>
        <rFont val="Calibri"/>
        <family val="2"/>
        <scheme val="minor"/>
      </rPr>
      <t>DE.CM-01</t>
    </r>
    <r>
      <rPr>
        <sz val="11"/>
        <color theme="1"/>
        <rFont val="Calibri"/>
        <family val="2"/>
        <scheme val="minor"/>
      </rPr>
      <t>: Networks and network services are monitored to find potentially adverse events (formerly DE.CM-01, DE.CM-04, DE.CM-05, DE.CM-07)</t>
    </r>
  </si>
  <si>
    <r>
      <rPr>
        <b/>
        <sz val="11"/>
        <color theme="1"/>
        <rFont val="Calibri"/>
        <family val="2"/>
        <scheme val="minor"/>
      </rPr>
      <t>Adverse Event Analysis (DE.AE)</t>
    </r>
    <r>
      <rPr>
        <sz val="11"/>
        <color theme="1"/>
        <rFont val="Calibri"/>
        <family val="2"/>
        <scheme val="minor"/>
      </rPr>
      <t>: Anomalies, indicators of compromise, and other potentially adverse events are analyzed to characterize the events and detect cybersecurity incidents (formerly DE.AE, DE.DP-02)</t>
    </r>
  </si>
  <si>
    <r>
      <rPr>
        <b/>
        <sz val="11"/>
        <color theme="1"/>
        <rFont val="Calibri"/>
        <family val="2"/>
        <scheme val="minor"/>
      </rPr>
      <t>DE.CM-02</t>
    </r>
    <r>
      <rPr>
        <sz val="11"/>
        <color theme="1"/>
        <rFont val="Calibri"/>
        <family val="2"/>
        <scheme val="minor"/>
      </rPr>
      <t>: The physical environment is monitored to find potentially adverse events</t>
    </r>
  </si>
  <si>
    <r>
      <rPr>
        <b/>
        <sz val="11"/>
        <color theme="1"/>
        <rFont val="Calibri"/>
        <family val="2"/>
        <scheme val="minor"/>
      </rPr>
      <t>DE.CM-03</t>
    </r>
    <r>
      <rPr>
        <sz val="11"/>
        <color theme="1"/>
        <rFont val="Calibri"/>
        <family val="2"/>
        <scheme val="minor"/>
      </rPr>
      <t>: Personnel activity and technology usage are monitored to find potentially adverse events (formerly DE.CM-03, DE.CM-07)</t>
    </r>
  </si>
  <si>
    <r>
      <rPr>
        <b/>
        <sz val="11"/>
        <color theme="1"/>
        <rFont val="Calibri"/>
        <family val="2"/>
        <scheme val="minor"/>
      </rPr>
      <t>DE.CM-06</t>
    </r>
    <r>
      <rPr>
        <sz val="11"/>
        <color theme="1"/>
        <rFont val="Calibri"/>
        <family val="2"/>
        <scheme val="minor"/>
      </rPr>
      <t>: External service provider activities and services are monitored to find potentially adverse events (formerly DE.CM-06, DE.CM-07)</t>
    </r>
  </si>
  <si>
    <r>
      <rPr>
        <b/>
        <sz val="11"/>
        <color theme="1"/>
        <rFont val="Calibri"/>
        <family val="2"/>
        <scheme val="minor"/>
      </rPr>
      <t>DE.CM-09</t>
    </r>
    <r>
      <rPr>
        <sz val="11"/>
        <color theme="1"/>
        <rFont val="Calibri"/>
        <family val="2"/>
        <scheme val="minor"/>
      </rPr>
      <t>: Computing hardware and software, runtime environments, and their data are monitored to find potentially adverse events (formerly PR.DS-06, PR.DS-08, DE.CM-04, DE.CM-05, DE.CM-07)</t>
    </r>
  </si>
  <si>
    <r>
      <rPr>
        <b/>
        <sz val="11"/>
        <color theme="1"/>
        <rFont val="Calibri"/>
        <family val="2"/>
        <scheme val="minor"/>
      </rPr>
      <t>DE.AE-02</t>
    </r>
    <r>
      <rPr>
        <sz val="11"/>
        <color theme="1"/>
        <rFont val="Calibri"/>
        <family val="2"/>
        <scheme val="minor"/>
      </rPr>
      <t>: Potentially adverse events are analyzed to better understand associated activities</t>
    </r>
  </si>
  <si>
    <r>
      <rPr>
        <b/>
        <sz val="11"/>
        <color theme="1"/>
        <rFont val="Calibri"/>
        <family val="2"/>
        <scheme val="minor"/>
      </rPr>
      <t>DE.AE-03</t>
    </r>
    <r>
      <rPr>
        <sz val="11"/>
        <color theme="1"/>
        <rFont val="Calibri"/>
        <family val="2"/>
        <scheme val="minor"/>
      </rPr>
      <t>: Information is correlated from multiple sources</t>
    </r>
  </si>
  <si>
    <r>
      <rPr>
        <b/>
        <sz val="11"/>
        <color theme="1"/>
        <rFont val="Calibri"/>
        <family val="2"/>
        <scheme val="minor"/>
      </rPr>
      <t>DE.AE-04</t>
    </r>
    <r>
      <rPr>
        <sz val="11"/>
        <color theme="1"/>
        <rFont val="Calibri"/>
        <family val="2"/>
        <scheme val="minor"/>
      </rPr>
      <t>: The estimated impact and scope of adverse events are determined</t>
    </r>
  </si>
  <si>
    <r>
      <rPr>
        <b/>
        <sz val="11"/>
        <color theme="1"/>
        <rFont val="Calibri"/>
        <family val="2"/>
        <scheme val="minor"/>
      </rPr>
      <t>DE.AE-06</t>
    </r>
    <r>
      <rPr>
        <sz val="11"/>
        <color theme="1"/>
        <rFont val="Calibri"/>
        <family val="2"/>
        <scheme val="minor"/>
      </rPr>
      <t>: Information on adverse events is provided to authorized staff and tools (formerly DE.DP-04)</t>
    </r>
  </si>
  <si>
    <r>
      <rPr>
        <b/>
        <sz val="11"/>
        <color theme="1"/>
        <rFont val="Calibri"/>
        <family val="2"/>
        <scheme val="minor"/>
      </rPr>
      <t>DE.AE-07</t>
    </r>
    <r>
      <rPr>
        <sz val="11"/>
        <color theme="1"/>
        <rFont val="Calibri"/>
        <family val="2"/>
        <scheme val="minor"/>
      </rPr>
      <t xml:space="preserve">: Cyber threat intelligence and other contextual information are integrated into theanalysis </t>
    </r>
  </si>
  <si>
    <r>
      <rPr>
        <b/>
        <sz val="11"/>
        <color theme="1"/>
        <rFont val="Calibri"/>
        <family val="2"/>
        <scheme val="minor"/>
      </rPr>
      <t>DE.AE-08</t>
    </r>
    <r>
      <rPr>
        <sz val="11"/>
        <color theme="1"/>
        <rFont val="Calibri"/>
        <family val="2"/>
        <scheme val="minor"/>
      </rPr>
      <t>: Incidents are declared when adverse events meet the defined incident criteria (formerly DE.AE-05)</t>
    </r>
  </si>
  <si>
    <r>
      <rPr>
        <b/>
        <sz val="11"/>
        <color theme="1"/>
        <rFont val="Calibri"/>
        <family val="2"/>
        <scheme val="minor"/>
      </rPr>
      <t>Ex1</t>
    </r>
    <r>
      <rPr>
        <sz val="11"/>
        <color theme="1"/>
        <rFont val="Calibri"/>
        <family val="2"/>
        <scheme val="minor"/>
      </rPr>
      <t xml:space="preserve">: Apply incident criteria to known and assumed characteristics of activity in order to determine whether an incident should be declared
</t>
    </r>
    <r>
      <rPr>
        <b/>
        <sz val="11"/>
        <color theme="1"/>
        <rFont val="Calibri"/>
        <family val="2"/>
        <scheme val="minor"/>
      </rPr>
      <t>Ex2</t>
    </r>
    <r>
      <rPr>
        <sz val="11"/>
        <color theme="1"/>
        <rFont val="Calibri"/>
        <family val="2"/>
        <scheme val="minor"/>
      </rPr>
      <t>: Take known false positives into account when applying incident criteria</t>
    </r>
  </si>
  <si>
    <r>
      <rPr>
        <b/>
        <sz val="11"/>
        <color theme="1"/>
        <rFont val="Calibri"/>
        <family val="2"/>
        <scheme val="minor"/>
      </rPr>
      <t>Ex1</t>
    </r>
    <r>
      <rPr>
        <sz val="11"/>
        <color theme="1"/>
        <rFont val="Calibri"/>
        <family val="2"/>
        <scheme val="minor"/>
      </rPr>
      <t xml:space="preserve">: Securely provide cyber threat intelligence feeds to detection technologies, processes, and personnel
</t>
    </r>
    <r>
      <rPr>
        <b/>
        <sz val="11"/>
        <color theme="1"/>
        <rFont val="Calibri"/>
        <family val="2"/>
        <scheme val="minor"/>
      </rPr>
      <t>Ex2</t>
    </r>
    <r>
      <rPr>
        <sz val="11"/>
        <color theme="1"/>
        <rFont val="Calibri"/>
        <family val="2"/>
        <scheme val="minor"/>
      </rPr>
      <t xml:space="preserve">: Securely provide information from asset inventories to detection technologies, processes, and personnel
</t>
    </r>
    <r>
      <rPr>
        <b/>
        <sz val="11"/>
        <color theme="1"/>
        <rFont val="Calibri"/>
        <family val="2"/>
        <scheme val="minor"/>
      </rPr>
      <t>Ex3</t>
    </r>
    <r>
      <rPr>
        <sz val="11"/>
        <color theme="1"/>
        <rFont val="Calibri"/>
        <family val="2"/>
        <scheme val="minor"/>
      </rPr>
      <t>: Rapidly acquire and analyze vulnerability disclosures for the organization’s technologies from suppliers , vendors, and third-party security advisories</t>
    </r>
  </si>
  <si>
    <r>
      <rPr>
        <b/>
        <sz val="11"/>
        <color theme="1"/>
        <rFont val="Calibri"/>
        <family val="2"/>
        <scheme val="minor"/>
      </rPr>
      <t>Ex1</t>
    </r>
    <r>
      <rPr>
        <sz val="11"/>
        <color theme="1"/>
        <rFont val="Calibri"/>
        <family val="2"/>
        <scheme val="minor"/>
      </rPr>
      <t xml:space="preserve">: Use cybersecurity software to generate alerts and provide them to the security operations center (SOC), incident responders, and incident response tools
</t>
    </r>
    <r>
      <rPr>
        <b/>
        <sz val="11"/>
        <color theme="1"/>
        <rFont val="Calibri"/>
        <family val="2"/>
        <scheme val="minor"/>
      </rPr>
      <t>Ex2:</t>
    </r>
    <r>
      <rPr>
        <sz val="11"/>
        <color theme="1"/>
        <rFont val="Calibri"/>
        <family val="2"/>
        <scheme val="minor"/>
      </rPr>
      <t xml:space="preserve"> Incident responders and other authorized personnel can access log analysis findings at all times
</t>
    </r>
    <r>
      <rPr>
        <b/>
        <sz val="11"/>
        <color theme="1"/>
        <rFont val="Calibri"/>
        <family val="2"/>
        <scheme val="minor"/>
      </rPr>
      <t>Ex3</t>
    </r>
    <r>
      <rPr>
        <sz val="11"/>
        <color theme="1"/>
        <rFont val="Calibri"/>
        <family val="2"/>
        <scheme val="minor"/>
      </rPr>
      <t xml:space="preserve">: Automatically create and assign tickets in the organization’s ticketing system when certain types of alerts occur
</t>
    </r>
    <r>
      <rPr>
        <b/>
        <sz val="11"/>
        <color theme="1"/>
        <rFont val="Calibri"/>
        <family val="2"/>
        <scheme val="minor"/>
      </rPr>
      <t>Ex4</t>
    </r>
    <r>
      <rPr>
        <sz val="11"/>
        <color theme="1"/>
        <rFont val="Calibri"/>
        <family val="2"/>
        <scheme val="minor"/>
      </rPr>
      <t>: Manually create and assign tickets in the organization’s ticketing system when technical staff discover indicators of compromise</t>
    </r>
  </si>
  <si>
    <r>
      <rPr>
        <b/>
        <sz val="11"/>
        <color theme="1"/>
        <rFont val="Calibri"/>
        <family val="2"/>
        <scheme val="minor"/>
      </rPr>
      <t>Ex1</t>
    </r>
    <r>
      <rPr>
        <sz val="11"/>
        <color theme="1"/>
        <rFont val="Calibri"/>
        <family val="2"/>
        <scheme val="minor"/>
      </rPr>
      <t xml:space="preserve">: Use SIEMs or other tools to estimate impact and scope, and review and refine the estimates
</t>
    </r>
    <r>
      <rPr>
        <b/>
        <sz val="11"/>
        <color theme="1"/>
        <rFont val="Calibri"/>
        <family val="2"/>
        <scheme val="minor"/>
      </rPr>
      <t>Ex2</t>
    </r>
    <r>
      <rPr>
        <sz val="11"/>
        <color theme="1"/>
        <rFont val="Calibri"/>
        <family val="2"/>
        <scheme val="minor"/>
      </rPr>
      <t>: A person creates their own estimates of impact and scope</t>
    </r>
  </si>
  <si>
    <r>
      <rPr>
        <b/>
        <sz val="11"/>
        <color theme="1"/>
        <rFont val="Calibri"/>
        <family val="2"/>
        <scheme val="minor"/>
      </rPr>
      <t>Ex1</t>
    </r>
    <r>
      <rPr>
        <sz val="11"/>
        <color theme="1"/>
        <rFont val="Calibri"/>
        <family val="2"/>
        <scheme val="minor"/>
      </rPr>
      <t xml:space="preserve">: Constantly transfer log data generated by other sources to a relatively small number of log servers
</t>
    </r>
    <r>
      <rPr>
        <b/>
        <sz val="11"/>
        <color theme="1"/>
        <rFont val="Calibri"/>
        <family val="2"/>
        <scheme val="minor"/>
      </rPr>
      <t>Ex2</t>
    </r>
    <r>
      <rPr>
        <sz val="11"/>
        <color theme="1"/>
        <rFont val="Calibri"/>
        <family val="2"/>
        <scheme val="minor"/>
      </rPr>
      <t xml:space="preserve">: Use event correlation technology (e.g., SIEM) to collect information captured by multiple sources
</t>
    </r>
    <r>
      <rPr>
        <b/>
        <sz val="11"/>
        <color theme="1"/>
        <rFont val="Calibri"/>
        <family val="2"/>
        <scheme val="minor"/>
      </rPr>
      <t>Ex3</t>
    </r>
    <r>
      <rPr>
        <sz val="11"/>
        <color theme="1"/>
        <rFont val="Calibri"/>
        <family val="2"/>
        <scheme val="minor"/>
      </rPr>
      <t>: Utilize cyber threat intelligence to help correlate events among log sources</t>
    </r>
  </si>
  <si>
    <r>
      <rPr>
        <b/>
        <sz val="11"/>
        <color theme="1"/>
        <rFont val="Calibri"/>
        <family val="2"/>
        <scheme val="minor"/>
      </rPr>
      <t>Ex1</t>
    </r>
    <r>
      <rPr>
        <sz val="11"/>
        <color theme="1"/>
        <rFont val="Calibri"/>
        <family val="2"/>
        <scheme val="minor"/>
      </rPr>
      <t xml:space="preserve">: Use security information and event management (SIEM) or other tools to continuously monitor log events for known malicious and suspicious activity
</t>
    </r>
    <r>
      <rPr>
        <b/>
        <sz val="11"/>
        <color theme="1"/>
        <rFont val="Calibri"/>
        <family val="2"/>
        <scheme val="minor"/>
      </rPr>
      <t>Ex2</t>
    </r>
    <r>
      <rPr>
        <sz val="11"/>
        <color theme="1"/>
        <rFont val="Calibri"/>
        <family val="2"/>
        <scheme val="minor"/>
      </rPr>
      <t xml:space="preserve">: Utilize up-to-date cyber threat intelligence in log analysis tools to improve detection accuracy and characterize threat actors, their methods, and indicators of compromise
</t>
    </r>
    <r>
      <rPr>
        <b/>
        <sz val="11"/>
        <color theme="1"/>
        <rFont val="Calibri"/>
        <family val="2"/>
        <scheme val="minor"/>
      </rPr>
      <t>Ex3</t>
    </r>
    <r>
      <rPr>
        <sz val="11"/>
        <color theme="1"/>
        <rFont val="Calibri"/>
        <family val="2"/>
        <scheme val="minor"/>
      </rPr>
      <t xml:space="preserve">: Regularly conduct manual reviews of log events for technologies that cannot be sufficiently monitored through automation
</t>
    </r>
    <r>
      <rPr>
        <b/>
        <sz val="11"/>
        <color theme="1"/>
        <rFont val="Calibri"/>
        <family val="2"/>
        <scheme val="minor"/>
      </rPr>
      <t>Ex4</t>
    </r>
    <r>
      <rPr>
        <sz val="11"/>
        <color theme="1"/>
        <rFont val="Calibri"/>
        <family val="2"/>
        <scheme val="minor"/>
      </rPr>
      <t>: Use log analysis tools to generate reports on their findings</t>
    </r>
  </si>
  <si>
    <r>
      <rPr>
        <b/>
        <sz val="11"/>
        <color theme="1"/>
        <rFont val="Calibri"/>
        <family val="2"/>
        <scheme val="minor"/>
      </rPr>
      <t>Ex1</t>
    </r>
    <r>
      <rPr>
        <sz val="11"/>
        <color theme="1"/>
        <rFont val="Calibri"/>
        <family val="2"/>
        <scheme val="minor"/>
      </rPr>
      <t xml:space="preserve">: Monitor email, web, file sharing, collaboration services, and other common attack vectors to detect malware, phishing, data leaks and exfiltration, and other adverse events
</t>
    </r>
    <r>
      <rPr>
        <b/>
        <sz val="11"/>
        <color theme="1"/>
        <rFont val="Calibri"/>
        <family val="2"/>
        <scheme val="minor"/>
      </rPr>
      <t>Ex2</t>
    </r>
    <r>
      <rPr>
        <sz val="11"/>
        <color theme="1"/>
        <rFont val="Calibri"/>
        <family val="2"/>
        <scheme val="minor"/>
      </rPr>
      <t xml:space="preserve">: Monitor authentication attempts to identify attacks against credentials and unauthorized credential reuse
</t>
    </r>
    <r>
      <rPr>
        <b/>
        <sz val="11"/>
        <color theme="1"/>
        <rFont val="Calibri"/>
        <family val="2"/>
        <scheme val="minor"/>
      </rPr>
      <t>Ex3</t>
    </r>
    <r>
      <rPr>
        <sz val="11"/>
        <color theme="1"/>
        <rFont val="Calibri"/>
        <family val="2"/>
        <scheme val="minor"/>
      </rPr>
      <t xml:space="preserve">: Monitor software configurations for deviations from security baselines
</t>
    </r>
    <r>
      <rPr>
        <b/>
        <sz val="11"/>
        <color theme="1"/>
        <rFont val="Calibri"/>
        <family val="2"/>
        <scheme val="minor"/>
      </rPr>
      <t>Ex4</t>
    </r>
    <r>
      <rPr>
        <sz val="11"/>
        <color theme="1"/>
        <rFont val="Calibri"/>
        <family val="2"/>
        <scheme val="minor"/>
      </rPr>
      <t>: Use technologies with a presence on endpoints to detect cyber health issues (e.g., missing patches, malware infections, unauthorized software), and redirect the endpoints to a remediation environment before access is authorized</t>
    </r>
  </si>
  <si>
    <r>
      <rPr>
        <b/>
        <sz val="11"/>
        <color theme="1"/>
        <rFont val="Calibri"/>
        <family val="2"/>
        <scheme val="minor"/>
      </rPr>
      <t>Ex1</t>
    </r>
    <r>
      <rPr>
        <sz val="11"/>
        <color theme="1"/>
        <rFont val="Calibri"/>
        <family val="2"/>
        <scheme val="minor"/>
      </rPr>
      <t xml:space="preserve">: Monitor remote administration and maintenance activities that external providers perform on organizational systems
</t>
    </r>
    <r>
      <rPr>
        <b/>
        <sz val="11"/>
        <color theme="1"/>
        <rFont val="Calibri"/>
        <family val="2"/>
        <scheme val="minor"/>
      </rPr>
      <t>Ex2</t>
    </r>
    <r>
      <rPr>
        <sz val="11"/>
        <color theme="1"/>
        <rFont val="Calibri"/>
        <family val="2"/>
        <scheme val="minor"/>
      </rPr>
      <t>: Monitor cloud-based services, internet service providers, and other service providers for deviations from expected behavior</t>
    </r>
  </si>
  <si>
    <r>
      <rPr>
        <b/>
        <sz val="11"/>
        <color theme="1"/>
        <rFont val="Calibri"/>
        <family val="2"/>
        <scheme val="minor"/>
      </rPr>
      <t>Ex1</t>
    </r>
    <r>
      <rPr>
        <sz val="11"/>
        <color theme="1"/>
        <rFont val="Calibri"/>
        <family val="2"/>
        <scheme val="minor"/>
      </rPr>
      <t xml:space="preserve">: Use behavior analytics software to detect anomalous user activity to mitigate insider threats
</t>
    </r>
    <r>
      <rPr>
        <b/>
        <sz val="11"/>
        <color theme="1"/>
        <rFont val="Calibri"/>
        <family val="2"/>
        <scheme val="minor"/>
      </rPr>
      <t>Ex2</t>
    </r>
    <r>
      <rPr>
        <sz val="11"/>
        <color theme="1"/>
        <rFont val="Calibri"/>
        <family val="2"/>
        <scheme val="minor"/>
      </rPr>
      <t xml:space="preserve">: Monitor logs from logical access control systems to find unusual access patterns and failed access attempts
</t>
    </r>
    <r>
      <rPr>
        <b/>
        <sz val="11"/>
        <color theme="1"/>
        <rFont val="Calibri"/>
        <family val="2"/>
        <scheme val="minor"/>
      </rPr>
      <t>Ex3</t>
    </r>
    <r>
      <rPr>
        <sz val="11"/>
        <color theme="1"/>
        <rFont val="Calibri"/>
        <family val="2"/>
        <scheme val="minor"/>
      </rPr>
      <t>: Continuously monitor deception technology, including user accounts, for any usage</t>
    </r>
  </si>
  <si>
    <r>
      <rPr>
        <b/>
        <sz val="11"/>
        <color theme="1"/>
        <rFont val="Calibri"/>
        <family val="2"/>
        <scheme val="minor"/>
      </rPr>
      <t>Ex1</t>
    </r>
    <r>
      <rPr>
        <sz val="11"/>
        <color theme="1"/>
        <rFont val="Calibri"/>
        <family val="2"/>
        <scheme val="minor"/>
      </rPr>
      <t xml:space="preserve">: Monitor logs from physical access control systems (e.g., badge readers) to find unusual access patterns (e.g., deviations from the norm) and failed access attempts
</t>
    </r>
    <r>
      <rPr>
        <b/>
        <sz val="11"/>
        <color theme="1"/>
        <rFont val="Calibri"/>
        <family val="2"/>
        <scheme val="minor"/>
      </rPr>
      <t>Ex2</t>
    </r>
    <r>
      <rPr>
        <sz val="11"/>
        <color theme="1"/>
        <rFont val="Calibri"/>
        <family val="2"/>
        <scheme val="minor"/>
      </rPr>
      <t xml:space="preserve">: Review and monitor physical access records (e.g., from visitor registration, sign-in sheets)
</t>
    </r>
    <r>
      <rPr>
        <b/>
        <sz val="11"/>
        <color theme="1"/>
        <rFont val="Calibri"/>
        <family val="2"/>
        <scheme val="minor"/>
      </rPr>
      <t>Ex3</t>
    </r>
    <r>
      <rPr>
        <sz val="11"/>
        <color theme="1"/>
        <rFont val="Calibri"/>
        <family val="2"/>
        <scheme val="minor"/>
      </rPr>
      <t xml:space="preserve">: Monitor physical access controls (e.g., door locks, latches, hinge pins) for signs of tampering
</t>
    </r>
    <r>
      <rPr>
        <b/>
        <sz val="11"/>
        <color theme="1"/>
        <rFont val="Calibri"/>
        <family val="2"/>
        <scheme val="minor"/>
      </rPr>
      <t>Ex4</t>
    </r>
    <r>
      <rPr>
        <sz val="11"/>
        <color theme="1"/>
        <rFont val="Calibri"/>
        <family val="2"/>
        <scheme val="minor"/>
      </rPr>
      <t>: Monitor the physical environment using alarm systems, cameras, and security guards</t>
    </r>
  </si>
  <si>
    <r>
      <rPr>
        <b/>
        <sz val="11"/>
        <color theme="1"/>
        <rFont val="Calibri"/>
        <family val="2"/>
        <scheme val="minor"/>
      </rPr>
      <t>Ex1</t>
    </r>
    <r>
      <rPr>
        <sz val="11"/>
        <color theme="1"/>
        <rFont val="Calibri"/>
        <family val="2"/>
        <scheme val="minor"/>
      </rPr>
      <t xml:space="preserve">: Monitor DNS, BGP, and other network services for adverse events
</t>
    </r>
    <r>
      <rPr>
        <b/>
        <sz val="11"/>
        <color theme="1"/>
        <rFont val="Calibri"/>
        <family val="2"/>
        <scheme val="minor"/>
      </rPr>
      <t>Ex2</t>
    </r>
    <r>
      <rPr>
        <sz val="11"/>
        <color theme="1"/>
        <rFont val="Calibri"/>
        <family val="2"/>
        <scheme val="minor"/>
      </rPr>
      <t xml:space="preserve">: Monitor wired and wireless networks for connections from unauthorized endpoints
</t>
    </r>
    <r>
      <rPr>
        <b/>
        <sz val="11"/>
        <color theme="1"/>
        <rFont val="Calibri"/>
        <family val="2"/>
        <scheme val="minor"/>
      </rPr>
      <t>Ex3</t>
    </r>
    <r>
      <rPr>
        <sz val="11"/>
        <color theme="1"/>
        <rFont val="Calibri"/>
        <family val="2"/>
        <scheme val="minor"/>
      </rPr>
      <t xml:space="preserve">: Monitor facilities for unauthorized or rogue wireless networks
</t>
    </r>
    <r>
      <rPr>
        <b/>
        <sz val="11"/>
        <color theme="1"/>
        <rFont val="Calibri"/>
        <family val="2"/>
        <scheme val="minor"/>
      </rPr>
      <t>Ex4</t>
    </r>
    <r>
      <rPr>
        <sz val="11"/>
        <color theme="1"/>
        <rFont val="Calibri"/>
        <family val="2"/>
        <scheme val="minor"/>
      </rPr>
      <t xml:space="preserve">: Compare actual network flows against baselines to detect deviations
</t>
    </r>
    <r>
      <rPr>
        <b/>
        <sz val="11"/>
        <color theme="1"/>
        <rFont val="Calibri"/>
        <family val="2"/>
        <scheme val="minor"/>
      </rPr>
      <t>Ex5</t>
    </r>
    <r>
      <rPr>
        <sz val="11"/>
        <color theme="1"/>
        <rFont val="Calibri"/>
        <family val="2"/>
        <scheme val="minor"/>
      </rPr>
      <t>: Monitor network communications to identify changes in security postures for zero trust purposes</t>
    </r>
  </si>
  <si>
    <t>PROTECT (PR)</t>
  </si>
  <si>
    <r>
      <rPr>
        <b/>
        <sz val="11"/>
        <color theme="1"/>
        <rFont val="Calibri"/>
        <family val="2"/>
        <scheme val="minor"/>
      </rPr>
      <t>Identity Management, Authentication, and Access Control (PR.AA)</t>
    </r>
    <r>
      <rPr>
        <sz val="11"/>
        <color theme="1"/>
        <rFont val="Calibri"/>
        <family val="2"/>
        <scheme val="minor"/>
      </rPr>
      <t>: Access to physical and logical assets is limited to authorized users, services, and hardware, and is managed commensurate with the assessed risk of unauthorized access (formerly PR.AC)</t>
    </r>
  </si>
  <si>
    <r>
      <rPr>
        <b/>
        <sz val="11"/>
        <color theme="1"/>
        <rFont val="Calibri"/>
        <family val="2"/>
        <scheme val="minor"/>
      </rPr>
      <t>Awareness and Training (PR.AT)</t>
    </r>
    <r>
      <rPr>
        <sz val="11"/>
        <color theme="1"/>
        <rFont val="Calibri"/>
        <family val="2"/>
        <scheme val="minor"/>
      </rPr>
      <t>: The organization’s personnel are provided cybersecurity awareness and training so they can perform their cybersecurity-related tasks</t>
    </r>
  </si>
  <si>
    <r>
      <rPr>
        <b/>
        <sz val="11"/>
        <color theme="1"/>
        <rFont val="Calibri"/>
        <family val="2"/>
        <scheme val="minor"/>
      </rPr>
      <t>Data Security (PR.DS)</t>
    </r>
    <r>
      <rPr>
        <sz val="11"/>
        <color theme="1"/>
        <rFont val="Calibri"/>
        <family val="2"/>
        <scheme val="minor"/>
      </rPr>
      <t>: Data is managed consistent with the organization’s risk strategy to protect the confidentiality, integrity, and availability ofinformation</t>
    </r>
  </si>
  <si>
    <r>
      <rPr>
        <b/>
        <sz val="11"/>
        <color theme="1"/>
        <rFont val="Calibri"/>
        <family val="2"/>
        <scheme val="minor"/>
      </rPr>
      <t>Platform Security (PR.PS)</t>
    </r>
    <r>
      <rPr>
        <sz val="11"/>
        <color theme="1"/>
        <rFont val="Calibri"/>
        <family val="2"/>
        <scheme val="minor"/>
      </rPr>
      <t>: The hardware, software (e.g., firmware, operating systems, applications), and services of physical and virtual platforms are managed consistent with the organization’s risk strategy to protect their confidentiality, integrity, and availability</t>
    </r>
  </si>
  <si>
    <r>
      <rPr>
        <b/>
        <sz val="11"/>
        <color theme="1"/>
        <rFont val="Calibri"/>
        <family val="2"/>
        <scheme val="minor"/>
      </rPr>
      <t>Technology Infrastructure Resilience (PR.IR)</t>
    </r>
    <r>
      <rPr>
        <sz val="11"/>
        <color theme="1"/>
        <rFont val="Calibri"/>
        <family val="2"/>
        <scheme val="minor"/>
      </rPr>
      <t>: Security architectures are managed with the organization’s risk strategy to protect asset confidentiality, integrity, and availability, and organizational resilience</t>
    </r>
  </si>
  <si>
    <r>
      <rPr>
        <b/>
        <sz val="11"/>
        <color theme="1"/>
        <rFont val="Calibri"/>
        <family val="2"/>
        <scheme val="minor"/>
      </rPr>
      <t>PR.AA-01</t>
    </r>
    <r>
      <rPr>
        <sz val="11"/>
        <color theme="1"/>
        <rFont val="Calibri"/>
        <family val="2"/>
        <scheme val="minor"/>
      </rPr>
      <t>: Identities and credentials for authorized users, services, and hardware are managed by the organization (formerly PR.AC-01)</t>
    </r>
  </si>
  <si>
    <r>
      <rPr>
        <b/>
        <sz val="11"/>
        <color theme="1"/>
        <rFont val="Calibri"/>
        <family val="2"/>
        <scheme val="minor"/>
      </rPr>
      <t>PR.AA-02</t>
    </r>
    <r>
      <rPr>
        <sz val="11"/>
        <color theme="1"/>
        <rFont val="Calibri"/>
        <family val="2"/>
        <scheme val="minor"/>
      </rPr>
      <t>: Identities are proofed and bound to credentials based on the context of interactions (formerly PR.AC-06)</t>
    </r>
  </si>
  <si>
    <r>
      <rPr>
        <b/>
        <sz val="11"/>
        <color theme="1"/>
        <rFont val="Calibri"/>
        <family val="2"/>
        <scheme val="minor"/>
      </rPr>
      <t>PR.AA-03</t>
    </r>
    <r>
      <rPr>
        <sz val="11"/>
        <color theme="1"/>
        <rFont val="Calibri"/>
        <family val="2"/>
        <scheme val="minor"/>
      </rPr>
      <t>: Users, services, and hardware are authenticated (formerly PR.AC-03, PR.AC-07)</t>
    </r>
  </si>
  <si>
    <r>
      <rPr>
        <b/>
        <sz val="11"/>
        <color theme="1"/>
        <rFont val="Calibri"/>
        <family val="2"/>
        <scheme val="minor"/>
      </rPr>
      <t>PR.AA-04</t>
    </r>
    <r>
      <rPr>
        <sz val="11"/>
        <color theme="1"/>
        <rFont val="Calibri"/>
        <family val="2"/>
        <scheme val="minor"/>
      </rPr>
      <t>: Identity assertions are protected, conveyed, and verified</t>
    </r>
  </si>
  <si>
    <r>
      <rPr>
        <b/>
        <sz val="11"/>
        <color theme="1"/>
        <rFont val="Calibri"/>
        <family val="2"/>
        <scheme val="minor"/>
      </rPr>
      <t>PR.AA-05</t>
    </r>
    <r>
      <rPr>
        <sz val="11"/>
        <color theme="1"/>
        <rFont val="Calibri"/>
        <family val="2"/>
        <scheme val="minor"/>
      </rPr>
      <t>: Access permissions, entitlements, and authorizations are defined in a policy, managed, enforced, and reviewed, and incorporate the principles of least privilege and separation of duties (formerly PR.AC-01, PR.AC-03, PR.AC-04)</t>
    </r>
  </si>
  <si>
    <r>
      <rPr>
        <b/>
        <sz val="11"/>
        <color theme="1"/>
        <rFont val="Calibri"/>
        <family val="2"/>
        <scheme val="minor"/>
      </rPr>
      <t>PR.AA-06</t>
    </r>
    <r>
      <rPr>
        <sz val="11"/>
        <color theme="1"/>
        <rFont val="Calibri"/>
        <family val="2"/>
        <scheme val="minor"/>
      </rPr>
      <t>: Physical access to assets is managed, monitored, and enforced commensurate with risk (formerly PR.AC-02, PR.PT-04)</t>
    </r>
  </si>
  <si>
    <r>
      <rPr>
        <b/>
        <sz val="11"/>
        <color theme="1"/>
        <rFont val="Calibri"/>
        <family val="2"/>
        <scheme val="minor"/>
      </rPr>
      <t>PR.AT-01</t>
    </r>
    <r>
      <rPr>
        <sz val="11"/>
        <color theme="1"/>
        <rFont val="Calibri"/>
        <family val="2"/>
        <scheme val="minor"/>
      </rPr>
      <t>: Users are provided awareness and training so they possess the knowledge and skills to perform general tasks with security risks in mind (formerly PR.AT-01, PR.AT-03, RS.CO-01)</t>
    </r>
  </si>
  <si>
    <r>
      <rPr>
        <b/>
        <sz val="11"/>
        <color theme="1"/>
        <rFont val="Calibri"/>
        <family val="2"/>
        <scheme val="minor"/>
      </rPr>
      <t>PR.AT-02</t>
    </r>
    <r>
      <rPr>
        <sz val="11"/>
        <color theme="1"/>
        <rFont val="Calibri"/>
        <family val="2"/>
        <scheme val="minor"/>
      </rPr>
      <t>: Individuals in specialized roles are provided awareness and training so they possess the knowledge and skills to perform relevant tasks withsecurity risks in mind (formerly PR.AT-02, PR.AT-03, PR.AT-04, PR.AT-05)</t>
    </r>
  </si>
  <si>
    <r>
      <rPr>
        <b/>
        <sz val="11"/>
        <color theme="1"/>
        <rFont val="Calibri"/>
        <family val="2"/>
        <scheme val="minor"/>
      </rPr>
      <t>PR.DS-01</t>
    </r>
    <r>
      <rPr>
        <sz val="11"/>
        <color theme="1"/>
        <rFont val="Calibri"/>
        <family val="2"/>
        <scheme val="minor"/>
      </rPr>
      <t>: The confidentiality, integrity, and mavailability of data-at-rest are protected (formerly PR.DS-01, PR-DS.05, PR.DS-06, PR.PT-02)</t>
    </r>
  </si>
  <si>
    <r>
      <rPr>
        <b/>
        <sz val="11"/>
        <color theme="1"/>
        <rFont val="Calibri"/>
        <family val="2"/>
        <scheme val="minor"/>
      </rPr>
      <t>PR.DS-02</t>
    </r>
    <r>
      <rPr>
        <sz val="11"/>
        <color theme="1"/>
        <rFont val="Calibri"/>
        <family val="2"/>
        <scheme val="minor"/>
      </rPr>
      <t>: The confidentiality, integrity, and availability of data-in-transit are protected (formerly PR.DS-02, PR.DS-05)</t>
    </r>
  </si>
  <si>
    <r>
      <rPr>
        <b/>
        <sz val="11"/>
        <color theme="1"/>
        <rFont val="Calibri"/>
        <family val="2"/>
        <scheme val="minor"/>
      </rPr>
      <t>PR.DS-09</t>
    </r>
    <r>
      <rPr>
        <sz val="11"/>
        <color theme="1"/>
        <rFont val="Calibri"/>
        <family val="2"/>
        <scheme val="minor"/>
      </rPr>
      <t>: Data is managed throughout its life cycle, including destruction (formerly PR.IP-06)</t>
    </r>
  </si>
  <si>
    <r>
      <rPr>
        <b/>
        <sz val="11"/>
        <color theme="1"/>
        <rFont val="Calibri"/>
        <family val="2"/>
        <scheme val="minor"/>
      </rPr>
      <t>PR.DS-10</t>
    </r>
    <r>
      <rPr>
        <sz val="11"/>
        <color theme="1"/>
        <rFont val="Calibri"/>
        <family val="2"/>
        <scheme val="minor"/>
      </rPr>
      <t>: The confidentiality, integrity, and availability of data-in-use are protected (formerly PR.DS-05)</t>
    </r>
  </si>
  <si>
    <r>
      <rPr>
        <b/>
        <sz val="11"/>
        <color theme="1"/>
        <rFont val="Calibri"/>
        <family val="2"/>
        <scheme val="minor"/>
      </rPr>
      <t>PR.DS-11</t>
    </r>
    <r>
      <rPr>
        <sz val="11"/>
        <color theme="1"/>
        <rFont val="Calibri"/>
        <family val="2"/>
        <scheme val="minor"/>
      </rPr>
      <t>: Backups of data are created, protected, maintained, and tested (formerly PR.IP-04)</t>
    </r>
  </si>
  <si>
    <r>
      <rPr>
        <b/>
        <sz val="11"/>
        <color theme="1"/>
        <rFont val="Calibri"/>
        <family val="2"/>
        <scheme val="minor"/>
      </rPr>
      <t>PR.PS-01</t>
    </r>
    <r>
      <rPr>
        <sz val="11"/>
        <color theme="1"/>
        <rFont val="Calibri"/>
        <family val="2"/>
        <scheme val="minor"/>
      </rPr>
      <t>: Configuration management practices are applied (formerly PR.IP-01, PR.IP-03, PR.PT-02, PR.PT-03)</t>
    </r>
  </si>
  <si>
    <r>
      <rPr>
        <b/>
        <sz val="11"/>
        <color theme="1"/>
        <rFont val="Calibri"/>
        <family val="2"/>
        <scheme val="minor"/>
      </rPr>
      <t>PR.PS-02</t>
    </r>
    <r>
      <rPr>
        <sz val="11"/>
        <color theme="1"/>
        <rFont val="Calibri"/>
        <family val="2"/>
        <scheme val="minor"/>
      </rPr>
      <t>: Software is maintained, replaced, and removed commensurate with risk (formerly PR.IP-12, PR.MA-02)</t>
    </r>
  </si>
  <si>
    <r>
      <rPr>
        <b/>
        <sz val="11"/>
        <color theme="1"/>
        <rFont val="Calibri"/>
        <family val="2"/>
        <scheme val="minor"/>
      </rPr>
      <t>PR.PS-03</t>
    </r>
    <r>
      <rPr>
        <sz val="11"/>
        <color theme="1"/>
        <rFont val="Calibri"/>
        <family val="2"/>
        <scheme val="minor"/>
      </rPr>
      <t>: Hardware is maintained, replaced, and removed commensurate with risk (formerly PR.MA-01)</t>
    </r>
  </si>
  <si>
    <r>
      <rPr>
        <b/>
        <sz val="11"/>
        <color theme="1"/>
        <rFont val="Calibri"/>
        <family val="2"/>
        <scheme val="minor"/>
      </rPr>
      <t>PR.PS-04</t>
    </r>
    <r>
      <rPr>
        <sz val="11"/>
        <color theme="1"/>
        <rFont val="Calibri"/>
        <family val="2"/>
        <scheme val="minor"/>
      </rPr>
      <t>: Log records are generated and made available for continuous monitoring (formerly PR.PT-01)</t>
    </r>
  </si>
  <si>
    <r>
      <rPr>
        <b/>
        <sz val="11"/>
        <color theme="1"/>
        <rFont val="Calibri"/>
        <family val="2"/>
        <scheme val="minor"/>
      </rPr>
      <t>PR.PS-05</t>
    </r>
    <r>
      <rPr>
        <sz val="11"/>
        <color theme="1"/>
        <rFont val="Calibri"/>
        <family val="2"/>
        <scheme val="minor"/>
      </rPr>
      <t>: Installation and execution of unauthorized software are prevented</t>
    </r>
  </si>
  <si>
    <r>
      <rPr>
        <b/>
        <sz val="11"/>
        <color theme="1"/>
        <rFont val="Calibri"/>
        <family val="2"/>
        <scheme val="minor"/>
      </rPr>
      <t>PR.PS-06</t>
    </r>
    <r>
      <rPr>
        <sz val="11"/>
        <color theme="1"/>
        <rFont val="Calibri"/>
        <family val="2"/>
        <scheme val="minor"/>
      </rPr>
      <t>: Secure software development practices are integrated and their performance is monitored throughout the software development life cycle</t>
    </r>
  </si>
  <si>
    <r>
      <rPr>
        <b/>
        <sz val="11"/>
        <color theme="1"/>
        <rFont val="Calibri"/>
        <family val="2"/>
        <scheme val="minor"/>
      </rPr>
      <t>PR.IR-01</t>
    </r>
    <r>
      <rPr>
        <sz val="11"/>
        <color theme="1"/>
        <rFont val="Calibri"/>
        <family val="2"/>
        <scheme val="minor"/>
      </rPr>
      <t>: Networks and environments are protected from unauthorized logical access and usage (formerly PR.AC-03, PR.AC-05, PR.DS-07, PR.PT-04)</t>
    </r>
  </si>
  <si>
    <r>
      <rPr>
        <b/>
        <sz val="11"/>
        <color theme="1"/>
        <rFont val="Calibri"/>
        <family val="2"/>
        <scheme val="minor"/>
      </rPr>
      <t>PR.IR-02</t>
    </r>
    <r>
      <rPr>
        <sz val="11"/>
        <color theme="1"/>
        <rFont val="Calibri"/>
        <family val="2"/>
        <scheme val="minor"/>
      </rPr>
      <t>: The organization’s technology assets are protected from environmental threats (formerly PR.IP-05)</t>
    </r>
  </si>
  <si>
    <r>
      <rPr>
        <b/>
        <sz val="11"/>
        <color theme="1"/>
        <rFont val="Calibri"/>
        <family val="2"/>
        <scheme val="minor"/>
      </rPr>
      <t>PR.IR-03</t>
    </r>
    <r>
      <rPr>
        <sz val="11"/>
        <color theme="1"/>
        <rFont val="Calibri"/>
        <family val="2"/>
        <scheme val="minor"/>
      </rPr>
      <t>: Mechanisms are implemented to achieve resilience requirements in normal and adverse situations (formerly PR.PT-05)</t>
    </r>
  </si>
  <si>
    <r>
      <rPr>
        <b/>
        <sz val="11"/>
        <color theme="1"/>
        <rFont val="Calibri"/>
        <family val="2"/>
        <scheme val="minor"/>
      </rPr>
      <t>PR.IR-04</t>
    </r>
    <r>
      <rPr>
        <sz val="11"/>
        <color theme="1"/>
        <rFont val="Calibri"/>
        <family val="2"/>
        <scheme val="minor"/>
      </rPr>
      <t>: Adequate resource capacity to ensure availability is maintained (formerly PR.DS-04)</t>
    </r>
  </si>
  <si>
    <r>
      <rPr>
        <b/>
        <sz val="11"/>
        <color theme="1"/>
        <rFont val="Calibri"/>
        <family val="2"/>
        <scheme val="minor"/>
      </rPr>
      <t>Ex1</t>
    </r>
    <r>
      <rPr>
        <sz val="11"/>
        <color theme="1"/>
        <rFont val="Calibri"/>
        <family val="2"/>
        <scheme val="minor"/>
      </rPr>
      <t xml:space="preserve">: Monitor usage of storage, power, compute, network bandwidth, and other resources
</t>
    </r>
    <r>
      <rPr>
        <b/>
        <sz val="11"/>
        <color theme="1"/>
        <rFont val="Calibri"/>
        <family val="2"/>
        <scheme val="minor"/>
      </rPr>
      <t>Ex2</t>
    </r>
    <r>
      <rPr>
        <sz val="11"/>
        <color theme="1"/>
        <rFont val="Calibri"/>
        <family val="2"/>
        <scheme val="minor"/>
      </rPr>
      <t>: Forecast future needs, and scale resources accordingly</t>
    </r>
  </si>
  <si>
    <r>
      <rPr>
        <b/>
        <sz val="11"/>
        <color theme="1"/>
        <rFont val="Calibri"/>
        <family val="2"/>
        <scheme val="minor"/>
      </rPr>
      <t>Ex1</t>
    </r>
    <r>
      <rPr>
        <sz val="11"/>
        <color theme="1"/>
        <rFont val="Calibri"/>
        <family val="2"/>
        <scheme val="minor"/>
      </rPr>
      <t xml:space="preserve">: Avoid single points of failure in systems and infrastructure Ex2: Use load balancing to increase capacity and improve reliability
</t>
    </r>
    <r>
      <rPr>
        <b/>
        <sz val="11"/>
        <color theme="1"/>
        <rFont val="Calibri"/>
        <family val="2"/>
        <scheme val="minor"/>
      </rPr>
      <t>Ex3</t>
    </r>
    <r>
      <rPr>
        <sz val="11"/>
        <color theme="1"/>
        <rFont val="Calibri"/>
        <family val="2"/>
        <scheme val="minor"/>
      </rPr>
      <t>: Use high-availability components like redundant storage and power suppliers to improve system reliability</t>
    </r>
  </si>
  <si>
    <r>
      <rPr>
        <b/>
        <sz val="11"/>
        <color theme="1"/>
        <rFont val="Calibri"/>
        <family val="2"/>
        <scheme val="minor"/>
      </rPr>
      <t>Ex1</t>
    </r>
    <r>
      <rPr>
        <sz val="11"/>
        <color theme="1"/>
        <rFont val="Calibri"/>
        <family val="2"/>
        <scheme val="minor"/>
      </rPr>
      <t xml:space="preserve">: Protect organizational equipment from known environmental threats, such as flooding, fire, wind, and excessive heat and humidity
</t>
    </r>
    <r>
      <rPr>
        <b/>
        <sz val="11"/>
        <color theme="1"/>
        <rFont val="Calibri"/>
        <family val="2"/>
        <scheme val="minor"/>
      </rPr>
      <t>Ex2</t>
    </r>
    <r>
      <rPr>
        <sz val="11"/>
        <color theme="1"/>
        <rFont val="Calibri"/>
        <family val="2"/>
        <scheme val="minor"/>
      </rPr>
      <t>: Include protection from environmental threats and provisions for adequate operating infrastructure in requirements for service providers that operate systems on the organization's behalf</t>
    </r>
  </si>
  <si>
    <r>
      <rPr>
        <b/>
        <sz val="11"/>
        <color theme="1"/>
        <rFont val="Calibri"/>
        <family val="2"/>
        <scheme val="minor"/>
      </rPr>
      <t>Ex1</t>
    </r>
    <r>
      <rPr>
        <sz val="11"/>
        <color theme="1"/>
        <rFont val="Calibri"/>
        <family val="2"/>
        <scheme val="minor"/>
      </rPr>
      <t xml:space="preserve">: Logically segment organization networks and cloud-based platforms according to trust boundaries and platform types (e.g., IT, IoT, OT, mobile, guests), and permit required communications only between segments
</t>
    </r>
    <r>
      <rPr>
        <b/>
        <sz val="11"/>
        <color theme="1"/>
        <rFont val="Calibri"/>
        <family val="2"/>
        <scheme val="minor"/>
      </rPr>
      <t>Ex2</t>
    </r>
    <r>
      <rPr>
        <sz val="11"/>
        <color theme="1"/>
        <rFont val="Calibri"/>
        <family val="2"/>
        <scheme val="minor"/>
      </rPr>
      <t xml:space="preserve">: Logically segment organization networks from external networks, and permit only necessary communications to enter the organization’s networks from the external networks
</t>
    </r>
    <r>
      <rPr>
        <b/>
        <sz val="11"/>
        <color theme="1"/>
        <rFont val="Calibri"/>
        <family val="2"/>
        <scheme val="minor"/>
      </rPr>
      <t>Ex3</t>
    </r>
    <r>
      <rPr>
        <sz val="11"/>
        <color theme="1"/>
        <rFont val="Calibri"/>
        <family val="2"/>
        <scheme val="minor"/>
      </rPr>
      <t>: Implement zero trust architectures to restrict network access to each resource to the minimum necessary
Ex4: Check the cyber health of endpoints before allowing them to access and use production resources</t>
    </r>
  </si>
  <si>
    <r>
      <rPr>
        <b/>
        <sz val="11"/>
        <color theme="1"/>
        <rFont val="Calibri"/>
        <family val="2"/>
        <scheme val="minor"/>
      </rPr>
      <t>Ex1</t>
    </r>
    <r>
      <rPr>
        <sz val="11"/>
        <color theme="1"/>
        <rFont val="Calibri"/>
        <family val="2"/>
        <scheme val="minor"/>
      </rPr>
      <t xml:space="preserve">: Protect all components of organization-developed software from tampering and unauthorized access
</t>
    </r>
    <r>
      <rPr>
        <b/>
        <sz val="11"/>
        <color theme="1"/>
        <rFont val="Calibri"/>
        <family val="2"/>
        <scheme val="minor"/>
      </rPr>
      <t>Ex2</t>
    </r>
    <r>
      <rPr>
        <sz val="11"/>
        <color theme="1"/>
        <rFont val="Calibri"/>
        <family val="2"/>
        <scheme val="minor"/>
      </rPr>
      <t xml:space="preserve">: Secure all software produced by the organization, with minimal vulnerabilities in their releases
</t>
    </r>
    <r>
      <rPr>
        <b/>
        <sz val="11"/>
        <color theme="1"/>
        <rFont val="Calibri"/>
        <family val="2"/>
        <scheme val="minor"/>
      </rPr>
      <t>Ex3</t>
    </r>
    <r>
      <rPr>
        <sz val="11"/>
        <color theme="1"/>
        <rFont val="Calibri"/>
        <family val="2"/>
        <scheme val="minor"/>
      </rPr>
      <t>: Maintain the software used in production environments, and securely dispose of software once it is no longer needed</t>
    </r>
  </si>
  <si>
    <r>
      <rPr>
        <b/>
        <sz val="11"/>
        <color theme="1"/>
        <rFont val="Calibri"/>
        <family val="2"/>
        <scheme val="minor"/>
      </rPr>
      <t>Ex1</t>
    </r>
    <r>
      <rPr>
        <sz val="11"/>
        <color theme="1"/>
        <rFont val="Calibri"/>
        <family val="2"/>
        <scheme val="minor"/>
      </rPr>
      <t xml:space="preserve">: When risk warrants it, restrict software execution to permitted products only or deny the execution of prohibited and unauthorized software
</t>
    </r>
    <r>
      <rPr>
        <b/>
        <sz val="11"/>
        <color theme="1"/>
        <rFont val="Calibri"/>
        <family val="2"/>
        <scheme val="minor"/>
      </rPr>
      <t>Ex2</t>
    </r>
    <r>
      <rPr>
        <sz val="11"/>
        <color theme="1"/>
        <rFont val="Calibri"/>
        <family val="2"/>
        <scheme val="minor"/>
      </rPr>
      <t xml:space="preserve">: Verify the source of new software and the softwa re’s integrity before installing it
</t>
    </r>
    <r>
      <rPr>
        <b/>
        <sz val="11"/>
        <color theme="1"/>
        <rFont val="Calibri"/>
        <family val="2"/>
        <scheme val="minor"/>
      </rPr>
      <t>Ex3</t>
    </r>
    <r>
      <rPr>
        <sz val="11"/>
        <color theme="1"/>
        <rFont val="Calibri"/>
        <family val="2"/>
        <scheme val="minor"/>
      </rPr>
      <t xml:space="preserve">: Configure platforms to use only approved DNS services that block access to known malicious domains
</t>
    </r>
    <r>
      <rPr>
        <b/>
        <sz val="11"/>
        <color theme="1"/>
        <rFont val="Calibri"/>
        <family val="2"/>
        <scheme val="minor"/>
      </rPr>
      <t>Ex4</t>
    </r>
    <r>
      <rPr>
        <sz val="11"/>
        <color theme="1"/>
        <rFont val="Calibri"/>
        <family val="2"/>
        <scheme val="minor"/>
      </rPr>
      <t xml:space="preserve">: Configure platforms to allow the installation of organization-approved software only </t>
    </r>
  </si>
  <si>
    <r>
      <rPr>
        <b/>
        <sz val="11"/>
        <color theme="1"/>
        <rFont val="Calibri"/>
        <family val="2"/>
        <scheme val="minor"/>
      </rPr>
      <t>Ex1</t>
    </r>
    <r>
      <rPr>
        <sz val="11"/>
        <color theme="1"/>
        <rFont val="Calibri"/>
        <family val="2"/>
        <scheme val="minor"/>
      </rPr>
      <t xml:space="preserve">: Configure all operating systems, applications, and services (including cloud-based services) to generate log records
</t>
    </r>
    <r>
      <rPr>
        <b/>
        <sz val="11"/>
        <color theme="1"/>
        <rFont val="Calibri"/>
        <family val="2"/>
        <scheme val="minor"/>
      </rPr>
      <t>Ex2</t>
    </r>
    <r>
      <rPr>
        <sz val="11"/>
        <color theme="1"/>
        <rFont val="Calibri"/>
        <family val="2"/>
        <scheme val="minor"/>
      </rPr>
      <t xml:space="preserve">: Configure log generators to securely share their logs with the organization’s logging infrastructure systems and services
</t>
    </r>
    <r>
      <rPr>
        <b/>
        <sz val="11"/>
        <color theme="1"/>
        <rFont val="Calibri"/>
        <family val="2"/>
        <scheme val="minor"/>
      </rPr>
      <t>Ex3</t>
    </r>
    <r>
      <rPr>
        <sz val="11"/>
        <color theme="1"/>
        <rFont val="Calibri"/>
        <family val="2"/>
        <scheme val="minor"/>
      </rPr>
      <t xml:space="preserve">: Configure log generators to record the data needed by zero-trust architectures </t>
    </r>
  </si>
  <si>
    <r>
      <rPr>
        <b/>
        <sz val="11"/>
        <color theme="1"/>
        <rFont val="Calibri"/>
        <family val="2"/>
        <scheme val="minor"/>
      </rPr>
      <t>Ex1</t>
    </r>
    <r>
      <rPr>
        <sz val="11"/>
        <color theme="1"/>
        <rFont val="Calibri"/>
        <family val="2"/>
        <scheme val="minor"/>
      </rPr>
      <t xml:space="preserve">: Replace hardware when it lacks needed security capabilities or when it cannot support software with needed security capabilities
</t>
    </r>
    <r>
      <rPr>
        <b/>
        <sz val="11"/>
        <color theme="1"/>
        <rFont val="Calibri"/>
        <family val="2"/>
        <scheme val="minor"/>
      </rPr>
      <t>Ex2</t>
    </r>
    <r>
      <rPr>
        <sz val="11"/>
        <color theme="1"/>
        <rFont val="Calibri"/>
        <family val="2"/>
        <scheme val="minor"/>
      </rPr>
      <t xml:space="preserve">: Define and implement plans for hardware end-of-life maintenance support and obsolescence
</t>
    </r>
    <r>
      <rPr>
        <b/>
        <sz val="11"/>
        <color theme="1"/>
        <rFont val="Calibri"/>
        <family val="2"/>
        <scheme val="minor"/>
      </rPr>
      <t>Ex3</t>
    </r>
    <r>
      <rPr>
        <sz val="11"/>
        <color theme="1"/>
        <rFont val="Calibri"/>
        <family val="2"/>
        <scheme val="minor"/>
      </rPr>
      <t>: Perform hardware disposal in a secure, responsible, and auditable manner</t>
    </r>
  </si>
  <si>
    <r>
      <rPr>
        <b/>
        <sz val="11"/>
        <color theme="1"/>
        <rFont val="Calibri"/>
        <family val="2"/>
        <scheme val="minor"/>
      </rPr>
      <t>Ex1</t>
    </r>
    <r>
      <rPr>
        <sz val="11"/>
        <color theme="1"/>
        <rFont val="Calibri"/>
        <family val="2"/>
        <scheme val="minor"/>
      </rPr>
      <t xml:space="preserve">: Perform routine and emergency patching within the timeframes specified in the vulnerability management plan
</t>
    </r>
    <r>
      <rPr>
        <b/>
        <sz val="11"/>
        <color theme="1"/>
        <rFont val="Calibri"/>
        <family val="2"/>
        <scheme val="minor"/>
      </rPr>
      <t>Ex2</t>
    </r>
    <r>
      <rPr>
        <sz val="11"/>
        <color theme="1"/>
        <rFont val="Calibri"/>
        <family val="2"/>
        <scheme val="minor"/>
      </rPr>
      <t xml:space="preserve">: Update container images, and deploy new container instances to replace rather than update existing instances
</t>
    </r>
    <r>
      <rPr>
        <b/>
        <sz val="11"/>
        <color theme="1"/>
        <rFont val="Calibri"/>
        <family val="2"/>
        <scheme val="minor"/>
      </rPr>
      <t>Ex3</t>
    </r>
    <r>
      <rPr>
        <sz val="11"/>
        <color theme="1"/>
        <rFont val="Calibri"/>
        <family val="2"/>
        <scheme val="minor"/>
      </rPr>
      <t xml:space="preserve">: Replace end-of-life software and service versions with supported, maintained versions
</t>
    </r>
    <r>
      <rPr>
        <b/>
        <sz val="11"/>
        <color theme="1"/>
        <rFont val="Calibri"/>
        <family val="2"/>
        <scheme val="minor"/>
      </rPr>
      <t>Ex4</t>
    </r>
    <r>
      <rPr>
        <sz val="11"/>
        <color theme="1"/>
        <rFont val="Calibri"/>
        <family val="2"/>
        <scheme val="minor"/>
      </rPr>
      <t xml:space="preserve">: Uninstall and remove unauthorized software and services that pose undue risks
</t>
    </r>
    <r>
      <rPr>
        <b/>
        <sz val="11"/>
        <color theme="1"/>
        <rFont val="Calibri"/>
        <family val="2"/>
        <scheme val="minor"/>
      </rPr>
      <t>Ex5</t>
    </r>
    <r>
      <rPr>
        <sz val="11"/>
        <color theme="1"/>
        <rFont val="Calibri"/>
        <family val="2"/>
        <scheme val="minor"/>
      </rPr>
      <t xml:space="preserve">: Uninstall and remove any unnecessary software components (e.g., operating system utilities) that attackers might misuse
</t>
    </r>
    <r>
      <rPr>
        <b/>
        <sz val="11"/>
        <color theme="1"/>
        <rFont val="Calibri"/>
        <family val="2"/>
        <scheme val="minor"/>
      </rPr>
      <t>Ex6</t>
    </r>
    <r>
      <rPr>
        <sz val="11"/>
        <color theme="1"/>
        <rFont val="Calibri"/>
        <family val="2"/>
        <scheme val="minor"/>
      </rPr>
      <t xml:space="preserve">: Define and implement plans for software and service end-of-life maintenance support and obsolescence </t>
    </r>
  </si>
  <si>
    <r>
      <rPr>
        <b/>
        <sz val="11"/>
        <color theme="1"/>
        <rFont val="Calibri"/>
        <family val="2"/>
        <scheme val="minor"/>
      </rPr>
      <t>Ex1</t>
    </r>
    <r>
      <rPr>
        <sz val="11"/>
        <color theme="1"/>
        <rFont val="Calibri"/>
        <family val="2"/>
        <scheme val="minor"/>
      </rPr>
      <t xml:space="preserve">: Establish, test, deploy, and maintain hardened baselines that enforce the organization’s cybersecurity policies and provide only essential capabilities (i.e., principle of least functionality)
</t>
    </r>
    <r>
      <rPr>
        <b/>
        <sz val="11"/>
        <color theme="1"/>
        <rFont val="Calibri"/>
        <family val="2"/>
        <scheme val="minor"/>
      </rPr>
      <t>Ex2</t>
    </r>
    <r>
      <rPr>
        <sz val="11"/>
        <color theme="1"/>
        <rFont val="Calibri"/>
        <family val="2"/>
        <scheme val="minor"/>
      </rPr>
      <t>: Review all default configuration settings that may potentially impact cybersecurity when installing or upgrading software</t>
    </r>
  </si>
  <si>
    <r>
      <rPr>
        <b/>
        <sz val="11"/>
        <color theme="1"/>
        <rFont val="Calibri"/>
        <family val="2"/>
        <scheme val="minor"/>
      </rPr>
      <t>Ex1</t>
    </r>
    <r>
      <rPr>
        <sz val="11"/>
        <color theme="1"/>
        <rFont val="Calibri"/>
        <family val="2"/>
        <scheme val="minor"/>
      </rPr>
      <t xml:space="preserve">: Continuously back up critical data in near-real-time, and back up other data frequently at agreed-upon schedules
</t>
    </r>
    <r>
      <rPr>
        <b/>
        <sz val="11"/>
        <color theme="1"/>
        <rFont val="Calibri"/>
        <family val="2"/>
        <scheme val="minor"/>
      </rPr>
      <t>Ex2</t>
    </r>
    <r>
      <rPr>
        <sz val="11"/>
        <color theme="1"/>
        <rFont val="Calibri"/>
        <family val="2"/>
        <scheme val="minor"/>
      </rPr>
      <t xml:space="preserve">: Test backups and restores for all types of data sources at least annually
</t>
    </r>
    <r>
      <rPr>
        <b/>
        <sz val="11"/>
        <color theme="1"/>
        <rFont val="Calibri"/>
        <family val="2"/>
        <scheme val="minor"/>
      </rPr>
      <t>Ex3</t>
    </r>
    <r>
      <rPr>
        <sz val="11"/>
        <color theme="1"/>
        <rFont val="Calibri"/>
        <family val="2"/>
        <scheme val="minor"/>
      </rPr>
      <t xml:space="preserve">: Securely store some backups offline and offsite so that an incident or disaster will not damage them
Ex4: Enforce geolocation restrictions for data backup storage  </t>
    </r>
  </si>
  <si>
    <t>IDENTIFY (ID)</t>
  </si>
  <si>
    <r>
      <rPr>
        <b/>
        <sz val="11"/>
        <color theme="1"/>
        <rFont val="Calibri"/>
        <family val="2"/>
        <scheme val="minor"/>
      </rPr>
      <t>Asset Management (ID.AM):</t>
    </r>
    <r>
      <rPr>
        <sz val="11"/>
        <color theme="1"/>
        <rFont val="Calibri"/>
        <family val="2"/>
        <scheme val="minor"/>
      </rPr>
      <t xml:space="preserve">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</si>
  <si>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theme="1"/>
        <rFont val="Calibri"/>
        <family val="2"/>
        <scheme val="minor"/>
      </rPr>
      <t>Risk Assessment (ID.RA)</t>
    </r>
    <r>
      <rPr>
        <sz val="11"/>
        <color theme="1"/>
        <rFont val="Calibri"/>
        <family val="2"/>
        <scheme val="minor"/>
      </rPr>
      <t>: The organization understands the cybersecurity risk to the organization, assets, and individuals.</t>
    </r>
  </si>
  <si>
    <r>
      <rPr>
        <b/>
        <sz val="11"/>
        <color theme="1"/>
        <rFont val="Calibri"/>
        <family val="2"/>
        <scheme val="minor"/>
      </rPr>
      <t>Improvement (ID.IM)</t>
    </r>
    <r>
      <rPr>
        <sz val="11"/>
        <color theme="1"/>
        <rFont val="Calibri"/>
        <family val="2"/>
        <scheme val="minor"/>
      </rPr>
      <t>: Improvements to organizational cybersecurity risk management processes, procedures and activities are identified across all Framework Functions</t>
    </r>
  </si>
  <si>
    <r>
      <rPr>
        <b/>
        <sz val="11"/>
        <color theme="1"/>
        <rFont val="Calibri"/>
        <family val="2"/>
        <scheme val="minor"/>
      </rPr>
      <t>ID.AM-01</t>
    </r>
    <r>
      <rPr>
        <sz val="11"/>
        <color theme="1"/>
        <rFont val="Calibri"/>
        <family val="2"/>
        <scheme val="minor"/>
      </rPr>
      <t>: Inventories of hardware managed by the organization are maintained</t>
    </r>
  </si>
  <si>
    <r>
      <rPr>
        <b/>
        <sz val="11"/>
        <color theme="1"/>
        <rFont val="Calibri"/>
        <family val="2"/>
        <scheme val="minor"/>
      </rPr>
      <t>ID.AM-02</t>
    </r>
    <r>
      <rPr>
        <sz val="11"/>
        <color theme="1"/>
        <rFont val="Calibri"/>
        <family val="2"/>
        <scheme val="minor"/>
      </rPr>
      <t>: Inventories of software, services, and systems managed by the organization are maintained</t>
    </r>
  </si>
  <si>
    <r>
      <rPr>
        <b/>
        <sz val="11"/>
        <color theme="1"/>
        <rFont val="Calibri"/>
        <family val="2"/>
        <scheme val="minor"/>
      </rPr>
      <t>ID.AM-03</t>
    </r>
    <r>
      <rPr>
        <sz val="11"/>
        <color theme="1"/>
        <rFont val="Calibri"/>
        <family val="2"/>
        <scheme val="minor"/>
      </rPr>
      <t>: Representations of the organization’s authorized network communication and internal and external network data flows are maintained (formerly ID.AM-03, DE.AE-01)</t>
    </r>
  </si>
  <si>
    <r>
      <rPr>
        <b/>
        <sz val="11"/>
        <color theme="1"/>
        <rFont val="Calibri"/>
        <family val="2"/>
        <scheme val="minor"/>
      </rPr>
      <t>ID.AM-04</t>
    </r>
    <r>
      <rPr>
        <sz val="11"/>
        <color theme="1"/>
        <rFont val="Calibri"/>
        <family val="2"/>
        <scheme val="minor"/>
      </rPr>
      <t>: Inventories of services provided by suppliers are maintained</t>
    </r>
  </si>
  <si>
    <r>
      <rPr>
        <b/>
        <sz val="11"/>
        <color theme="1"/>
        <rFont val="Calibri"/>
        <family val="2"/>
        <scheme val="minor"/>
      </rPr>
      <t>ID.AM-05</t>
    </r>
    <r>
      <rPr>
        <sz val="11"/>
        <color theme="1"/>
        <rFont val="Calibri"/>
        <family val="2"/>
        <scheme val="minor"/>
      </rPr>
      <t>: Assets are prioritized based on classification, criticality, resources, and impact on the mission</t>
    </r>
  </si>
  <si>
    <r>
      <rPr>
        <b/>
        <sz val="11"/>
        <color theme="1"/>
        <rFont val="Calibri"/>
        <family val="2"/>
        <scheme val="minor"/>
      </rPr>
      <t>ID.AM-07</t>
    </r>
    <r>
      <rPr>
        <sz val="11"/>
        <color theme="1"/>
        <rFont val="Calibri"/>
        <family val="2"/>
        <scheme val="minor"/>
      </rPr>
      <t>: Inventories of data and corresponding metadata for designated data types are maintained</t>
    </r>
  </si>
  <si>
    <r>
      <rPr>
        <b/>
        <sz val="11"/>
        <color theme="1"/>
        <rFont val="Calibri"/>
        <family val="2"/>
        <scheme val="minor"/>
      </rPr>
      <t>ID.AM-08</t>
    </r>
    <r>
      <rPr>
        <sz val="11"/>
        <color theme="1"/>
        <rFont val="Calibri"/>
        <family val="2"/>
        <scheme val="minor"/>
      </rPr>
      <t>: Systems, hardware, software, and services are managed throughout their life cycle (formerly PR.DS-03, PR.IP-02, PR.MA-01, PR.MA-02)</t>
    </r>
  </si>
  <si>
    <r>
      <rPr>
        <b/>
        <sz val="11"/>
        <color theme="1"/>
        <rFont val="Calibri"/>
        <family val="2"/>
        <scheme val="minor"/>
      </rPr>
      <t>ID.RA-01</t>
    </r>
    <r>
      <rPr>
        <sz val="11"/>
        <color theme="1"/>
        <rFont val="Calibri"/>
        <family val="2"/>
        <scheme val="minor"/>
      </rPr>
      <t>: Vulnerabilities in assets are identified, validated, and recorded (formerly ID.RA-01, PR.IP-12, DE.CM-08)</t>
    </r>
  </si>
  <si>
    <r>
      <rPr>
        <b/>
        <sz val="11"/>
        <color theme="1"/>
        <rFont val="Calibri"/>
        <family val="2"/>
        <scheme val="minor"/>
      </rPr>
      <t>ID.RA-02</t>
    </r>
    <r>
      <rPr>
        <sz val="11"/>
        <color theme="1"/>
        <rFont val="Calibri"/>
        <family val="2"/>
        <scheme val="minor"/>
      </rPr>
      <t>: Cyber threat intelligence is received from information sharing forums and sources</t>
    </r>
  </si>
  <si>
    <r>
      <rPr>
        <b/>
        <sz val="11"/>
        <color theme="1"/>
        <rFont val="Calibri"/>
        <family val="2"/>
        <scheme val="minor"/>
      </rPr>
      <t>ID.RA-03</t>
    </r>
    <r>
      <rPr>
        <sz val="11"/>
        <color theme="1"/>
        <rFont val="Calibri"/>
        <family val="2"/>
        <scheme val="minor"/>
      </rPr>
      <t>: Internal and external threats to the organization are identified and recorded</t>
    </r>
  </si>
  <si>
    <r>
      <rPr>
        <b/>
        <sz val="11"/>
        <color theme="1"/>
        <rFont val="Calibri"/>
        <family val="2"/>
        <scheme val="minor"/>
      </rPr>
      <t>ID.RA-04</t>
    </r>
    <r>
      <rPr>
        <sz val="11"/>
        <color theme="1"/>
        <rFont val="Calibri"/>
        <family val="2"/>
        <scheme val="minor"/>
      </rPr>
      <t>: Potential impacts and likelihoods of threats exploiting vulnerabilities are identified and recorded</t>
    </r>
  </si>
  <si>
    <r>
      <rPr>
        <b/>
        <sz val="11"/>
        <color theme="1"/>
        <rFont val="Calibri"/>
        <family val="2"/>
        <scheme val="minor"/>
      </rPr>
      <t>ID.RA-05</t>
    </r>
    <r>
      <rPr>
        <sz val="11"/>
        <color theme="1"/>
        <rFont val="Calibri"/>
        <family val="2"/>
        <scheme val="minor"/>
      </rPr>
      <t>: Threats, vulnerabilities, likelihoods, and impacts are used to determine risk and inform risk prioritization</t>
    </r>
  </si>
  <si>
    <r>
      <rPr>
        <b/>
        <sz val="11"/>
        <color theme="1"/>
        <rFont val="Calibri"/>
        <family val="2"/>
        <scheme val="minor"/>
      </rPr>
      <t>ID.RA-06</t>
    </r>
    <r>
      <rPr>
        <sz val="11"/>
        <color theme="1"/>
        <rFont val="Calibri"/>
        <family val="2"/>
        <scheme val="minor"/>
      </rPr>
      <t>: Risk responses are chosen from the available options, prioritized, planned, tracked, and communicated (formerly ID.RA-06, RS.MI-03)</t>
    </r>
  </si>
  <si>
    <r>
      <rPr>
        <b/>
        <sz val="11"/>
        <color theme="1"/>
        <rFont val="Calibri"/>
        <family val="2"/>
        <scheme val="minor"/>
      </rPr>
      <t>ID.RA-07</t>
    </r>
    <r>
      <rPr>
        <sz val="11"/>
        <color theme="1"/>
        <rFont val="Calibri"/>
        <family val="2"/>
        <scheme val="minor"/>
      </rPr>
      <t>: Changes and exceptions are managed, assessed for risk impact, recorded, and tracked (formerly part of PR.IP-03)</t>
    </r>
  </si>
  <si>
    <r>
      <rPr>
        <b/>
        <sz val="11"/>
        <color theme="1"/>
        <rFont val="Calibri"/>
        <family val="2"/>
        <scheme val="minor"/>
      </rPr>
      <t>ID.RA-08</t>
    </r>
    <r>
      <rPr>
        <sz val="11"/>
        <color theme="1"/>
        <rFont val="Calibri"/>
        <family val="2"/>
        <scheme val="minor"/>
      </rPr>
      <t>: Processes for receiving, analyzing, and responding to vulnerability disclosures are established (formerly RS.AN-05)</t>
    </r>
  </si>
  <si>
    <r>
      <rPr>
        <b/>
        <sz val="11"/>
        <color theme="1"/>
        <rFont val="Calibri"/>
        <family val="2"/>
        <scheme val="minor"/>
      </rPr>
      <t>ID.RA-09</t>
    </r>
    <r>
      <rPr>
        <sz val="11"/>
        <color theme="1"/>
        <rFont val="Calibri"/>
        <family val="2"/>
        <scheme val="minor"/>
      </rPr>
      <t>: The authenticity and integrity of hardware and software are assessed prior toacquisition and use (formerly PR.DS-08)</t>
    </r>
  </si>
  <si>
    <r>
      <rPr>
        <b/>
        <sz val="11"/>
        <color theme="1"/>
        <rFont val="Calibri"/>
        <family val="2"/>
        <scheme val="minor"/>
      </rPr>
      <t>ID.IM-01</t>
    </r>
    <r>
      <rPr>
        <sz val="11"/>
        <color theme="1"/>
        <rFont val="Calibri"/>
        <family val="2"/>
        <scheme val="minor"/>
      </rPr>
      <t>: Continuous evaluation is applied to identify improvements</t>
    </r>
  </si>
  <si>
    <r>
      <rPr>
        <b/>
        <sz val="11"/>
        <color theme="1"/>
        <rFont val="Calibri"/>
        <family val="2"/>
        <scheme val="minor"/>
      </rPr>
      <t>ID.IM-02</t>
    </r>
    <r>
      <rPr>
        <sz val="11"/>
        <color theme="1"/>
        <rFont val="Calibri"/>
        <family val="2"/>
        <scheme val="minor"/>
      </rPr>
      <t>: Security tests and exercises, including those done in coordination with suppliers and relevant third parties, are conducted to identify improvements (formerly ID.SC-05, PR.IP-10, DE.DP-03)</t>
    </r>
  </si>
  <si>
    <r>
      <rPr>
        <b/>
        <sz val="11"/>
        <color theme="1"/>
        <rFont val="Calibri"/>
        <family val="2"/>
        <scheme val="minor"/>
      </rPr>
      <t>ID.IM-03</t>
    </r>
    <r>
      <rPr>
        <sz val="11"/>
        <color theme="1"/>
        <rFont val="Calibri"/>
        <family val="2"/>
        <scheme val="minor"/>
      </rPr>
      <t>: Lessons learned during execution of operational processes, procedures, and activities are used to identify improvements (formerly PR.IP-07, PR.IP-08, DE.DP-05, RS.IM-01, RS.IM-02, RC.IM-01, RC.IM-02)</t>
    </r>
  </si>
  <si>
    <r>
      <rPr>
        <b/>
        <sz val="11"/>
        <color theme="1"/>
        <rFont val="Calibri"/>
        <family val="2"/>
        <scheme val="minor"/>
      </rPr>
      <t>ID.IM-04</t>
    </r>
    <r>
      <rPr>
        <sz val="11"/>
        <color theme="1"/>
        <rFont val="Calibri"/>
        <family val="2"/>
        <scheme val="minor"/>
      </rPr>
      <t>: Cybersecurity plans that affect operations are communicated, maintained, and improved (formerly PR.IP-09)</t>
    </r>
  </si>
  <si>
    <r>
      <rPr>
        <b/>
        <sz val="11"/>
        <color theme="1"/>
        <rFont val="Calibri"/>
        <family val="2"/>
        <scheme val="minor"/>
      </rPr>
      <t>Ex1</t>
    </r>
    <r>
      <rPr>
        <sz val="11"/>
        <color theme="1"/>
        <rFont val="Calibri"/>
        <family val="2"/>
        <scheme val="minor"/>
      </rPr>
      <t xml:space="preserve">: Establish contingency plans (e.g., incident response, business continuity, disaster recovery) for responding to and recovering from adverse events that can interfere with operations, expose confidential information, or otherwise endanger the organization s mission and viability 
</t>
    </r>
    <r>
      <rPr>
        <b/>
        <sz val="11"/>
        <color theme="1"/>
        <rFont val="Calibri"/>
        <family val="2"/>
        <scheme val="minor"/>
      </rPr>
      <t>Ex2</t>
    </r>
    <r>
      <rPr>
        <sz val="11"/>
        <color theme="1"/>
        <rFont val="Calibri"/>
        <family val="2"/>
        <scheme val="minor"/>
      </rPr>
      <t xml:space="preserve">: Include contact and communication information, processes for handling common scenarios, and criteria for prioritization, escalation, and elevation in all contingency plans
</t>
    </r>
    <r>
      <rPr>
        <b/>
        <sz val="11"/>
        <color theme="1"/>
        <rFont val="Calibri"/>
        <family val="2"/>
        <scheme val="minor"/>
      </rPr>
      <t>Ex3</t>
    </r>
    <r>
      <rPr>
        <sz val="11"/>
        <color theme="1"/>
        <rFont val="Calibri"/>
        <family val="2"/>
        <scheme val="minor"/>
      </rPr>
      <t xml:space="preserve">: Create a vulnerability management plan to identify and assess all types of vulnerabilities and to prioritize, test, and implement risk responses
</t>
    </r>
    <r>
      <rPr>
        <b/>
        <sz val="11"/>
        <color theme="1"/>
        <rFont val="Calibri"/>
        <family val="2"/>
        <scheme val="minor"/>
      </rPr>
      <t>Ex4</t>
    </r>
    <r>
      <rPr>
        <sz val="11"/>
        <color theme="1"/>
        <rFont val="Calibri"/>
        <family val="2"/>
        <scheme val="minor"/>
      </rPr>
      <t xml:space="preserve">: Communicate cybersecurity plans (including updates) to those responsible for carrying them out and to affected parties
</t>
    </r>
    <r>
      <rPr>
        <b/>
        <sz val="11"/>
        <color theme="1"/>
        <rFont val="Calibri"/>
        <family val="2"/>
        <scheme val="minor"/>
      </rPr>
      <t>Ex5</t>
    </r>
    <r>
      <rPr>
        <sz val="11"/>
        <color theme="1"/>
        <rFont val="Calibri"/>
        <family val="2"/>
        <scheme val="minor"/>
      </rPr>
      <t>: Review and update all cybersecurity plans annually or when a need for significant improvements is identified</t>
    </r>
  </si>
  <si>
    <r>
      <rPr>
        <b/>
        <sz val="11"/>
        <color theme="1"/>
        <rFont val="Calibri"/>
        <family val="2"/>
        <scheme val="minor"/>
      </rPr>
      <t>Ex1</t>
    </r>
    <r>
      <rPr>
        <sz val="11"/>
        <color theme="1"/>
        <rFont val="Calibri"/>
        <family val="2"/>
        <scheme val="minor"/>
      </rPr>
      <t xml:space="preserve">: Conduct collaborative lessons learned sessions with suppliers 
</t>
    </r>
    <r>
      <rPr>
        <b/>
        <sz val="11"/>
        <color theme="1"/>
        <rFont val="Calibri"/>
        <family val="2"/>
        <scheme val="minor"/>
      </rPr>
      <t>Ex2</t>
    </r>
    <r>
      <rPr>
        <sz val="11"/>
        <color theme="1"/>
        <rFont val="Calibri"/>
        <family val="2"/>
        <scheme val="minor"/>
      </rPr>
      <t xml:space="preserve">: Annually review cybersecurity policies, processes, and procedures to take lessons learned into account 
</t>
    </r>
    <r>
      <rPr>
        <b/>
        <sz val="11"/>
        <color theme="1"/>
        <rFont val="Calibri"/>
        <family val="2"/>
        <scheme val="minor"/>
      </rPr>
      <t>Ex3</t>
    </r>
    <r>
      <rPr>
        <sz val="11"/>
        <color theme="1"/>
        <rFont val="Calibri"/>
        <family val="2"/>
        <scheme val="minor"/>
      </rPr>
      <t>: Use metrics to assess operational cybersecurity performance over time</t>
    </r>
  </si>
  <si>
    <r>
      <rPr>
        <b/>
        <sz val="11"/>
        <color theme="1"/>
        <rFont val="Calibri"/>
        <family val="2"/>
        <scheme val="minor"/>
      </rPr>
      <t>Ex1</t>
    </r>
    <r>
      <rPr>
        <sz val="11"/>
        <color theme="1"/>
        <rFont val="Calibri"/>
        <family val="2"/>
        <scheme val="minor"/>
      </rPr>
      <t xml:space="preserve">: Identify improvements for future incident response activities based on findings from incident response assessments (e.g., tabletop exercises and simulations, tests, internal reviews, independent audits)
</t>
    </r>
    <r>
      <rPr>
        <b/>
        <sz val="11"/>
        <color theme="1"/>
        <rFont val="Calibri"/>
        <family val="2"/>
        <scheme val="minor"/>
      </rPr>
      <t>Ex2</t>
    </r>
    <r>
      <rPr>
        <sz val="11"/>
        <color theme="1"/>
        <rFont val="Calibri"/>
        <family val="2"/>
        <scheme val="minor"/>
      </rPr>
      <t xml:space="preserve">: Identify improvements for future business continuity, disaster recovery, and incident response activities based on exercises performed in coordination with critical service providers and product suppliers
</t>
    </r>
    <r>
      <rPr>
        <b/>
        <sz val="11"/>
        <color theme="1"/>
        <rFont val="Calibri"/>
        <family val="2"/>
        <scheme val="minor"/>
      </rPr>
      <t>Ex3</t>
    </r>
    <r>
      <rPr>
        <sz val="11"/>
        <color theme="1"/>
        <rFont val="Calibri"/>
        <family val="2"/>
        <scheme val="minor"/>
      </rPr>
      <t xml:space="preserve">: Involve internal stakeholders (e.g., senior executives, legal department, HR) in security tests and exercises as appropriate
</t>
    </r>
    <r>
      <rPr>
        <b/>
        <sz val="11"/>
        <color theme="1"/>
        <rFont val="Calibri"/>
        <family val="2"/>
        <scheme val="minor"/>
      </rPr>
      <t>Ex4</t>
    </r>
    <r>
      <rPr>
        <sz val="11"/>
        <color theme="1"/>
        <rFont val="Calibri"/>
        <family val="2"/>
        <scheme val="minor"/>
      </rPr>
      <t xml:space="preserve">: Perform penetration testing to identify opportunities to improve the security posture of selected high-risk systems
</t>
    </r>
    <r>
      <rPr>
        <b/>
        <sz val="11"/>
        <color theme="1"/>
        <rFont val="Calibri"/>
        <family val="2"/>
        <scheme val="minor"/>
      </rPr>
      <t>Ex5</t>
    </r>
    <r>
      <rPr>
        <sz val="11"/>
        <color theme="1"/>
        <rFont val="Calibri"/>
        <family val="2"/>
        <scheme val="minor"/>
      </rPr>
      <t xml:space="preserve">: Exercise contingency plans for responding to and recovering from the discovery that products or services did not originate with the contracted supplier or partner or were altered before receipt
</t>
    </r>
    <r>
      <rPr>
        <b/>
        <sz val="11"/>
        <color theme="1"/>
        <rFont val="Calibri"/>
        <family val="2"/>
        <scheme val="minor"/>
      </rPr>
      <t>Ex6</t>
    </r>
    <r>
      <rPr>
        <sz val="11"/>
        <color theme="1"/>
        <rFont val="Calibri"/>
        <family val="2"/>
        <scheme val="minor"/>
      </rPr>
      <t>: Collect and analyze performance metrics using security tools and services to inform improvements to the cybersecurity program</t>
    </r>
  </si>
  <si>
    <r>
      <rPr>
        <b/>
        <sz val="11"/>
        <color theme="1"/>
        <rFont val="Calibri"/>
        <family val="2"/>
        <scheme val="minor"/>
      </rPr>
      <t>Ex1</t>
    </r>
    <r>
      <rPr>
        <sz val="11"/>
        <color theme="1"/>
        <rFont val="Calibri"/>
        <family val="2"/>
        <scheme val="minor"/>
      </rPr>
      <t xml:space="preserve">: Perform self-assessments of critical services that take current threats and TTPs into consideration
</t>
    </r>
    <r>
      <rPr>
        <b/>
        <sz val="11"/>
        <color theme="1"/>
        <rFont val="Calibri"/>
        <family val="2"/>
        <scheme val="minor"/>
      </rPr>
      <t>Ex2</t>
    </r>
    <r>
      <rPr>
        <sz val="11"/>
        <color theme="1"/>
        <rFont val="Calibri"/>
        <family val="2"/>
        <scheme val="minor"/>
      </rPr>
      <t xml:space="preserve">: Invest in third-party assessments or independent audits of the effectiveness of the organization’ s cybersecurity program to identify areas that need improvement
</t>
    </r>
    <r>
      <rPr>
        <b/>
        <sz val="11"/>
        <color theme="1"/>
        <rFont val="Calibri"/>
        <family val="2"/>
        <scheme val="minor"/>
      </rPr>
      <t>Ex3</t>
    </r>
    <r>
      <rPr>
        <sz val="11"/>
        <color theme="1"/>
        <rFont val="Calibri"/>
        <family val="2"/>
        <scheme val="minor"/>
      </rPr>
      <t>: Constantly evaluate compliance with selected cybersecurity requirements through automated means</t>
    </r>
  </si>
  <si>
    <r>
      <rPr>
        <b/>
        <sz val="11"/>
        <color theme="1"/>
        <rFont val="Calibri"/>
        <family val="2"/>
        <scheme val="minor"/>
      </rPr>
      <t>Ex1</t>
    </r>
    <r>
      <rPr>
        <sz val="11"/>
        <color theme="1"/>
        <rFont val="Calibri"/>
        <family val="2"/>
        <scheme val="minor"/>
      </rPr>
      <t>: Assess the authenticity and cybersecurity of critical technology products and services prior to acquisition and use</t>
    </r>
  </si>
  <si>
    <r>
      <rPr>
        <b/>
        <sz val="11"/>
        <color theme="1"/>
        <rFont val="Calibri"/>
        <family val="2"/>
        <scheme val="minor"/>
      </rPr>
      <t>Ex1</t>
    </r>
    <r>
      <rPr>
        <sz val="11"/>
        <color theme="1"/>
        <rFont val="Calibri"/>
        <family val="2"/>
        <scheme val="minor"/>
      </rPr>
      <t xml:space="preserve">: Conduct vulnerability information sharing between the organization and its suppliers following the rules and protocols defined in contracts
</t>
    </r>
    <r>
      <rPr>
        <b/>
        <sz val="11"/>
        <color theme="1"/>
        <rFont val="Calibri"/>
        <family val="2"/>
        <scheme val="minor"/>
      </rPr>
      <t>Ex2</t>
    </r>
    <r>
      <rPr>
        <sz val="11"/>
        <color theme="1"/>
        <rFont val="Calibri"/>
        <family val="2"/>
        <scheme val="minor"/>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</si>
  <si>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theme="1"/>
        <rFont val="Calibri"/>
        <family val="2"/>
        <scheme val="minor"/>
      </rPr>
      <t>Ex1</t>
    </r>
    <r>
      <rPr>
        <sz val="11"/>
        <color theme="1"/>
        <rFont val="Calibri"/>
        <family val="2"/>
        <scheme val="minor"/>
      </rPr>
      <t xml:space="preserve">: Implement and follow procedures for the formal documentation, review, testing, and approval of proposed changes and requested exceptions
</t>
    </r>
    <r>
      <rPr>
        <b/>
        <sz val="11"/>
        <color theme="1"/>
        <rFont val="Calibri"/>
        <family val="2"/>
        <scheme val="minor"/>
      </rPr>
      <t>Ex2</t>
    </r>
    <r>
      <rPr>
        <sz val="11"/>
        <color theme="1"/>
        <rFont val="Calibri"/>
        <family val="2"/>
        <scheme val="minor"/>
      </rPr>
      <t xml:space="preserve">: Document the possible risks of making or not making each proposed change, and provide guidance on rolling back changes
</t>
    </r>
    <r>
      <rPr>
        <b/>
        <sz val="11"/>
        <color theme="1"/>
        <rFont val="Calibri"/>
        <family val="2"/>
        <scheme val="minor"/>
      </rPr>
      <t>Ex3</t>
    </r>
    <r>
      <rPr>
        <sz val="11"/>
        <color theme="1"/>
        <rFont val="Calibri"/>
        <family val="2"/>
        <scheme val="minor"/>
      </rPr>
      <t xml:space="preserve">: Document the risks related to each requested exception and the plan for responding to those risks
</t>
    </r>
    <r>
      <rPr>
        <b/>
        <sz val="11"/>
        <color theme="1"/>
        <rFont val="Calibri"/>
        <family val="2"/>
        <scheme val="minor"/>
      </rPr>
      <t>Ex4</t>
    </r>
    <r>
      <rPr>
        <sz val="11"/>
        <color theme="1"/>
        <rFont val="Calibri"/>
        <family val="2"/>
        <scheme val="minor"/>
      </rPr>
      <t>: Periodically review risks that were accepted based upon planned future actions or milestones</t>
    </r>
  </si>
  <si>
    <r>
      <rPr>
        <b/>
        <sz val="11"/>
        <color theme="1"/>
        <rFont val="Calibri"/>
        <family val="2"/>
        <scheme val="minor"/>
      </rPr>
      <t>Ex1</t>
    </r>
    <r>
      <rPr>
        <sz val="11"/>
        <color theme="1"/>
        <rFont val="Calibri"/>
        <family val="2"/>
        <scheme val="minor"/>
      </rPr>
      <t xml:space="preserve">: Apply the vulnerability management plan’s criteria for deciding whether to accept, transfer, mitigate, or avoid risk
</t>
    </r>
    <r>
      <rPr>
        <b/>
        <sz val="11"/>
        <color theme="1"/>
        <rFont val="Calibri"/>
        <family val="2"/>
        <scheme val="minor"/>
      </rPr>
      <t>Ex2</t>
    </r>
    <r>
      <rPr>
        <sz val="11"/>
        <color theme="1"/>
        <rFont val="Calibri"/>
        <family val="2"/>
        <scheme val="minor"/>
      </rPr>
      <t xml:space="preserve">: Apply the vulnerability ma nagement plan’s criteria for selecting compensating controls to mitigate risk
</t>
    </r>
    <r>
      <rPr>
        <b/>
        <sz val="11"/>
        <color theme="1"/>
        <rFont val="Calibri"/>
        <family val="2"/>
        <scheme val="minor"/>
      </rPr>
      <t>Ex3</t>
    </r>
    <r>
      <rPr>
        <sz val="11"/>
        <color theme="1"/>
        <rFont val="Calibri"/>
        <family val="2"/>
        <scheme val="minor"/>
      </rPr>
      <t xml:space="preserve">: Track the progress of risk response implementation (e.g., plan of action and milestones [POA&amp;M], risk register)
</t>
    </r>
    <r>
      <rPr>
        <b/>
        <sz val="11"/>
        <color theme="1"/>
        <rFont val="Calibri"/>
        <family val="2"/>
        <scheme val="minor"/>
      </rPr>
      <t>Ex4</t>
    </r>
    <r>
      <rPr>
        <sz val="11"/>
        <color theme="1"/>
        <rFont val="Calibri"/>
        <family val="2"/>
        <scheme val="minor"/>
      </rPr>
      <t xml:space="preserve">: Use risk assessment findings to inform risk response decisions and actions
</t>
    </r>
    <r>
      <rPr>
        <b/>
        <sz val="11"/>
        <color theme="1"/>
        <rFont val="Calibri"/>
        <family val="2"/>
        <scheme val="minor"/>
      </rPr>
      <t>Ex5</t>
    </r>
    <r>
      <rPr>
        <sz val="11"/>
        <color theme="1"/>
        <rFont val="Calibri"/>
        <family val="2"/>
        <scheme val="minor"/>
      </rPr>
      <t>: Communicate planned risk responses to affected stakeholders in priority order</t>
    </r>
  </si>
  <si>
    <r>
      <rPr>
        <b/>
        <sz val="11"/>
        <color theme="1"/>
        <rFont val="Calibri"/>
        <family val="2"/>
        <scheme val="minor"/>
      </rPr>
      <t>Ex1</t>
    </r>
    <r>
      <rPr>
        <sz val="11"/>
        <color theme="1"/>
        <rFont val="Calibri"/>
        <family val="2"/>
        <scheme val="minor"/>
      </rPr>
      <t xml:space="preserve">: Develop threat models to better understand risks to the data and identify appropriate risk responses
</t>
    </r>
    <r>
      <rPr>
        <b/>
        <sz val="11"/>
        <color theme="1"/>
        <rFont val="Calibri"/>
        <family val="2"/>
        <scheme val="minor"/>
      </rPr>
      <t>Ex2</t>
    </r>
    <r>
      <rPr>
        <sz val="11"/>
        <color theme="1"/>
        <rFont val="Calibri"/>
        <family val="2"/>
        <scheme val="minor"/>
      </rPr>
      <t>: Prioritize cybersecurity resource allocations and investments based on estimated likelihoods and impacts</t>
    </r>
  </si>
  <si>
    <r>
      <rPr>
        <b/>
        <sz val="11"/>
        <color theme="1"/>
        <rFont val="Calibri"/>
        <family val="2"/>
        <scheme val="minor"/>
      </rPr>
      <t>Ex1</t>
    </r>
    <r>
      <rPr>
        <sz val="11"/>
        <color theme="1"/>
        <rFont val="Calibri"/>
        <family val="2"/>
        <scheme val="minor"/>
      </rPr>
      <t xml:space="preserve">: Business leaders and cybersecurity risk management practitioners work together to estimate the likelihood and impactof risk scenarios and record them in risk registers
</t>
    </r>
    <r>
      <rPr>
        <b/>
        <sz val="11"/>
        <color theme="1"/>
        <rFont val="Calibri"/>
        <family val="2"/>
        <scheme val="minor"/>
      </rPr>
      <t>Ex2</t>
    </r>
    <r>
      <rPr>
        <sz val="11"/>
        <color theme="1"/>
        <rFont val="Calibri"/>
        <family val="2"/>
        <scheme val="minor"/>
      </rPr>
      <t xml:space="preserve">: Enumerate the potential business impacts of unauthorized access to the organization s communications, systems, and data processed in or by those systems
</t>
    </r>
    <r>
      <rPr>
        <b/>
        <sz val="11"/>
        <color theme="1"/>
        <rFont val="Calibri"/>
        <family val="2"/>
        <scheme val="minor"/>
      </rPr>
      <t>Ex3</t>
    </r>
    <r>
      <rPr>
        <sz val="11"/>
        <color theme="1"/>
        <rFont val="Calibri"/>
        <family val="2"/>
        <scheme val="minor"/>
      </rPr>
      <t>: Account for the potential impacts of cascading failures for systems of systems</t>
    </r>
  </si>
  <si>
    <r>
      <rPr>
        <b/>
        <sz val="11"/>
        <color theme="1"/>
        <rFont val="Calibri"/>
        <family val="2"/>
        <scheme val="minor"/>
      </rPr>
      <t>Ex1</t>
    </r>
    <r>
      <rPr>
        <sz val="11"/>
        <color theme="1"/>
        <rFont val="Calibri"/>
        <family val="2"/>
        <scheme val="minor"/>
      </rPr>
      <t xml:space="preserve">: Use cyber threat intelligence to maintain awareness of the types of threat actors likely to target the organization and the TTPs they are likely to use
</t>
    </r>
    <r>
      <rPr>
        <b/>
        <sz val="11"/>
        <color theme="1"/>
        <rFont val="Calibri"/>
        <family val="2"/>
        <scheme val="minor"/>
      </rPr>
      <t>Ex2</t>
    </r>
    <r>
      <rPr>
        <sz val="11"/>
        <color theme="1"/>
        <rFont val="Calibri"/>
        <family val="2"/>
        <scheme val="minor"/>
      </rPr>
      <t xml:space="preserve">: Perform threat hunting to look for signs of threat actors within the environment
</t>
    </r>
    <r>
      <rPr>
        <b/>
        <sz val="11"/>
        <color theme="1"/>
        <rFont val="Calibri"/>
        <family val="2"/>
        <scheme val="minor"/>
      </rPr>
      <t>Ex3</t>
    </r>
    <r>
      <rPr>
        <sz val="11"/>
        <color theme="1"/>
        <rFont val="Calibri"/>
        <family val="2"/>
        <scheme val="minor"/>
      </rPr>
      <t xml:space="preserve">: Implement processes for identifying internal threat actors </t>
    </r>
  </si>
  <si>
    <r>
      <rPr>
        <b/>
        <sz val="11"/>
        <color theme="1"/>
        <rFont val="Calibri"/>
        <family val="2"/>
        <scheme val="minor"/>
      </rPr>
      <t>Ex1</t>
    </r>
    <r>
      <rPr>
        <sz val="11"/>
        <color theme="1"/>
        <rFont val="Calibri"/>
        <family val="2"/>
        <scheme val="minor"/>
      </rPr>
      <t xml:space="preserve">: Remove data that must remain confidential (e.g., from processors and memory) as soon as it is no longer needed
</t>
    </r>
    <r>
      <rPr>
        <b/>
        <sz val="11"/>
        <color theme="1"/>
        <rFont val="Calibri"/>
        <family val="2"/>
        <scheme val="minor"/>
      </rPr>
      <t>Ex2</t>
    </r>
    <r>
      <rPr>
        <sz val="11"/>
        <color theme="1"/>
        <rFont val="Calibri"/>
        <family val="2"/>
        <scheme val="minor"/>
      </rPr>
      <t>: Protect data in use from access by other users and processes of the same platform</t>
    </r>
  </si>
  <si>
    <r>
      <rPr>
        <b/>
        <sz val="11"/>
        <color theme="1"/>
        <rFont val="Calibri"/>
        <family val="2"/>
        <scheme val="minor"/>
      </rPr>
      <t>Ex1</t>
    </r>
    <r>
      <rPr>
        <sz val="11"/>
        <color theme="1"/>
        <rFont val="Calibri"/>
        <family val="2"/>
        <scheme val="minor"/>
      </rPr>
      <t xml:space="preserve">: Securely destroy stored data based on the organization’s data retention policy using the prescribed destruction method
</t>
    </r>
    <r>
      <rPr>
        <b/>
        <sz val="11"/>
        <color theme="1"/>
        <rFont val="Calibri"/>
        <family val="2"/>
        <scheme val="minor"/>
      </rPr>
      <t>Ex2</t>
    </r>
    <r>
      <rPr>
        <sz val="11"/>
        <color theme="1"/>
        <rFont val="Calibri"/>
        <family val="2"/>
        <scheme val="minor"/>
      </rPr>
      <t xml:space="preserve">: Securely sanitize data storage when hardware is being retired, decommissioned, reassigned, or sent for repairs or replacement
</t>
    </r>
    <r>
      <rPr>
        <b/>
        <sz val="11"/>
        <color theme="1"/>
        <rFont val="Calibri"/>
        <family val="2"/>
        <scheme val="minor"/>
      </rPr>
      <t>Ex3</t>
    </r>
    <r>
      <rPr>
        <sz val="11"/>
        <color theme="1"/>
        <rFont val="Calibri"/>
        <family val="2"/>
        <scheme val="minor"/>
      </rPr>
      <t>: Offer methods for destroying paper, storage media, and other physical forms of data storage</t>
    </r>
  </si>
  <si>
    <r>
      <rPr>
        <b/>
        <sz val="11"/>
        <color theme="1"/>
        <rFont val="Calibri"/>
        <family val="2"/>
        <scheme val="minor"/>
      </rPr>
      <t>Ex1</t>
    </r>
    <r>
      <rPr>
        <sz val="11"/>
        <color theme="1"/>
        <rFont val="Calibri"/>
        <family val="2"/>
        <scheme val="minor"/>
      </rPr>
      <t xml:space="preserve">: Use encryption, digital signatures, and cryptographic hashes to protect the confidentiality and integrity of network communications
</t>
    </r>
    <r>
      <rPr>
        <b/>
        <sz val="11"/>
        <color theme="1"/>
        <rFont val="Calibri"/>
        <family val="2"/>
        <scheme val="minor"/>
      </rPr>
      <t>Ex2</t>
    </r>
    <r>
      <rPr>
        <sz val="11"/>
        <color theme="1"/>
        <rFont val="Calibri"/>
        <family val="2"/>
        <scheme val="minor"/>
      </rPr>
      <t xml:space="preserve">: Automatically encrypt or block outbound emails and other communications that contain sensitive data, depending on the data classification
</t>
    </r>
    <r>
      <rPr>
        <b/>
        <sz val="11"/>
        <color theme="1"/>
        <rFont val="Calibri"/>
        <family val="2"/>
        <scheme val="minor"/>
      </rPr>
      <t>Ex3</t>
    </r>
    <r>
      <rPr>
        <sz val="11"/>
        <color theme="1"/>
        <rFont val="Calibri"/>
        <family val="2"/>
        <scheme val="minor"/>
      </rPr>
      <t xml:space="preserve">: Block access to personal email, file sharing, file storage services, and other personal communications applications and services from organizational systems and networks
</t>
    </r>
    <r>
      <rPr>
        <b/>
        <sz val="11"/>
        <color theme="1"/>
        <rFont val="Calibri"/>
        <family val="2"/>
        <scheme val="minor"/>
      </rPr>
      <t>Ex4</t>
    </r>
    <r>
      <rPr>
        <sz val="11"/>
        <color theme="1"/>
        <rFont val="Calibri"/>
        <family val="2"/>
        <scheme val="minor"/>
      </rPr>
      <t>: Prevent reuse of sensitive data from production environments (e.g., customer records) in development, testing, and other non-production environments</t>
    </r>
  </si>
  <si>
    <r>
      <rPr>
        <b/>
        <sz val="11"/>
        <color theme="1"/>
        <rFont val="Calibri"/>
        <family val="2"/>
        <scheme val="minor"/>
      </rPr>
      <t>Ex1</t>
    </r>
    <r>
      <rPr>
        <sz val="11"/>
        <color theme="1"/>
        <rFont val="Calibri"/>
        <family val="2"/>
        <scheme val="minor"/>
      </rPr>
      <t xml:space="preserve">: Use encryption, digital signatures, and cryptographic hashes to protect the confidentiality and integrity of stored data in files, databases, virtual machine disk images, container images, and other resources
</t>
    </r>
    <r>
      <rPr>
        <b/>
        <sz val="11"/>
        <color theme="1"/>
        <rFont val="Calibri"/>
        <family val="2"/>
        <scheme val="minor"/>
      </rPr>
      <t>Ex2</t>
    </r>
    <r>
      <rPr>
        <sz val="11"/>
        <color theme="1"/>
        <rFont val="Calibri"/>
        <family val="2"/>
        <scheme val="minor"/>
      </rPr>
      <t xml:space="preserve">: Use full disk encryption to protect data stored on user endpoints
</t>
    </r>
    <r>
      <rPr>
        <b/>
        <sz val="11"/>
        <color theme="1"/>
        <rFont val="Calibri"/>
        <family val="2"/>
        <scheme val="minor"/>
      </rPr>
      <t>Ex3</t>
    </r>
    <r>
      <rPr>
        <sz val="11"/>
        <color theme="1"/>
        <rFont val="Calibri"/>
        <family val="2"/>
        <scheme val="minor"/>
      </rPr>
      <t xml:space="preserve">: Confirm the integrity of software by validating signatures 
</t>
    </r>
    <r>
      <rPr>
        <b/>
        <sz val="11"/>
        <color theme="1"/>
        <rFont val="Calibri"/>
        <family val="2"/>
        <scheme val="minor"/>
      </rPr>
      <t>Ex4</t>
    </r>
    <r>
      <rPr>
        <sz val="11"/>
        <color theme="1"/>
        <rFont val="Calibri"/>
        <family val="2"/>
        <scheme val="minor"/>
      </rPr>
      <t>: Restrict the use of removable media to prevent data exfiltration 
Ex5: Physically secure removable media containing unencrypted sensitive information, such as within locked offices or file cabinets</t>
    </r>
  </si>
  <si>
    <r>
      <rPr>
        <b/>
        <sz val="11"/>
        <color theme="1"/>
        <rFont val="Calibri"/>
        <family val="2"/>
        <scheme val="minor"/>
      </rPr>
      <t>Ex1</t>
    </r>
    <r>
      <rPr>
        <sz val="11"/>
        <color theme="1"/>
        <rFont val="Calibri"/>
        <family val="2"/>
        <scheme val="minor"/>
      </rPr>
      <t xml:space="preserve">: Identify the specialized roles within the organization that require additional cybersecurity training, such as physical and cybersecurity personnel, finance personnel, senior leadership, and anyone with access to business critical data
</t>
    </r>
    <r>
      <rPr>
        <b/>
        <sz val="11"/>
        <color theme="1"/>
        <rFont val="Calibri"/>
        <family val="2"/>
        <scheme val="minor"/>
      </rPr>
      <t>Ex2</t>
    </r>
    <r>
      <rPr>
        <sz val="11"/>
        <color theme="1"/>
        <rFont val="Calibri"/>
        <family val="2"/>
        <scheme val="minor"/>
      </rPr>
      <t xml:space="preserve">: Provide role-based cybersecurity awareness and training to all those in specialized roles, including contractors, partners, suppliers, and other third parties
</t>
    </r>
    <r>
      <rPr>
        <b/>
        <sz val="11"/>
        <color theme="1"/>
        <rFont val="Calibri"/>
        <family val="2"/>
        <scheme val="minor"/>
      </rPr>
      <t>Ex3</t>
    </r>
    <r>
      <rPr>
        <sz val="11"/>
        <color theme="1"/>
        <rFont val="Calibri"/>
        <family val="2"/>
        <scheme val="minor"/>
      </rPr>
      <t xml:space="preserve">: Periodically assess or test users on their understanding of cybersecurity practices for their specialized roles
</t>
    </r>
    <r>
      <rPr>
        <b/>
        <sz val="11"/>
        <color theme="1"/>
        <rFont val="Calibri"/>
        <family val="2"/>
        <scheme val="minor"/>
      </rPr>
      <t>Ex4</t>
    </r>
    <r>
      <rPr>
        <sz val="11"/>
        <color theme="1"/>
        <rFont val="Calibri"/>
        <family val="2"/>
        <scheme val="minor"/>
      </rPr>
      <t>: Require annual refreshers to reinforce existing practices and introduce new practices</t>
    </r>
  </si>
  <si>
    <r>
      <rPr>
        <b/>
        <sz val="11"/>
        <color theme="1"/>
        <rFont val="Calibri"/>
        <family val="2"/>
        <scheme val="minor"/>
      </rPr>
      <t>Ex1</t>
    </r>
    <r>
      <rPr>
        <sz val="11"/>
        <color theme="1"/>
        <rFont val="Calibri"/>
        <family val="2"/>
        <scheme val="minor"/>
      </rPr>
      <t xml:space="preserve">: Provide basic cybersecurity awareness and training to employees, contractors, partners, suppliers, and all other users of the organization’s non -public resources
</t>
    </r>
    <r>
      <rPr>
        <b/>
        <sz val="11"/>
        <color theme="1"/>
        <rFont val="Calibri"/>
        <family val="2"/>
        <scheme val="minor"/>
      </rPr>
      <t>Ex2</t>
    </r>
    <r>
      <rPr>
        <sz val="11"/>
        <color theme="1"/>
        <rFont val="Calibri"/>
        <family val="2"/>
        <scheme val="minor"/>
      </rPr>
      <t xml:space="preserve">: Train users to recognize social engineering attempts and other common attacks, report attacks and suspicious activity, comply with acceptable use policies, and perform basic cyber hygiene tasks (e.g., patching software, choosing passwords, protecting credentials)
</t>
    </r>
    <r>
      <rPr>
        <b/>
        <sz val="11"/>
        <color theme="1"/>
        <rFont val="Calibri"/>
        <family val="2"/>
        <scheme val="minor"/>
      </rPr>
      <t>Ex3</t>
    </r>
    <r>
      <rPr>
        <sz val="11"/>
        <color theme="1"/>
        <rFont val="Calibri"/>
        <family val="2"/>
        <scheme val="minor"/>
      </rPr>
      <t xml:space="preserve">: Explain the consequences of cybersecurity policy violations, both to individual users and the organization as a whole
</t>
    </r>
    <r>
      <rPr>
        <b/>
        <sz val="11"/>
        <color theme="1"/>
        <rFont val="Calibri"/>
        <family val="2"/>
        <scheme val="minor"/>
      </rPr>
      <t>Ex4</t>
    </r>
    <r>
      <rPr>
        <sz val="11"/>
        <color theme="1"/>
        <rFont val="Calibri"/>
        <family val="2"/>
        <scheme val="minor"/>
      </rPr>
      <t xml:space="preserve">: Periodically assess or test users on their understanding of basic cybersecurity practices
</t>
    </r>
    <r>
      <rPr>
        <b/>
        <sz val="11"/>
        <color theme="1"/>
        <rFont val="Calibri"/>
        <family val="2"/>
        <scheme val="minor"/>
      </rPr>
      <t>Ex5</t>
    </r>
    <r>
      <rPr>
        <sz val="11"/>
        <color theme="1"/>
        <rFont val="Calibri"/>
        <family val="2"/>
        <scheme val="minor"/>
      </rPr>
      <t>: Require annual refreshers to reinforce existing practices and introduce new practices</t>
    </r>
  </si>
  <si>
    <r>
      <rPr>
        <b/>
        <sz val="11"/>
        <color theme="1"/>
        <rFont val="Calibri"/>
        <family val="2"/>
        <scheme val="minor"/>
      </rPr>
      <t>Ex1</t>
    </r>
    <r>
      <rPr>
        <sz val="11"/>
        <color theme="1"/>
        <rFont val="Calibri"/>
        <family val="2"/>
        <scheme val="minor"/>
      </rPr>
      <t xml:space="preserve">: Use security guards, security cameras, locked entrances, alarm systems, and other physical controls to monitor facilities and restrict access
</t>
    </r>
    <r>
      <rPr>
        <b/>
        <sz val="11"/>
        <color theme="1"/>
        <rFont val="Calibri"/>
        <family val="2"/>
        <scheme val="minor"/>
      </rPr>
      <t>Ex2</t>
    </r>
    <r>
      <rPr>
        <sz val="11"/>
        <color theme="1"/>
        <rFont val="Calibri"/>
        <family val="2"/>
        <scheme val="minor"/>
      </rPr>
      <t xml:space="preserve">: Employ additional physical security controls for areas that contain high-risk assets
</t>
    </r>
    <r>
      <rPr>
        <b/>
        <sz val="11"/>
        <color theme="1"/>
        <rFont val="Calibri"/>
        <family val="2"/>
        <scheme val="minor"/>
      </rPr>
      <t>Ex3</t>
    </r>
    <r>
      <rPr>
        <sz val="11"/>
        <color theme="1"/>
        <rFont val="Calibri"/>
        <family val="2"/>
        <scheme val="minor"/>
      </rPr>
      <t>: Escort guests, vendors, and other third parties within areas that contain business-critical assets</t>
    </r>
  </si>
  <si>
    <r>
      <rPr>
        <b/>
        <sz val="11"/>
        <color theme="1"/>
        <rFont val="Calibri"/>
        <family val="2"/>
        <scheme val="minor"/>
      </rPr>
      <t>Ex1</t>
    </r>
    <r>
      <rPr>
        <sz val="11"/>
        <color theme="1"/>
        <rFont val="Calibri"/>
        <family val="2"/>
        <scheme val="minor"/>
      </rPr>
      <t xml:space="preserve">: Review logical and physical access privileges periodically and whenever someone changes roles or leaves the organization, and promptly rescind privileges that are no longer needed
</t>
    </r>
    <r>
      <rPr>
        <b/>
        <sz val="11"/>
        <color theme="1"/>
        <rFont val="Calibri"/>
        <family val="2"/>
        <scheme val="minor"/>
      </rPr>
      <t>Ex2</t>
    </r>
    <r>
      <rPr>
        <sz val="11"/>
        <color theme="1"/>
        <rFont val="Calibri"/>
        <family val="2"/>
        <scheme val="minor"/>
      </rPr>
      <t xml:space="preserve">: Take attributes of the requester and the requested resource into account for authorization decisions (e.g., geolocation, day/time, requester endpoint ’s cyber health)
</t>
    </r>
    <r>
      <rPr>
        <b/>
        <sz val="11"/>
        <color theme="1"/>
        <rFont val="Calibri"/>
        <family val="2"/>
        <scheme val="minor"/>
      </rPr>
      <t>Ex3</t>
    </r>
    <r>
      <rPr>
        <sz val="11"/>
        <color theme="1"/>
        <rFont val="Calibri"/>
        <family val="2"/>
        <scheme val="minor"/>
      </rPr>
      <t xml:space="preserve">: Restrict access and privileges to the minimum necessary (e.g., zero trust architecture)
</t>
    </r>
    <r>
      <rPr>
        <b/>
        <sz val="11"/>
        <color theme="1"/>
        <rFont val="Calibri"/>
        <family val="2"/>
        <scheme val="minor"/>
      </rPr>
      <t>Ex4</t>
    </r>
    <r>
      <rPr>
        <sz val="11"/>
        <color theme="1"/>
        <rFont val="Calibri"/>
        <family val="2"/>
        <scheme val="minor"/>
      </rPr>
      <t>: Periodically review the privileges associated with critical business functions to confirm proper separation of duties</t>
    </r>
  </si>
  <si>
    <r>
      <rPr>
        <b/>
        <sz val="11"/>
        <color theme="1"/>
        <rFont val="Calibri"/>
        <family val="2"/>
        <scheme val="minor"/>
      </rPr>
      <t>Ex1</t>
    </r>
    <r>
      <rPr>
        <sz val="11"/>
        <color theme="1"/>
        <rFont val="Calibri"/>
        <family val="2"/>
        <scheme val="minor"/>
      </rPr>
      <t xml:space="preserve">: Protect identity assertions that are used to convey authentication and user information through single sign-on systems
</t>
    </r>
    <r>
      <rPr>
        <b/>
        <sz val="11"/>
        <color theme="1"/>
        <rFont val="Calibri"/>
        <family val="2"/>
        <scheme val="minor"/>
      </rPr>
      <t>Ex2</t>
    </r>
    <r>
      <rPr>
        <sz val="11"/>
        <color theme="1"/>
        <rFont val="Calibri"/>
        <family val="2"/>
        <scheme val="minor"/>
      </rPr>
      <t xml:space="preserve">: Protect identity assertions that are used to convey authentication and user information between federated systems
</t>
    </r>
    <r>
      <rPr>
        <b/>
        <sz val="11"/>
        <color theme="1"/>
        <rFont val="Calibri"/>
        <family val="2"/>
        <scheme val="minor"/>
      </rPr>
      <t>Ex3</t>
    </r>
    <r>
      <rPr>
        <sz val="11"/>
        <color theme="1"/>
        <rFont val="Calibri"/>
        <family val="2"/>
        <scheme val="minor"/>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</si>
  <si>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theme="1"/>
        <rFont val="Calibri"/>
        <family val="2"/>
        <scheme val="minor"/>
      </rPr>
      <t>Ex1</t>
    </r>
    <r>
      <rPr>
        <sz val="11"/>
        <color theme="1"/>
        <rFont val="Calibri"/>
        <family val="2"/>
        <scheme val="minor"/>
      </rPr>
      <t xml:space="preserve">: Require multifactor authentication 
</t>
    </r>
    <r>
      <rPr>
        <b/>
        <sz val="11"/>
        <color theme="1"/>
        <rFont val="Calibri"/>
        <family val="2"/>
        <scheme val="minor"/>
      </rPr>
      <t>Ex2</t>
    </r>
    <r>
      <rPr>
        <sz val="11"/>
        <color theme="1"/>
        <rFont val="Calibri"/>
        <family val="2"/>
        <scheme val="minor"/>
      </rPr>
      <t xml:space="preserve">: Enforce policies for the minimum strength of passwords, PINs, and similar authenticators
</t>
    </r>
    <r>
      <rPr>
        <b/>
        <sz val="11"/>
        <color theme="1"/>
        <rFont val="Calibri"/>
        <family val="2"/>
        <scheme val="minor"/>
      </rPr>
      <t>Ex3</t>
    </r>
    <r>
      <rPr>
        <sz val="11"/>
        <color theme="1"/>
        <rFont val="Calibri"/>
        <family val="2"/>
        <scheme val="minor"/>
      </rPr>
      <t>: Periodically reauthenticate users, services, and hardware based on risk (e.g., in zero trust architectures)</t>
    </r>
  </si>
  <si>
    <r>
      <rPr>
        <b/>
        <sz val="11"/>
        <color theme="1"/>
        <rFont val="Calibri"/>
        <family val="2"/>
        <scheme val="minor"/>
      </rPr>
      <t>Ex1</t>
    </r>
    <r>
      <rPr>
        <sz val="11"/>
        <color theme="1"/>
        <rFont val="Calibri"/>
        <family val="2"/>
        <scheme val="minor"/>
      </rPr>
      <t xml:space="preserve">: Verify a person’s claimed identity at enrollment time using government-issued identity credentials (e.g., passport, visa, driver’s license)
</t>
    </r>
    <r>
      <rPr>
        <b/>
        <sz val="11"/>
        <color theme="1"/>
        <rFont val="Calibri"/>
        <family val="2"/>
        <scheme val="minor"/>
      </rPr>
      <t>Ex2</t>
    </r>
    <r>
      <rPr>
        <sz val="11"/>
        <color theme="1"/>
        <rFont val="Calibri"/>
        <family val="2"/>
        <scheme val="minor"/>
      </rPr>
      <t>: Issue credentials only to individuals (i.e., no credential sharing)</t>
    </r>
  </si>
  <si>
    <r>
      <rPr>
        <b/>
        <sz val="11"/>
        <color theme="1"/>
        <rFont val="Calibri"/>
        <family val="2"/>
        <scheme val="minor"/>
      </rPr>
      <t>Ex1</t>
    </r>
    <r>
      <rPr>
        <sz val="11"/>
        <color theme="1"/>
        <rFont val="Calibri"/>
        <family val="2"/>
        <scheme val="minor"/>
      </rPr>
      <t xml:space="preserve">: Initiate requests for new access or additional access for employees, contractors, and others, and track, review, and fulfill the requests, with permission from system or data owners when needed
</t>
    </r>
    <r>
      <rPr>
        <b/>
        <sz val="11"/>
        <color theme="1"/>
        <rFont val="Calibri"/>
        <family val="2"/>
        <scheme val="minor"/>
      </rPr>
      <t>Ex2</t>
    </r>
    <r>
      <rPr>
        <sz val="11"/>
        <color theme="1"/>
        <rFont val="Calibri"/>
        <family val="2"/>
        <scheme val="minor"/>
      </rPr>
      <t xml:space="preserve">: Issue, manage, and revoke cryptographic certificates and identity tokens, cryptographic keys (i.e., key management), and other credentials
</t>
    </r>
    <r>
      <rPr>
        <b/>
        <sz val="11"/>
        <color theme="1"/>
        <rFont val="Calibri"/>
        <family val="2"/>
        <scheme val="minor"/>
      </rPr>
      <t>Ex3</t>
    </r>
    <r>
      <rPr>
        <sz val="11"/>
        <color theme="1"/>
        <rFont val="Calibri"/>
        <family val="2"/>
        <scheme val="minor"/>
      </rPr>
      <t xml:space="preserve">: Select a unique identifier for each device from immutable hardware characteristics or an identifier securely provisioned to the device
</t>
    </r>
    <r>
      <rPr>
        <b/>
        <sz val="11"/>
        <color theme="1"/>
        <rFont val="Calibri"/>
        <family val="2"/>
        <scheme val="minor"/>
      </rPr>
      <t>Ex4</t>
    </r>
    <r>
      <rPr>
        <sz val="11"/>
        <color theme="1"/>
        <rFont val="Calibri"/>
        <family val="2"/>
        <scheme val="minor"/>
      </rPr>
      <t>: Physically label authorized hardware with an identifier for inventory and servicing purposes</t>
    </r>
  </si>
  <si>
    <r>
      <rPr>
        <b/>
        <sz val="11"/>
        <color theme="1"/>
        <rFont val="Calibri"/>
        <family val="2"/>
        <scheme val="minor"/>
      </rPr>
      <t>Ex1</t>
    </r>
    <r>
      <rPr>
        <sz val="11"/>
        <color theme="1"/>
        <rFont val="Calibri"/>
        <family val="2"/>
        <scheme val="minor"/>
      </rPr>
      <t xml:space="preserve">: Configure cybersecurity tools and technologies with detection or response capabilities to securely ingest cyber threat intelligence feeds
</t>
    </r>
    <r>
      <rPr>
        <b/>
        <sz val="11"/>
        <color theme="1"/>
        <rFont val="Calibri"/>
        <family val="2"/>
        <scheme val="minor"/>
      </rPr>
      <t>Ex2</t>
    </r>
    <r>
      <rPr>
        <sz val="11"/>
        <color theme="1"/>
        <rFont val="Calibri"/>
        <family val="2"/>
        <scheme val="minor"/>
      </rPr>
      <t xml:space="preserve">: Receive and review advisories from reputable third parties on current threat actors and their tactics, techniques, and procedures (TTPs)
</t>
    </r>
    <r>
      <rPr>
        <b/>
        <sz val="11"/>
        <color theme="1"/>
        <rFont val="Calibri"/>
        <family val="2"/>
        <scheme val="minor"/>
      </rPr>
      <t>Ex3</t>
    </r>
    <r>
      <rPr>
        <sz val="11"/>
        <color theme="1"/>
        <rFont val="Calibri"/>
        <family val="2"/>
        <scheme val="minor"/>
      </rPr>
      <t>: Monitor sources of cyber threat intelligence for information on the types of vulnerabilities that emerging technologies may have</t>
    </r>
  </si>
  <si>
    <r>
      <rPr>
        <b/>
        <sz val="11"/>
        <color theme="1"/>
        <rFont val="Calibri"/>
        <family val="2"/>
        <scheme val="minor"/>
      </rPr>
      <t>Ex1</t>
    </r>
    <r>
      <rPr>
        <sz val="11"/>
        <color theme="1"/>
        <rFont val="Calibri"/>
        <family val="2"/>
        <scheme val="minor"/>
      </rPr>
      <t xml:space="preserve">: Use vulnerability management technologies to identify unpatched and misconfigured software
</t>
    </r>
    <r>
      <rPr>
        <b/>
        <sz val="11"/>
        <color theme="1"/>
        <rFont val="Calibri"/>
        <family val="2"/>
        <scheme val="minor"/>
      </rPr>
      <t>Ex2</t>
    </r>
    <r>
      <rPr>
        <sz val="11"/>
        <color theme="1"/>
        <rFont val="Calibri"/>
        <family val="2"/>
        <scheme val="minor"/>
      </rPr>
      <t xml:space="preserve">: Assess network and system architectures for design and implementation weaknesses that affect cybersecurity
</t>
    </r>
    <r>
      <rPr>
        <b/>
        <sz val="11"/>
        <color theme="1"/>
        <rFont val="Calibri"/>
        <family val="2"/>
        <scheme val="minor"/>
      </rPr>
      <t>Ex3</t>
    </r>
    <r>
      <rPr>
        <sz val="11"/>
        <color theme="1"/>
        <rFont val="Calibri"/>
        <family val="2"/>
        <scheme val="minor"/>
      </rPr>
      <t xml:space="preserve">: Review, analyze, or test organization-developed software to identify design, coding, and default configuration vulnerabilities
</t>
    </r>
    <r>
      <rPr>
        <b/>
        <sz val="11"/>
        <color theme="1"/>
        <rFont val="Calibri"/>
        <family val="2"/>
        <scheme val="minor"/>
      </rPr>
      <t>Ex4</t>
    </r>
    <r>
      <rPr>
        <sz val="11"/>
        <color theme="1"/>
        <rFont val="Calibri"/>
        <family val="2"/>
        <scheme val="minor"/>
      </rPr>
      <t xml:space="preserve">: Assess facilities that house critical computing assets for physical vulnerabilities and resilience issues
</t>
    </r>
    <r>
      <rPr>
        <b/>
        <sz val="11"/>
        <color theme="1"/>
        <rFont val="Calibri"/>
        <family val="2"/>
        <scheme val="minor"/>
      </rPr>
      <t>Ex5</t>
    </r>
    <r>
      <rPr>
        <sz val="11"/>
        <color theme="1"/>
        <rFont val="Calibri"/>
        <family val="2"/>
        <scheme val="minor"/>
      </rPr>
      <t>: Monitor sources of cyber threat intelligence for information on new vulnerabilities in products and services</t>
    </r>
  </si>
  <si>
    <r>
      <rPr>
        <b/>
        <sz val="11"/>
        <color theme="1"/>
        <rFont val="Calibri"/>
        <family val="2"/>
        <scheme val="minor"/>
      </rPr>
      <t>Ex1</t>
    </r>
    <r>
      <rPr>
        <sz val="11"/>
        <color theme="1"/>
        <rFont val="Calibri"/>
        <family val="2"/>
        <scheme val="minor"/>
      </rPr>
      <t xml:space="preserve">: Integrate cybersecurity considerations throughout the life cycles of systems, hardware, software, and services
</t>
    </r>
    <r>
      <rPr>
        <b/>
        <sz val="11"/>
        <color theme="1"/>
        <rFont val="Calibri"/>
        <family val="2"/>
        <scheme val="minor"/>
      </rPr>
      <t>Ex2</t>
    </r>
    <r>
      <rPr>
        <sz val="11"/>
        <color theme="1"/>
        <rFont val="Calibri"/>
        <family val="2"/>
        <scheme val="minor"/>
      </rPr>
      <t xml:space="preserve">: Integrate cybersecurity considerations into product life cycles
</t>
    </r>
    <r>
      <rPr>
        <b/>
        <sz val="11"/>
        <color theme="1"/>
        <rFont val="Calibri"/>
        <family val="2"/>
        <scheme val="minor"/>
      </rPr>
      <t>Ex3</t>
    </r>
    <r>
      <rPr>
        <sz val="11"/>
        <color theme="1"/>
        <rFont val="Calibri"/>
        <family val="2"/>
        <scheme val="minor"/>
      </rPr>
      <t xml:space="preserve">: Identify unofficial uses of technology to meet mission objectives (i.e., “shadow IT”)
</t>
    </r>
    <r>
      <rPr>
        <b/>
        <sz val="11"/>
        <color theme="1"/>
        <rFont val="Calibri"/>
        <family val="2"/>
        <scheme val="minor"/>
      </rPr>
      <t>Ex4</t>
    </r>
    <r>
      <rPr>
        <sz val="11"/>
        <color theme="1"/>
        <rFont val="Calibri"/>
        <family val="2"/>
        <scheme val="minor"/>
      </rPr>
      <t xml:space="preserve">: Identify redundant systems, hardware, software, and services that unnecessarily increase the organization’s attack surface
</t>
    </r>
    <r>
      <rPr>
        <b/>
        <sz val="11"/>
        <color theme="1"/>
        <rFont val="Calibri"/>
        <family val="2"/>
        <scheme val="minor"/>
      </rPr>
      <t>Ex5</t>
    </r>
    <r>
      <rPr>
        <sz val="11"/>
        <color theme="1"/>
        <rFont val="Calibri"/>
        <family val="2"/>
        <scheme val="minor"/>
      </rPr>
      <t xml:space="preserve">: Properly configure and secure systems, hardware, software, and services prior to their deployment in production
</t>
    </r>
    <r>
      <rPr>
        <b/>
        <sz val="11"/>
        <color theme="1"/>
        <rFont val="Calibri"/>
        <family val="2"/>
        <scheme val="minor"/>
      </rPr>
      <t>Ex6</t>
    </r>
    <r>
      <rPr>
        <sz val="11"/>
        <color theme="1"/>
        <rFont val="Calibri"/>
        <family val="2"/>
        <scheme val="minor"/>
      </rPr>
      <t>: Update inventories when systems, hardware, software, and services are moved or transferred within the organization</t>
    </r>
  </si>
  <si>
    <r>
      <rPr>
        <b/>
        <sz val="11"/>
        <color theme="1"/>
        <rFont val="Calibri"/>
        <family val="2"/>
        <scheme val="minor"/>
      </rPr>
      <t>Ex1</t>
    </r>
    <r>
      <rPr>
        <sz val="11"/>
        <color theme="1"/>
        <rFont val="Calibri"/>
        <family val="2"/>
        <scheme val="minor"/>
      </rPr>
      <t xml:space="preserve">: Maintain a list of the designated data types of interest (e.g., personally identifiable information, protected health information, financial account numbers, organization intellectual property)
</t>
    </r>
    <r>
      <rPr>
        <b/>
        <sz val="11"/>
        <color theme="1"/>
        <rFont val="Calibri"/>
        <family val="2"/>
        <scheme val="minor"/>
      </rPr>
      <t>Ex2</t>
    </r>
    <r>
      <rPr>
        <sz val="11"/>
        <color theme="1"/>
        <rFont val="Calibri"/>
        <family val="2"/>
        <scheme val="minor"/>
      </rPr>
      <t xml:space="preserve">: Continuously discover and analyze ad hoc data to identify new instances of designated data types
</t>
    </r>
    <r>
      <rPr>
        <b/>
        <sz val="11"/>
        <color theme="1"/>
        <rFont val="Calibri"/>
        <family val="2"/>
        <scheme val="minor"/>
      </rPr>
      <t>Ex3</t>
    </r>
    <r>
      <rPr>
        <sz val="11"/>
        <color theme="1"/>
        <rFont val="Calibri"/>
        <family val="2"/>
        <scheme val="minor"/>
      </rPr>
      <t xml:space="preserve">: Assign data classifications to designated data types through tags or labels
</t>
    </r>
    <r>
      <rPr>
        <b/>
        <sz val="11"/>
        <color theme="1"/>
        <rFont val="Calibri"/>
        <family val="2"/>
        <scheme val="minor"/>
      </rPr>
      <t>Ex4</t>
    </r>
    <r>
      <rPr>
        <sz val="11"/>
        <color theme="1"/>
        <rFont val="Calibri"/>
        <family val="2"/>
        <scheme val="minor"/>
      </rPr>
      <t>: Track the provenance, data owner, and geolocation of each instance of designated data types</t>
    </r>
  </si>
  <si>
    <r>
      <rPr>
        <b/>
        <sz val="11"/>
        <color theme="1"/>
        <rFont val="Calibri"/>
        <family val="2"/>
        <scheme val="minor"/>
      </rPr>
      <t>Ex1</t>
    </r>
    <r>
      <rPr>
        <sz val="11"/>
        <color theme="1"/>
        <rFont val="Calibri"/>
        <family val="2"/>
        <scheme val="minor"/>
      </rPr>
      <t xml:space="preserve">: Define criteria for prioritizing each class of assets 
</t>
    </r>
    <r>
      <rPr>
        <b/>
        <sz val="11"/>
        <color theme="1"/>
        <rFont val="Calibri"/>
        <family val="2"/>
        <scheme val="minor"/>
      </rPr>
      <t>Ex2</t>
    </r>
    <r>
      <rPr>
        <sz val="11"/>
        <color theme="1"/>
        <rFont val="Calibri"/>
        <family val="2"/>
        <scheme val="minor"/>
      </rPr>
      <t xml:space="preserve">: Apply the prioritization criteria to assets
</t>
    </r>
    <r>
      <rPr>
        <b/>
        <sz val="11"/>
        <color theme="1"/>
        <rFont val="Calibri"/>
        <family val="2"/>
        <scheme val="minor"/>
      </rPr>
      <t>Ex3</t>
    </r>
    <r>
      <rPr>
        <sz val="11"/>
        <color theme="1"/>
        <rFont val="Calibri"/>
        <family val="2"/>
        <scheme val="minor"/>
      </rPr>
      <t>: Track the asset priorities and update them periodically or when significant changes to the organization occur</t>
    </r>
  </si>
  <si>
    <r>
      <rPr>
        <b/>
        <sz val="11"/>
        <color theme="1"/>
        <rFont val="Calibri"/>
        <family val="2"/>
        <scheme val="minor"/>
      </rPr>
      <t>Ex1</t>
    </r>
    <r>
      <rPr>
        <sz val="11"/>
        <color theme="1"/>
        <rFont val="Calibri"/>
        <family val="2"/>
        <scheme val="minor"/>
      </rPr>
      <t xml:space="preserve">: Inventory all external services used by the organization, including third-party infrastructure-as-a-service (IaaS), platform-as-a-service (PaaS), and software-as-a-service (SaaS) offerings; APIs; and other externally hosted application services
</t>
    </r>
    <r>
      <rPr>
        <b/>
        <sz val="11"/>
        <color theme="1"/>
        <rFont val="Calibri"/>
        <family val="2"/>
        <scheme val="minor"/>
      </rPr>
      <t>Ex2</t>
    </r>
    <r>
      <rPr>
        <sz val="11"/>
        <color theme="1"/>
        <rFont val="Calibri"/>
        <family val="2"/>
        <scheme val="minor"/>
      </rPr>
      <t xml:space="preserve">: Update the inventory when a new external service is going to be utilized to ensure adequate cybersecurity risk management monitoring of the organization s use of that service </t>
    </r>
  </si>
  <si>
    <r>
      <rPr>
        <b/>
        <sz val="11"/>
        <color theme="1"/>
        <rFont val="Calibri"/>
        <family val="2"/>
        <scheme val="minor"/>
      </rPr>
      <t>Ex1</t>
    </r>
    <r>
      <rPr>
        <sz val="11"/>
        <color theme="1"/>
        <rFont val="Calibri"/>
        <family val="2"/>
        <scheme val="minor"/>
      </rPr>
      <t xml:space="preserve">: Maintain baselines of communication and data flows within the organization’s wired and wireless networks
</t>
    </r>
    <r>
      <rPr>
        <b/>
        <sz val="11"/>
        <color theme="1"/>
        <rFont val="Calibri"/>
        <family val="2"/>
        <scheme val="minor"/>
      </rPr>
      <t>Ex2</t>
    </r>
    <r>
      <rPr>
        <sz val="11"/>
        <color theme="1"/>
        <rFont val="Calibri"/>
        <family val="2"/>
        <scheme val="minor"/>
      </rPr>
      <t xml:space="preserve">: Maintain baselines of communication and data flows between the organization and third parties
</t>
    </r>
    <r>
      <rPr>
        <b/>
        <sz val="11"/>
        <color theme="1"/>
        <rFont val="Calibri"/>
        <family val="2"/>
        <scheme val="minor"/>
      </rPr>
      <t>Ex3</t>
    </r>
    <r>
      <rPr>
        <sz val="11"/>
        <color theme="1"/>
        <rFont val="Calibri"/>
        <family val="2"/>
        <scheme val="minor"/>
      </rPr>
      <t>: Maintain documentation of expected network ports, protocols, and services that are typically used among authorized systems</t>
    </r>
  </si>
  <si>
    <r>
      <rPr>
        <b/>
        <sz val="11"/>
        <color theme="1"/>
        <rFont val="Calibri"/>
        <family val="2"/>
        <scheme val="minor"/>
      </rPr>
      <t>Ex1</t>
    </r>
    <r>
      <rPr>
        <sz val="11"/>
        <color theme="1"/>
        <rFont val="Calibri"/>
        <family val="2"/>
        <scheme val="minor"/>
      </rPr>
      <t xml:space="preserve">: Maintain inventories for all types of software and services, including commercial-off-the-shelf, open-source, custom applications, API services, and cloud-based applications and services
</t>
    </r>
    <r>
      <rPr>
        <b/>
        <sz val="11"/>
        <color theme="1"/>
        <rFont val="Calibri"/>
        <family val="2"/>
        <scheme val="minor"/>
      </rPr>
      <t>Ex2</t>
    </r>
    <r>
      <rPr>
        <sz val="11"/>
        <color theme="1"/>
        <rFont val="Calibri"/>
        <family val="2"/>
        <scheme val="minor"/>
      </rPr>
      <t xml:space="preserve">: Constantly monitor all platforms, including containers and virtual machines, for software and service inventory changes
</t>
    </r>
    <r>
      <rPr>
        <b/>
        <sz val="11"/>
        <color theme="1"/>
        <rFont val="Calibri"/>
        <family val="2"/>
        <scheme val="minor"/>
      </rPr>
      <t>Ex3</t>
    </r>
    <r>
      <rPr>
        <sz val="11"/>
        <color theme="1"/>
        <rFont val="Calibri"/>
        <family val="2"/>
        <scheme val="minor"/>
      </rPr>
      <t xml:space="preserve">: Maintain an inventory of the organization’s systems </t>
    </r>
  </si>
  <si>
    <r>
      <rPr>
        <b/>
        <sz val="11"/>
        <color theme="1"/>
        <rFont val="Calibri"/>
        <family val="2"/>
        <scheme val="minor"/>
      </rPr>
      <t>Ex1</t>
    </r>
    <r>
      <rPr>
        <sz val="11"/>
        <color theme="1"/>
        <rFont val="Calibri"/>
        <family val="2"/>
        <scheme val="minor"/>
      </rPr>
      <t xml:space="preserve">: Maintain inventories for all types of hardware, including IT, IoT, OT, and mobile devices
</t>
    </r>
    <r>
      <rPr>
        <b/>
        <sz val="11"/>
        <color theme="1"/>
        <rFont val="Calibri"/>
        <family val="2"/>
        <scheme val="minor"/>
      </rPr>
      <t>Ex2</t>
    </r>
    <r>
      <rPr>
        <sz val="11"/>
        <color theme="1"/>
        <rFont val="Calibri"/>
        <family val="2"/>
        <scheme val="minor"/>
      </rPr>
      <t>: Constantly monitor networks to detect new hardware and automatically update inventories</t>
    </r>
  </si>
  <si>
    <r>
      <rPr>
        <b/>
        <sz val="11"/>
        <color theme="1"/>
        <rFont val="Calibri"/>
        <family val="2"/>
        <scheme val="minor"/>
      </rPr>
      <t>Ex1</t>
    </r>
    <r>
      <rPr>
        <sz val="11"/>
        <color theme="1"/>
        <rFont val="Calibri"/>
        <family val="2"/>
        <scheme val="minor"/>
      </rPr>
      <t xml:space="preserve">: Review key performance indicators (KPIs) to ensure that organization-wide policies and procedures achieve objectives
</t>
    </r>
    <r>
      <rPr>
        <b/>
        <sz val="11"/>
        <color theme="1"/>
        <rFont val="Calibri"/>
        <family val="2"/>
        <scheme val="minor"/>
      </rPr>
      <t>Ex2</t>
    </r>
    <r>
      <rPr>
        <sz val="11"/>
        <color theme="1"/>
        <rFont val="Calibri"/>
        <family val="2"/>
        <scheme val="minor"/>
      </rPr>
      <t xml:space="preserve">: Review key risk indicators (KRIs) to identify risks the organization faces, including likelihood and potential impact
</t>
    </r>
    <r>
      <rPr>
        <b/>
        <sz val="11"/>
        <color theme="1"/>
        <rFont val="Calibri"/>
        <family val="2"/>
        <scheme val="minor"/>
      </rPr>
      <t>Ex3</t>
    </r>
    <r>
      <rPr>
        <sz val="11"/>
        <color theme="1"/>
        <rFont val="Calibri"/>
        <family val="2"/>
        <scheme val="minor"/>
      </rPr>
      <t>: Collect and communicate metrics on cybersecurity risk management with senior leadership</t>
    </r>
  </si>
  <si>
    <r>
      <rPr>
        <b/>
        <sz val="11"/>
        <color theme="1"/>
        <rFont val="Calibri"/>
        <family val="2"/>
        <scheme val="minor"/>
      </rPr>
      <t>Ex1</t>
    </r>
    <r>
      <rPr>
        <sz val="11"/>
        <color theme="1"/>
        <rFont val="Calibri"/>
        <family val="2"/>
        <scheme val="minor"/>
      </rPr>
      <t xml:space="preserve">: Review audit findings to confirm whether the existing cybersecurity strategy has ensured compliance with internal and external requirements
</t>
    </r>
    <r>
      <rPr>
        <b/>
        <sz val="11"/>
        <color theme="1"/>
        <rFont val="Calibri"/>
        <family val="2"/>
        <scheme val="minor"/>
      </rPr>
      <t>Ex2</t>
    </r>
    <r>
      <rPr>
        <sz val="11"/>
        <color theme="1"/>
        <rFont val="Calibri"/>
        <family val="2"/>
        <scheme val="minor"/>
      </rPr>
      <t>: Review the performance oversight of those in cybersecurity-related roles to determine whether policy changes are necessary Ex3: Review strategy in light of cybersecurity incidents</t>
    </r>
  </si>
  <si>
    <r>
      <rPr>
        <b/>
        <sz val="11"/>
        <color theme="1"/>
        <rFont val="Calibri"/>
        <family val="2"/>
        <scheme val="minor"/>
      </rPr>
      <t>Ex1</t>
    </r>
    <r>
      <rPr>
        <sz val="11"/>
        <color theme="1"/>
        <rFont val="Calibri"/>
        <family val="2"/>
        <scheme val="minor"/>
      </rPr>
      <t xml:space="preserve">: Measure how well the risk management strategy and risk results have helped leaders make decisions and achieve organizational objectives
</t>
    </r>
    <r>
      <rPr>
        <b/>
        <sz val="11"/>
        <color theme="1"/>
        <rFont val="Calibri"/>
        <family val="2"/>
        <scheme val="minor"/>
      </rPr>
      <t>Ex2</t>
    </r>
    <r>
      <rPr>
        <sz val="11"/>
        <color theme="1"/>
        <rFont val="Calibri"/>
        <family val="2"/>
        <scheme val="minor"/>
      </rPr>
      <t>: Examine whether cybersecurity risk strategies that impede operations or innovation should be adjusted</t>
    </r>
  </si>
  <si>
    <r>
      <rPr>
        <b/>
        <sz val="11"/>
        <color theme="1"/>
        <rFont val="Calibri"/>
        <family val="2"/>
        <scheme val="minor"/>
      </rPr>
      <t>Ex1</t>
    </r>
    <r>
      <rPr>
        <sz val="11"/>
        <color theme="1"/>
        <rFont val="Calibri"/>
        <family val="2"/>
        <scheme val="minor"/>
      </rPr>
      <t xml:space="preserve">: Update policies based on periodic reviews of cybersecurity risk management results to ensure that policies and supporting processes adequately maintain risk at an acceptable level
</t>
    </r>
    <r>
      <rPr>
        <b/>
        <sz val="11"/>
        <color theme="1"/>
        <rFont val="Calibri"/>
        <family val="2"/>
        <scheme val="minor"/>
      </rPr>
      <t>Ex2</t>
    </r>
    <r>
      <rPr>
        <sz val="11"/>
        <color theme="1"/>
        <rFont val="Calibri"/>
        <family val="2"/>
        <scheme val="minor"/>
      </rPr>
      <t xml:space="preserve">: Provide a timeline for reviewing changes to the organization s risk environment (e.g., changes in risk or in the organization s mission objectives), and communicate recommended policy updates
</t>
    </r>
    <r>
      <rPr>
        <b/>
        <sz val="11"/>
        <color theme="1"/>
        <rFont val="Calibri"/>
        <family val="2"/>
        <scheme val="minor"/>
      </rPr>
      <t>Ex3</t>
    </r>
    <r>
      <rPr>
        <sz val="11"/>
        <color theme="1"/>
        <rFont val="Calibri"/>
        <family val="2"/>
        <scheme val="minor"/>
      </rPr>
      <t xml:space="preserve">: Update policies to reflect changes in legal and regulatory requirements 
</t>
    </r>
    <r>
      <rPr>
        <b/>
        <sz val="11"/>
        <color theme="1"/>
        <rFont val="Calibri"/>
        <family val="2"/>
        <scheme val="minor"/>
      </rPr>
      <t>Ex4</t>
    </r>
    <r>
      <rPr>
        <sz val="11"/>
        <color theme="1"/>
        <rFont val="Calibri"/>
        <family val="2"/>
        <scheme val="minor"/>
      </rPr>
      <t>: Update policies to reflect changes in technology (e.g., adoption of artificial intelligence) and changes to the business (e.g., acquisition of a new business, new contract requirements)</t>
    </r>
  </si>
  <si>
    <r>
      <rPr>
        <b/>
        <sz val="11"/>
        <color theme="1"/>
        <rFont val="Calibri"/>
        <family val="2"/>
        <scheme val="minor"/>
      </rPr>
      <t>Ex1</t>
    </r>
    <r>
      <rPr>
        <sz val="11"/>
        <color theme="1"/>
        <rFont val="Calibri"/>
        <family val="2"/>
        <scheme val="minor"/>
      </rPr>
      <t xml:space="preserve">: Create, disseminate, and maintain a risk management policy with statements of management intent, expectations, and direction
</t>
    </r>
    <r>
      <rPr>
        <b/>
        <sz val="11"/>
        <color theme="1"/>
        <rFont val="Calibri"/>
        <family val="2"/>
        <scheme val="minor"/>
      </rPr>
      <t>Ex2</t>
    </r>
    <r>
      <rPr>
        <sz val="11"/>
        <color theme="1"/>
        <rFont val="Calibri"/>
        <family val="2"/>
        <scheme val="minor"/>
      </rPr>
      <t xml:space="preserve">: Periodically review policies and procedures to ensure that they align with risk management strategy objectives and priorities, as well as the high-level direction of the cybersecurity policy
</t>
    </r>
    <r>
      <rPr>
        <b/>
        <sz val="11"/>
        <color theme="1"/>
        <rFont val="Calibri"/>
        <family val="2"/>
        <scheme val="minor"/>
      </rPr>
      <t>Ex3</t>
    </r>
    <r>
      <rPr>
        <sz val="11"/>
        <color theme="1"/>
        <rFont val="Calibri"/>
        <family val="2"/>
        <scheme val="minor"/>
      </rPr>
      <t xml:space="preserve">: Require approval from senior management on policies 
</t>
    </r>
    <r>
      <rPr>
        <b/>
        <sz val="11"/>
        <color theme="1"/>
        <rFont val="Calibri"/>
        <family val="2"/>
        <scheme val="minor"/>
      </rPr>
      <t>Ex4</t>
    </r>
    <r>
      <rPr>
        <sz val="11"/>
        <color theme="1"/>
        <rFont val="Calibri"/>
        <family val="2"/>
        <scheme val="minor"/>
      </rPr>
      <t xml:space="preserve">: Communicate cybersecurity risk management policies, procedures, and processes across the organization
</t>
    </r>
    <r>
      <rPr>
        <b/>
        <sz val="11"/>
        <color theme="1"/>
        <rFont val="Calibri"/>
        <family val="2"/>
        <scheme val="minor"/>
      </rPr>
      <t>Ex5</t>
    </r>
    <r>
      <rPr>
        <sz val="11"/>
        <color theme="1"/>
        <rFont val="Calibri"/>
        <family val="2"/>
        <scheme val="minor"/>
      </rPr>
      <t>: Require personnel to acknowledge receipt of policies when first hired, annually, and whenever a policy is updated</t>
    </r>
  </si>
  <si>
    <r>
      <rPr>
        <b/>
        <sz val="11"/>
        <color theme="1"/>
        <rFont val="Calibri"/>
        <family val="2"/>
        <scheme val="minor"/>
      </rPr>
      <t>Ex1</t>
    </r>
    <r>
      <rPr>
        <sz val="11"/>
        <color theme="1"/>
        <rFont val="Calibri"/>
        <family val="2"/>
        <scheme val="minor"/>
      </rPr>
      <t xml:space="preserve">: Integrate cybersecurity risk management considerations into human resources processes (e.g., personnel screening, onboarding, change notification, offboarding)
</t>
    </r>
    <r>
      <rPr>
        <b/>
        <sz val="11"/>
        <color theme="1"/>
        <rFont val="Calibri"/>
        <family val="2"/>
        <scheme val="minor"/>
      </rPr>
      <t>Ex2</t>
    </r>
    <r>
      <rPr>
        <sz val="11"/>
        <color theme="1"/>
        <rFont val="Calibri"/>
        <family val="2"/>
        <scheme val="minor"/>
      </rPr>
      <t xml:space="preserve">: Consider cybersecurity knowledge to be a positive factor in hiring, training, and retention decisions
</t>
    </r>
    <r>
      <rPr>
        <b/>
        <sz val="11"/>
        <color theme="1"/>
        <rFont val="Calibri"/>
        <family val="2"/>
        <scheme val="minor"/>
      </rPr>
      <t>Ex3</t>
    </r>
    <r>
      <rPr>
        <sz val="11"/>
        <color theme="1"/>
        <rFont val="Calibri"/>
        <family val="2"/>
        <scheme val="minor"/>
      </rPr>
      <t xml:space="preserve">: Conduct background checks prior to onboarding new personnel for sensitive roles
</t>
    </r>
    <r>
      <rPr>
        <b/>
        <sz val="11"/>
        <color theme="1"/>
        <rFont val="Calibri"/>
        <family val="2"/>
        <scheme val="minor"/>
      </rPr>
      <t>Ex4</t>
    </r>
    <r>
      <rPr>
        <sz val="11"/>
        <color theme="1"/>
        <rFont val="Calibri"/>
        <family val="2"/>
        <scheme val="minor"/>
      </rPr>
      <t>: Define and enforce obligations for personnel to be aware of, adhere to, and uphold security policies as they relate to their roles</t>
    </r>
  </si>
  <si>
    <r>
      <rPr>
        <b/>
        <sz val="11"/>
        <color theme="1"/>
        <rFont val="Calibri"/>
        <family val="2"/>
        <scheme val="minor"/>
      </rPr>
      <t>Ex1</t>
    </r>
    <r>
      <rPr>
        <sz val="11"/>
        <color theme="1"/>
        <rFont val="Calibri"/>
        <family val="2"/>
        <scheme val="minor"/>
      </rPr>
      <t xml:space="preserve">: Conduct periodic management reviews to ensure that those given cybersecurity risk management responsibilities have the necessary authority
</t>
    </r>
    <r>
      <rPr>
        <b/>
        <sz val="11"/>
        <color theme="1"/>
        <rFont val="Calibri"/>
        <family val="2"/>
        <scheme val="minor"/>
      </rPr>
      <t>Ex2</t>
    </r>
    <r>
      <rPr>
        <sz val="11"/>
        <color theme="1"/>
        <rFont val="Calibri"/>
        <family val="2"/>
        <scheme val="minor"/>
      </rPr>
      <t xml:space="preserve">: Identify resource allocation and investment in line with risk tolerance and response
</t>
    </r>
    <r>
      <rPr>
        <b/>
        <sz val="11"/>
        <color theme="1"/>
        <rFont val="Calibri"/>
        <family val="2"/>
        <scheme val="minor"/>
      </rPr>
      <t>Ex3</t>
    </r>
    <r>
      <rPr>
        <sz val="11"/>
        <color theme="1"/>
        <rFont val="Calibri"/>
        <family val="2"/>
        <scheme val="minor"/>
      </rPr>
      <t>: Provide adequate and sufficient people, process, and technical resources to support the cybersecurity strategy</t>
    </r>
  </si>
  <si>
    <r>
      <rPr>
        <b/>
        <sz val="11"/>
        <color theme="1"/>
        <rFont val="Calibri"/>
        <family val="2"/>
        <scheme val="minor"/>
      </rPr>
      <t>Ex1</t>
    </r>
    <r>
      <rPr>
        <sz val="11"/>
        <color theme="1"/>
        <rFont val="Calibri"/>
        <family val="2"/>
        <scheme val="minor"/>
      </rPr>
      <t xml:space="preserve">: Document risk management roles and responsibilities in policy
</t>
    </r>
    <r>
      <rPr>
        <b/>
        <sz val="11"/>
        <color theme="1"/>
        <rFont val="Calibri"/>
        <family val="2"/>
        <scheme val="minor"/>
      </rPr>
      <t>Ex2</t>
    </r>
    <r>
      <rPr>
        <sz val="11"/>
        <color theme="1"/>
        <rFont val="Calibri"/>
        <family val="2"/>
        <scheme val="minor"/>
      </rPr>
      <t xml:space="preserve">: Document who is responsible and accountable for cybersecurity risk management activities and how those teams and individuals are to be consulted and informed
</t>
    </r>
    <r>
      <rPr>
        <b/>
        <sz val="11"/>
        <color theme="1"/>
        <rFont val="Calibri"/>
        <family val="2"/>
        <scheme val="minor"/>
      </rPr>
      <t>Ex3</t>
    </r>
    <r>
      <rPr>
        <sz val="11"/>
        <color theme="1"/>
        <rFont val="Calibri"/>
        <family val="2"/>
        <scheme val="minor"/>
      </rPr>
      <t xml:space="preserve">: Include cybersecurity responsibilities and performance requirements in personnel descriptions
</t>
    </r>
    <r>
      <rPr>
        <b/>
        <sz val="11"/>
        <color theme="1"/>
        <rFont val="Calibri"/>
        <family val="2"/>
        <scheme val="minor"/>
      </rPr>
      <t>Ex4</t>
    </r>
    <r>
      <rPr>
        <sz val="11"/>
        <color theme="1"/>
        <rFont val="Calibri"/>
        <family val="2"/>
        <scheme val="minor"/>
      </rPr>
      <t xml:space="preserve">: Document performance goals for personnel with cybersecurity risk management responsibilities, and periodically measure performance to identify areas for improvement
</t>
    </r>
    <r>
      <rPr>
        <b/>
        <sz val="11"/>
        <color theme="1"/>
        <rFont val="Calibri"/>
        <family val="2"/>
        <scheme val="minor"/>
      </rPr>
      <t>Ex5</t>
    </r>
    <r>
      <rPr>
        <sz val="11"/>
        <color theme="1"/>
        <rFont val="Calibri"/>
        <family val="2"/>
        <scheme val="minor"/>
      </rPr>
      <t>: Clearly articulate cybersecurity responsibilities within operations, risk functions, and internal audit functions</t>
    </r>
  </si>
  <si>
    <r>
      <rPr>
        <b/>
        <sz val="11"/>
        <color theme="1"/>
        <rFont val="Calibri"/>
        <family val="2"/>
        <scheme val="minor"/>
      </rPr>
      <t>Ex1</t>
    </r>
    <r>
      <rPr>
        <sz val="11"/>
        <color theme="1"/>
        <rFont val="Calibri"/>
        <family val="2"/>
        <scheme val="minor"/>
      </rPr>
      <t xml:space="preserve">: Leaders (e.g., directors) agree on their roles and responsibilities in developing, implementing, and assessing the organization’s cybersecurity strategy 
</t>
    </r>
    <r>
      <rPr>
        <b/>
        <sz val="11"/>
        <color theme="1"/>
        <rFont val="Calibri"/>
        <family val="2"/>
        <scheme val="minor"/>
      </rPr>
      <t>Ex2</t>
    </r>
    <r>
      <rPr>
        <sz val="11"/>
        <color theme="1"/>
        <rFont val="Calibri"/>
        <family val="2"/>
        <scheme val="minor"/>
      </rPr>
      <t xml:space="preserve">: Share leaders’ expectations regarding a secure and ethical culture, especially when current events present the opportunity to highlight positive or negative examples of cybersecurity risk management
</t>
    </r>
    <r>
      <rPr>
        <b/>
        <sz val="11"/>
        <color theme="1"/>
        <rFont val="Calibri"/>
        <family val="2"/>
        <scheme val="minor"/>
      </rPr>
      <t>Ex3</t>
    </r>
    <r>
      <rPr>
        <sz val="11"/>
        <color theme="1"/>
        <rFont val="Calibri"/>
        <family val="2"/>
        <scheme val="minor"/>
      </rPr>
      <t xml:space="preserve">: Leaders direct the CISO to maintain a comprehensive cybersecurity risk strategy and review and update it at least annually and after major events
</t>
    </r>
    <r>
      <rPr>
        <b/>
        <sz val="11"/>
        <color theme="1"/>
        <rFont val="Calibri"/>
        <family val="2"/>
        <scheme val="minor"/>
      </rPr>
      <t>Ex4</t>
    </r>
    <r>
      <rPr>
        <sz val="11"/>
        <color theme="1"/>
        <rFont val="Calibri"/>
        <family val="2"/>
        <scheme val="minor"/>
      </rPr>
      <t>: Conduct reviews to ensure adequate authority and coordination among those responsible for managing cybersecurity risk</t>
    </r>
  </si>
  <si>
    <r>
      <rPr>
        <b/>
        <sz val="11"/>
        <color theme="1"/>
        <rFont val="Calibri"/>
        <family val="2"/>
        <scheme val="minor"/>
      </rPr>
      <t>Ex1</t>
    </r>
    <r>
      <rPr>
        <sz val="11"/>
        <color theme="1"/>
        <rFont val="Calibri"/>
        <family val="2"/>
        <scheme val="minor"/>
      </rPr>
      <t xml:space="preserve">: Establish processes for terminating critical relationships  under both normal and adverse circumstances
</t>
    </r>
    <r>
      <rPr>
        <b/>
        <sz val="11"/>
        <color theme="1"/>
        <rFont val="Calibri"/>
        <family val="2"/>
        <scheme val="minor"/>
      </rPr>
      <t>Ex2</t>
    </r>
    <r>
      <rPr>
        <sz val="11"/>
        <color theme="1"/>
        <rFont val="Calibri"/>
        <family val="2"/>
        <scheme val="minor"/>
      </rPr>
      <t xml:space="preserve">: Define and implement plans for component end-of-life maintenance support and obsolescence
</t>
    </r>
    <r>
      <rPr>
        <b/>
        <sz val="11"/>
        <color theme="1"/>
        <rFont val="Calibri"/>
        <family val="2"/>
        <scheme val="minor"/>
      </rPr>
      <t>Ex3</t>
    </r>
    <r>
      <rPr>
        <sz val="11"/>
        <color theme="1"/>
        <rFont val="Calibri"/>
        <family val="2"/>
        <scheme val="minor"/>
      </rPr>
      <t xml:space="preserve">: Verify that supplier access to organization resources is deactivated promptly when it is no longer needed
</t>
    </r>
    <r>
      <rPr>
        <b/>
        <sz val="11"/>
        <color theme="1"/>
        <rFont val="Calibri"/>
        <family val="2"/>
        <scheme val="minor"/>
      </rPr>
      <t>Ex4</t>
    </r>
    <r>
      <rPr>
        <sz val="11"/>
        <color theme="1"/>
        <rFont val="Calibri"/>
        <family val="2"/>
        <scheme val="minor"/>
      </rPr>
      <t xml:space="preserve">: Verify that assets containing the organization’s data are returned or properly disposed of in a timely, controlled, and safe manner
</t>
    </r>
    <r>
      <rPr>
        <b/>
        <sz val="11"/>
        <color theme="1"/>
        <rFont val="Calibri"/>
        <family val="2"/>
        <scheme val="minor"/>
      </rPr>
      <t>Ex5</t>
    </r>
    <r>
      <rPr>
        <sz val="11"/>
        <color theme="1"/>
        <rFont val="Calibri"/>
        <family val="2"/>
        <scheme val="minor"/>
      </rPr>
      <t xml:space="preserve">: Develop and execute a plan for terminating or transitioning supplier relationships that takes supply chain security risk and resiliency into account
</t>
    </r>
    <r>
      <rPr>
        <b/>
        <sz val="11"/>
        <color theme="1"/>
        <rFont val="Calibri"/>
        <family val="2"/>
        <scheme val="minor"/>
      </rPr>
      <t>Ex6</t>
    </r>
    <r>
      <rPr>
        <sz val="11"/>
        <color theme="1"/>
        <rFont val="Calibri"/>
        <family val="2"/>
        <scheme val="minor"/>
      </rPr>
      <t xml:space="preserve">: Mitigate risks to data and systems created by supplier termination
</t>
    </r>
    <r>
      <rPr>
        <b/>
        <sz val="11"/>
        <color theme="1"/>
        <rFont val="Calibri"/>
        <family val="2"/>
        <scheme val="minor"/>
      </rPr>
      <t>Ex7</t>
    </r>
    <r>
      <rPr>
        <sz val="11"/>
        <color theme="1"/>
        <rFont val="Calibri"/>
        <family val="2"/>
        <scheme val="minor"/>
      </rPr>
      <t>: Manage data leakage risks associated with supplier termination</t>
    </r>
  </si>
  <si>
    <r>
      <rPr>
        <b/>
        <sz val="11"/>
        <color theme="1"/>
        <rFont val="Calibri"/>
        <family val="2"/>
        <scheme val="minor"/>
      </rPr>
      <t>Ex1</t>
    </r>
    <r>
      <rPr>
        <sz val="11"/>
        <color theme="1"/>
        <rFont val="Calibri"/>
        <family val="2"/>
        <scheme val="minor"/>
      </rPr>
      <t xml:space="preserve">: Policies and procedures require provenance records for all acquired technology products and services
</t>
    </r>
    <r>
      <rPr>
        <b/>
        <sz val="11"/>
        <color theme="1"/>
        <rFont val="Calibri"/>
        <family val="2"/>
        <scheme val="minor"/>
      </rPr>
      <t>Ex2</t>
    </r>
    <r>
      <rPr>
        <sz val="11"/>
        <color theme="1"/>
        <rFont val="Calibri"/>
        <family val="2"/>
        <scheme val="minor"/>
      </rPr>
      <t xml:space="preserve">: Periodically provide risk reporting to leaders about how acquired components are proven to be untampered and authentic.
</t>
    </r>
    <r>
      <rPr>
        <b/>
        <sz val="11"/>
        <color theme="1"/>
        <rFont val="Calibri"/>
        <family val="2"/>
        <scheme val="minor"/>
      </rPr>
      <t>Ex3</t>
    </r>
    <r>
      <rPr>
        <sz val="11"/>
        <color theme="1"/>
        <rFont val="Calibri"/>
        <family val="2"/>
        <scheme val="minor"/>
      </rPr>
      <t xml:space="preserve">: Communicate regularly among cybersecurity risk managers and operations personnel about the need to acquire software patches, updates, and upgrades only from authenticated and trustworthy software providers
</t>
    </r>
    <r>
      <rPr>
        <b/>
        <sz val="11"/>
        <color theme="1"/>
        <rFont val="Calibri"/>
        <family val="2"/>
        <scheme val="minor"/>
      </rPr>
      <t>Ex4</t>
    </r>
    <r>
      <rPr>
        <sz val="11"/>
        <color theme="1"/>
        <rFont val="Calibri"/>
        <family val="2"/>
        <scheme val="minor"/>
      </rPr>
      <t xml:space="preserve">: Review policies to ensure that they require approved supplier personnel to perform maintenance on supplier products 
</t>
    </r>
    <r>
      <rPr>
        <b/>
        <sz val="11"/>
        <color theme="1"/>
        <rFont val="Calibri"/>
        <family val="2"/>
        <scheme val="minor"/>
      </rPr>
      <t>Ex5</t>
    </r>
    <r>
      <rPr>
        <sz val="11"/>
        <color theme="1"/>
        <rFont val="Calibri"/>
        <family val="2"/>
        <scheme val="minor"/>
      </rPr>
      <t>: Policies and procedure require checking upgrades to critical hardware for unauthorized changes</t>
    </r>
  </si>
  <si>
    <r>
      <rPr>
        <b/>
        <sz val="11"/>
        <color theme="1"/>
        <rFont val="Calibri"/>
        <family val="2"/>
        <scheme val="minor"/>
      </rPr>
      <t>Ex1</t>
    </r>
    <r>
      <rPr>
        <sz val="11"/>
        <color theme="1"/>
        <rFont val="Calibri"/>
        <family val="2"/>
        <scheme val="minor"/>
      </rPr>
      <t xml:space="preserve">: Define and use rules and protocols for reporting incident response and recovery activities and the status between the organization and its suppliers 
</t>
    </r>
    <r>
      <rPr>
        <b/>
        <sz val="11"/>
        <color theme="1"/>
        <rFont val="Calibri"/>
        <family val="2"/>
        <scheme val="minor"/>
      </rPr>
      <t>Ex2</t>
    </r>
    <r>
      <rPr>
        <sz val="11"/>
        <color theme="1"/>
        <rFont val="Calibri"/>
        <family val="2"/>
        <scheme val="minor"/>
      </rPr>
      <t xml:space="preserve">: Identify and document the roles and responsibilities of the organization and its suppliers for incident response
</t>
    </r>
    <r>
      <rPr>
        <b/>
        <sz val="11"/>
        <color theme="1"/>
        <rFont val="Calibri"/>
        <family val="2"/>
        <scheme val="minor"/>
      </rPr>
      <t>Ex3</t>
    </r>
    <r>
      <rPr>
        <sz val="11"/>
        <color theme="1"/>
        <rFont val="Calibri"/>
        <family val="2"/>
        <scheme val="minor"/>
      </rPr>
      <t xml:space="preserve">: Include critical suppliers in incident response exercises and simulations
</t>
    </r>
    <r>
      <rPr>
        <b/>
        <sz val="11"/>
        <color theme="1"/>
        <rFont val="Calibri"/>
        <family val="2"/>
        <scheme val="minor"/>
      </rPr>
      <t>Ex4</t>
    </r>
    <r>
      <rPr>
        <sz val="11"/>
        <color theme="1"/>
        <rFont val="Calibri"/>
        <family val="2"/>
        <scheme val="minor"/>
      </rPr>
      <t xml:space="preserve">: Define and coordinate crisis communication methods and protocols between the organization and its critical suppliers
</t>
    </r>
    <r>
      <rPr>
        <b/>
        <sz val="11"/>
        <color theme="1"/>
        <rFont val="Calibri"/>
        <family val="2"/>
        <scheme val="minor"/>
      </rPr>
      <t>Ex5</t>
    </r>
    <r>
      <rPr>
        <sz val="11"/>
        <color theme="1"/>
        <rFont val="Calibri"/>
        <family val="2"/>
        <scheme val="minor"/>
      </rPr>
      <t>: Conduct collaborative lessons learned sessions with critical suppliers</t>
    </r>
  </si>
  <si>
    <r>
      <rPr>
        <b/>
        <sz val="11"/>
        <color theme="1"/>
        <rFont val="Calibri"/>
        <family val="2"/>
        <scheme val="minor"/>
      </rPr>
      <t>Ex1</t>
    </r>
    <r>
      <rPr>
        <sz val="11"/>
        <color theme="1"/>
        <rFont val="Calibri"/>
        <family val="2"/>
        <scheme val="minor"/>
      </rPr>
      <t xml:space="preserve">: Adjust assessment formats and frequencies based on the third party’s reputation and the criticality of the products or services they provide
</t>
    </r>
    <r>
      <rPr>
        <b/>
        <sz val="11"/>
        <color theme="1"/>
        <rFont val="Calibri"/>
        <family val="2"/>
        <scheme val="minor"/>
      </rPr>
      <t>Ex2</t>
    </r>
    <r>
      <rPr>
        <sz val="11"/>
        <color theme="1"/>
        <rFont val="Calibri"/>
        <family val="2"/>
        <scheme val="minor"/>
      </rPr>
      <t xml:space="preserve">: Evaluate third parties’ evidence of compliance with contractual cybersecurity requirements, such as self-attestations, warranties, certifications, and other artifacts
</t>
    </r>
    <r>
      <rPr>
        <b/>
        <sz val="11"/>
        <color theme="1"/>
        <rFont val="Calibri"/>
        <family val="2"/>
        <scheme val="minor"/>
      </rPr>
      <t>Ex3</t>
    </r>
    <r>
      <rPr>
        <sz val="11"/>
        <color theme="1"/>
        <rFont val="Calibri"/>
        <family val="2"/>
        <scheme val="minor"/>
      </rPr>
      <t xml:space="preserve">: Monitor critical suppliers to ensure that they are fulfilling their security obligations throughout the supplier relationship lifecycle using a variety of methods and techniques, such as inspections, audits, tests, or other forms of evaluation 
</t>
    </r>
    <r>
      <rPr>
        <b/>
        <sz val="11"/>
        <color theme="1"/>
        <rFont val="Calibri"/>
        <family val="2"/>
        <scheme val="minor"/>
      </rPr>
      <t>Ex4</t>
    </r>
    <r>
      <rPr>
        <sz val="11"/>
        <color theme="1"/>
        <rFont val="Calibri"/>
        <family val="2"/>
        <scheme val="minor"/>
      </rPr>
      <t xml:space="preserve">: Monitor critical suppliers, services, and products for changes to their risk profiles, and reevaluate supplier criticality and risk impact accordingly
</t>
    </r>
    <r>
      <rPr>
        <b/>
        <sz val="11"/>
        <color theme="1"/>
        <rFont val="Calibri"/>
        <family val="2"/>
        <scheme val="minor"/>
      </rPr>
      <t>Ex5</t>
    </r>
    <r>
      <rPr>
        <sz val="11"/>
        <color theme="1"/>
        <rFont val="Calibri"/>
        <family val="2"/>
        <scheme val="minor"/>
      </rPr>
      <t>: Plan for unexpected supplier and supply chain-related interruptions to ensure business continuity</t>
    </r>
  </si>
  <si>
    <r>
      <rPr>
        <b/>
        <sz val="11"/>
        <color theme="1"/>
        <rFont val="Calibri"/>
        <family val="2"/>
        <scheme val="minor"/>
      </rPr>
      <t>Ex1</t>
    </r>
    <r>
      <rPr>
        <sz val="11"/>
        <color theme="1"/>
        <rFont val="Calibri"/>
        <family val="2"/>
        <scheme val="minor"/>
      </rPr>
      <t xml:space="preserve">: Perform thorough due diligence on prospective suppliers that is consistent with procurement planning and commensurate with the level of risk, criticality, and complexity of each supplier relationship
</t>
    </r>
    <r>
      <rPr>
        <b/>
        <sz val="11"/>
        <color theme="1"/>
        <rFont val="Calibri"/>
        <family val="2"/>
        <scheme val="minor"/>
      </rPr>
      <t>Ex2</t>
    </r>
    <r>
      <rPr>
        <sz val="11"/>
        <color theme="1"/>
        <rFont val="Calibri"/>
        <family val="2"/>
        <scheme val="minor"/>
      </rPr>
      <t xml:space="preserve">: Assess the suitability of the technology and cybersecurity capabilities and the risk management practices of prospective suppliers
</t>
    </r>
    <r>
      <rPr>
        <b/>
        <sz val="11"/>
        <color theme="1"/>
        <rFont val="Calibri"/>
        <family val="2"/>
        <scheme val="minor"/>
      </rPr>
      <t>Ex3</t>
    </r>
    <r>
      <rPr>
        <sz val="11"/>
        <color theme="1"/>
        <rFont val="Calibri"/>
        <family val="2"/>
        <scheme val="minor"/>
      </rPr>
      <t xml:space="preserve">: Conduct supplier risk assessments against business and applicable cybersecurity requirements, including lower-tier suppliers and the supply chain for critical suppliers
</t>
    </r>
    <r>
      <rPr>
        <b/>
        <sz val="11"/>
        <color theme="1"/>
        <rFont val="Calibri"/>
        <family val="2"/>
        <scheme val="minor"/>
      </rPr>
      <t>Ex4</t>
    </r>
    <r>
      <rPr>
        <sz val="11"/>
        <color theme="1"/>
        <rFont val="Calibri"/>
        <family val="2"/>
        <scheme val="minor"/>
      </rPr>
      <t>: Assess the authenticity, integrity, and security of critical products prior to acquisition and use</t>
    </r>
  </si>
  <si>
    <r>
      <rPr>
        <b/>
        <sz val="11"/>
        <color theme="1"/>
        <rFont val="Calibri"/>
        <family val="2"/>
        <scheme val="minor"/>
      </rPr>
      <t>Ex1</t>
    </r>
    <r>
      <rPr>
        <sz val="11"/>
        <color theme="1"/>
        <rFont val="Calibri"/>
        <family val="2"/>
        <scheme val="minor"/>
      </rPr>
      <t xml:space="preserve">: Establish security requirements for suppliers, products, and services commensurate with their criticality level and potential impact if compromised
</t>
    </r>
    <r>
      <rPr>
        <b/>
        <sz val="11"/>
        <color theme="1"/>
        <rFont val="Calibri"/>
        <family val="2"/>
        <scheme val="minor"/>
      </rPr>
      <t>Ex2</t>
    </r>
    <r>
      <rPr>
        <sz val="11"/>
        <color theme="1"/>
        <rFont val="Calibri"/>
        <family val="2"/>
        <scheme val="minor"/>
      </rPr>
      <t xml:space="preserve">: Include all cybersecurity and supply chain requirements that third parties must follow and how compliance with the requirements may be verified in default contractual language
</t>
    </r>
    <r>
      <rPr>
        <b/>
        <sz val="11"/>
        <color theme="1"/>
        <rFont val="Calibri"/>
        <family val="2"/>
        <scheme val="minor"/>
      </rPr>
      <t>Ex3</t>
    </r>
    <r>
      <rPr>
        <sz val="11"/>
        <color theme="1"/>
        <rFont val="Calibri"/>
        <family val="2"/>
        <scheme val="minor"/>
      </rPr>
      <t xml:space="preserve">: Define the rules and protocols for information sharing between the organization and its suppliers and sub-tier suppliers in contracts
</t>
    </r>
    <r>
      <rPr>
        <b/>
        <sz val="11"/>
        <color theme="1"/>
        <rFont val="Calibri"/>
        <family val="2"/>
        <scheme val="minor"/>
      </rPr>
      <t>Ex4</t>
    </r>
    <r>
      <rPr>
        <sz val="11"/>
        <color theme="1"/>
        <rFont val="Calibri"/>
        <family val="2"/>
        <scheme val="minor"/>
      </rPr>
      <t xml:space="preserve">: Manage risk by including security requirements in contracts based on their criticality and potential impact if compromised
</t>
    </r>
    <r>
      <rPr>
        <b/>
        <sz val="11"/>
        <color theme="1"/>
        <rFont val="Calibri"/>
        <family val="2"/>
        <scheme val="minor"/>
      </rPr>
      <t>Ex5</t>
    </r>
    <r>
      <rPr>
        <sz val="11"/>
        <color theme="1"/>
        <rFont val="Calibri"/>
        <family val="2"/>
        <scheme val="minor"/>
      </rPr>
      <t xml:space="preserve">: Define security requirements in service-level agreements (SLAs) for monitoring suppliers for acceptable security performance throughout the supplier relationship lifecycle
</t>
    </r>
    <r>
      <rPr>
        <b/>
        <sz val="11"/>
        <color theme="1"/>
        <rFont val="Calibri"/>
        <family val="2"/>
        <scheme val="minor"/>
      </rPr>
      <t>Ex6</t>
    </r>
    <r>
      <rPr>
        <sz val="11"/>
        <color theme="1"/>
        <rFont val="Calibri"/>
        <family val="2"/>
        <scheme val="minor"/>
      </rPr>
      <t xml:space="preserve">: Contractually require suppliers to disclose cybersecurity features, functions, and vulnerabilities of their products and services for the life of the product or the term of service
</t>
    </r>
    <r>
      <rPr>
        <b/>
        <sz val="11"/>
        <color theme="1"/>
        <rFont val="Calibri"/>
        <family val="2"/>
        <scheme val="minor"/>
      </rPr>
      <t>Ex7</t>
    </r>
    <r>
      <rPr>
        <sz val="11"/>
        <color theme="1"/>
        <rFont val="Calibri"/>
        <family val="2"/>
        <scheme val="minor"/>
      </rPr>
      <t xml:space="preserve">: Contractually require suppliers to provide and maintain a current component inventory (e.g., software or hardware bill of materials) for critical products
</t>
    </r>
    <r>
      <rPr>
        <b/>
        <sz val="11"/>
        <color theme="1"/>
        <rFont val="Calibri"/>
        <family val="2"/>
        <scheme val="minor"/>
      </rPr>
      <t>Ex8</t>
    </r>
    <r>
      <rPr>
        <sz val="11"/>
        <color theme="1"/>
        <rFont val="Calibri"/>
        <family val="2"/>
        <scheme val="minor"/>
      </rPr>
      <t xml:space="preserve">: Contractually require suppliers to vet their employees and guard against insider threats
</t>
    </r>
    <r>
      <rPr>
        <b/>
        <sz val="11"/>
        <color theme="1"/>
        <rFont val="Calibri"/>
        <family val="2"/>
        <scheme val="minor"/>
      </rPr>
      <t>Ex9</t>
    </r>
    <r>
      <rPr>
        <sz val="11"/>
        <color theme="1"/>
        <rFont val="Calibri"/>
        <family val="2"/>
        <scheme val="minor"/>
      </rPr>
      <t xml:space="preserve">: Contractually require suppliers to provide evidence of performing acceptable security practices through, for example, self-attestation, conformance to known standards, certifications, or inspections
</t>
    </r>
    <r>
      <rPr>
        <b/>
        <sz val="11"/>
        <color theme="1"/>
        <rFont val="Calibri"/>
        <family val="2"/>
        <scheme val="minor"/>
      </rPr>
      <t>Ex10</t>
    </r>
    <r>
      <rPr>
        <sz val="11"/>
        <color theme="1"/>
        <rFont val="Calibri"/>
        <family val="2"/>
        <scheme val="minor"/>
      </rPr>
      <t>: Specify in contracts the rights and responsibilities of the organization, its suppliers, and applicable lower-tier suppliers and supply chains, with respect to potential cybersecurity risks</t>
    </r>
  </si>
  <si>
    <r>
      <rPr>
        <b/>
        <sz val="11"/>
        <color theme="1"/>
        <rFont val="Calibri"/>
        <family val="2"/>
        <scheme val="minor"/>
      </rPr>
      <t>Ex1</t>
    </r>
    <r>
      <rPr>
        <sz val="11"/>
        <color theme="1"/>
        <rFont val="Calibri"/>
        <family val="2"/>
        <scheme val="minor"/>
      </rPr>
      <t xml:space="preserve">: Develop criteria for supplier criticality based on, for example, the sensitivity of data processed or possessed by suppliers, the degree of access to the organization’s systems, and the importance of the products or services to the organization’s mission
</t>
    </r>
    <r>
      <rPr>
        <b/>
        <sz val="11"/>
        <color theme="1"/>
        <rFont val="Calibri"/>
        <family val="2"/>
        <scheme val="minor"/>
      </rPr>
      <t>Ex2</t>
    </r>
    <r>
      <rPr>
        <sz val="11"/>
        <color theme="1"/>
        <rFont val="Calibri"/>
        <family val="2"/>
        <scheme val="minor"/>
      </rPr>
      <t>: Keep a record of all suppliers, and prioritize suppliers based on the criticality criteria</t>
    </r>
  </si>
  <si>
    <r>
      <rPr>
        <b/>
        <sz val="11"/>
        <color theme="1"/>
        <rFont val="Calibri"/>
        <family val="2"/>
        <scheme val="minor"/>
      </rPr>
      <t>Ex1</t>
    </r>
    <r>
      <rPr>
        <sz val="11"/>
        <color theme="1"/>
        <rFont val="Calibri"/>
        <family val="2"/>
        <scheme val="minor"/>
      </rPr>
      <t xml:space="preserve">: Identify areas of alignment and overlap with cybersecurity and enterprise risk management
</t>
    </r>
    <r>
      <rPr>
        <b/>
        <sz val="11"/>
        <color theme="1"/>
        <rFont val="Calibri"/>
        <family val="2"/>
        <scheme val="minor"/>
      </rPr>
      <t>Ex2</t>
    </r>
    <r>
      <rPr>
        <sz val="11"/>
        <color theme="1"/>
        <rFont val="Calibri"/>
        <family val="2"/>
        <scheme val="minor"/>
      </rPr>
      <t xml:space="preserve">: Establish integrated control sets for cybersecurity risk management and cybersecurity supply chain risk management
</t>
    </r>
    <r>
      <rPr>
        <b/>
        <sz val="11"/>
        <color theme="1"/>
        <rFont val="Calibri"/>
        <family val="2"/>
        <scheme val="minor"/>
      </rPr>
      <t>Ex3</t>
    </r>
    <r>
      <rPr>
        <sz val="11"/>
        <color theme="1"/>
        <rFont val="Calibri"/>
        <family val="2"/>
        <scheme val="minor"/>
      </rPr>
      <t xml:space="preserve">: Integrate cybersecurity supply chain risk management into improvement processes
</t>
    </r>
    <r>
      <rPr>
        <b/>
        <sz val="11"/>
        <color theme="1"/>
        <rFont val="Calibri"/>
        <family val="2"/>
        <scheme val="minor"/>
      </rPr>
      <t>Ex4</t>
    </r>
    <r>
      <rPr>
        <sz val="11"/>
        <color theme="1"/>
        <rFont val="Calibri"/>
        <family val="2"/>
        <scheme val="minor"/>
      </rPr>
      <t>: Escalate material cybersecurity risks in supply chains to senior management, and address them at the enterprise risk management level</t>
    </r>
  </si>
  <si>
    <r>
      <rPr>
        <b/>
        <sz val="11"/>
        <color theme="1"/>
        <rFont val="Calibri"/>
        <family val="2"/>
        <scheme val="minor"/>
      </rPr>
      <t>Ex1</t>
    </r>
    <r>
      <rPr>
        <sz val="11"/>
        <color theme="1"/>
        <rFont val="Calibri"/>
        <family val="2"/>
        <scheme val="minor"/>
      </rPr>
      <t xml:space="preserve">: Identify one or more specific roles or positions that will be responsible and accountable for planning, resourcing, and executing cybersecurity supply chain risk management activities
</t>
    </r>
    <r>
      <rPr>
        <b/>
        <sz val="11"/>
        <color theme="1"/>
        <rFont val="Calibri"/>
        <family val="2"/>
        <scheme val="minor"/>
      </rPr>
      <t>Ex2</t>
    </r>
    <r>
      <rPr>
        <sz val="11"/>
        <color theme="1"/>
        <rFont val="Calibri"/>
        <family val="2"/>
        <scheme val="minor"/>
      </rPr>
      <t xml:space="preserve">: Document cybersecurity supply chain risk management roles and responsibilities in policy
</t>
    </r>
    <r>
      <rPr>
        <b/>
        <sz val="11"/>
        <color theme="1"/>
        <rFont val="Calibri"/>
        <family val="2"/>
        <scheme val="minor"/>
      </rPr>
      <t>Ex3</t>
    </r>
    <r>
      <rPr>
        <sz val="11"/>
        <color theme="1"/>
        <rFont val="Calibri"/>
        <family val="2"/>
        <scheme val="minor"/>
      </rPr>
      <t xml:space="preserve">: Create responsibility matrixes to document who will be responsible and accountable for cybersecurity supply chain risk management activities and how those teams and individuals will be consulted and informed
</t>
    </r>
    <r>
      <rPr>
        <b/>
        <sz val="11"/>
        <color theme="1"/>
        <rFont val="Calibri"/>
        <family val="2"/>
        <scheme val="minor"/>
      </rPr>
      <t>Ex4</t>
    </r>
    <r>
      <rPr>
        <sz val="11"/>
        <color theme="1"/>
        <rFont val="Calibri"/>
        <family val="2"/>
        <scheme val="minor"/>
      </rPr>
      <t xml:space="preserve">: Include cybersecurity supply chain risk management responsibilities and performance requirements in personnel descriptions to ensure clarity and improve accountability
</t>
    </r>
    <r>
      <rPr>
        <b/>
        <sz val="11"/>
        <color theme="1"/>
        <rFont val="Calibri"/>
        <family val="2"/>
        <scheme val="minor"/>
      </rPr>
      <t>Ex5</t>
    </r>
    <r>
      <rPr>
        <sz val="11"/>
        <color theme="1"/>
        <rFont val="Calibri"/>
        <family val="2"/>
        <scheme val="minor"/>
      </rPr>
      <t xml:space="preserve">: Document performance goals for personnel with cybersecurity risk management-specific responsibilities, and periodically measure them to demonstrate and improve performance
</t>
    </r>
    <r>
      <rPr>
        <b/>
        <sz val="11"/>
        <color theme="1"/>
        <rFont val="Calibri"/>
        <family val="2"/>
        <scheme val="minor"/>
      </rPr>
      <t>Ex6</t>
    </r>
    <r>
      <rPr>
        <sz val="11"/>
        <color theme="1"/>
        <rFont val="Calibri"/>
        <family val="2"/>
        <scheme val="minor"/>
      </rPr>
      <t xml:space="preserve">: Develop roles and responsibilities for suppliers, customers, and business partners to address shared responsibilities for applicable cybersecurity risks, and integrate them into organizational policies and applicable third-party agreements
</t>
    </r>
    <r>
      <rPr>
        <b/>
        <sz val="11"/>
        <color theme="1"/>
        <rFont val="Calibri"/>
        <family val="2"/>
        <scheme val="minor"/>
      </rPr>
      <t>Ex7</t>
    </r>
    <r>
      <rPr>
        <sz val="11"/>
        <color theme="1"/>
        <rFont val="Calibri"/>
        <family val="2"/>
        <scheme val="minor"/>
      </rPr>
      <t xml:space="preserve">: Internally communicate cybersecurity supply chain risk management roles and responsibilities for third parties
</t>
    </r>
    <r>
      <rPr>
        <b/>
        <sz val="11"/>
        <color theme="1"/>
        <rFont val="Calibri"/>
        <family val="2"/>
        <scheme val="minor"/>
      </rPr>
      <t>Ex8</t>
    </r>
    <r>
      <rPr>
        <sz val="11"/>
        <color theme="1"/>
        <rFont val="Calibri"/>
        <family val="2"/>
        <scheme val="minor"/>
      </rPr>
      <t>: Establish rules and protocols for information sharing and reporting processes between the organization and its suppliers</t>
    </r>
  </si>
  <si>
    <r>
      <rPr>
        <b/>
        <sz val="11"/>
        <color theme="1"/>
        <rFont val="Calibri"/>
        <family val="2"/>
        <scheme val="minor"/>
      </rPr>
      <t>Ex1</t>
    </r>
    <r>
      <rPr>
        <sz val="11"/>
        <color theme="1"/>
        <rFont val="Calibri"/>
        <family val="2"/>
        <scheme val="minor"/>
      </rPr>
      <t xml:space="preserve">: Establish a strategy that expresses the objectives of the cybersecurity supply chain risk management program
</t>
    </r>
    <r>
      <rPr>
        <b/>
        <sz val="11"/>
        <color theme="1"/>
        <rFont val="Calibri"/>
        <family val="2"/>
        <scheme val="minor"/>
      </rPr>
      <t>Ex2</t>
    </r>
    <r>
      <rPr>
        <sz val="11"/>
        <color theme="1"/>
        <rFont val="Calibri"/>
        <family val="2"/>
        <scheme val="minor"/>
      </rPr>
      <t xml:space="preserve">: Develop the cybersecurity supply chain risk management program, including a plan (with milestones), policies, and procedures that guide implementation and improvement of the program, and share the policies and procedures with the organizational stakeholders
</t>
    </r>
    <r>
      <rPr>
        <b/>
        <sz val="11"/>
        <color theme="1"/>
        <rFont val="Calibri"/>
        <family val="2"/>
        <scheme val="minor"/>
      </rPr>
      <t>Ex3</t>
    </r>
    <r>
      <rPr>
        <sz val="11"/>
        <color theme="1"/>
        <rFont val="Calibri"/>
        <family val="2"/>
        <scheme val="minor"/>
      </rPr>
      <t xml:space="preserve">: Develop and implement program processes based on the strategy, objectives, policies, and procedures that are agreed upon and performed by the organizational stakeholders
</t>
    </r>
    <r>
      <rPr>
        <b/>
        <sz val="11"/>
        <color theme="1"/>
        <rFont val="Calibri"/>
        <family val="2"/>
        <scheme val="minor"/>
      </rPr>
      <t>Ex4</t>
    </r>
    <r>
      <rPr>
        <sz val="11"/>
        <color theme="1"/>
        <rFont val="Calibri"/>
        <family val="2"/>
        <scheme val="minor"/>
      </rPr>
      <t>: Establish a cross-organizational mechanism that ensures alignment between functions that contribute to cybersecurity supply chain risk management, such as cybersecurity, IT, legal, human resources, and engineering</t>
    </r>
  </si>
  <si>
    <r>
      <rPr>
        <b/>
        <sz val="11"/>
        <color theme="1"/>
        <rFont val="Calibri"/>
        <family val="2"/>
        <scheme val="minor"/>
      </rPr>
      <t>Ex1</t>
    </r>
    <r>
      <rPr>
        <sz val="11"/>
        <color theme="1"/>
        <rFont val="Calibri"/>
        <family val="2"/>
        <scheme val="minor"/>
      </rPr>
      <t xml:space="preserve">: Define and communicate guidance and methods for identifying opportunities and including them in risk discussions (e.g., strengths, weaknesses, opportunities, and threats [SWOT] analysis)
</t>
    </r>
    <r>
      <rPr>
        <b/>
        <sz val="11"/>
        <color theme="1"/>
        <rFont val="Calibri"/>
        <family val="2"/>
        <scheme val="minor"/>
      </rPr>
      <t>Ex2</t>
    </r>
    <r>
      <rPr>
        <sz val="11"/>
        <color theme="1"/>
        <rFont val="Calibri"/>
        <family val="2"/>
        <scheme val="minor"/>
      </rPr>
      <t xml:space="preserve">: Identify stretch goals and document them
</t>
    </r>
    <r>
      <rPr>
        <b/>
        <sz val="11"/>
        <color theme="1"/>
        <rFont val="Calibri"/>
        <family val="2"/>
        <scheme val="minor"/>
      </rPr>
      <t>Ex3</t>
    </r>
    <r>
      <rPr>
        <sz val="11"/>
        <color theme="1"/>
        <rFont val="Calibri"/>
        <family val="2"/>
        <scheme val="minor"/>
      </rPr>
      <t>: Calculate, document, and prioritize positive risks alongside negative risks</t>
    </r>
  </si>
  <si>
    <r>
      <rPr>
        <b/>
        <sz val="11"/>
        <color theme="1"/>
        <rFont val="Calibri"/>
        <family val="2"/>
        <scheme val="minor"/>
      </rPr>
      <t>Ex1</t>
    </r>
    <r>
      <rPr>
        <sz val="11"/>
        <color theme="1"/>
        <rFont val="Calibri"/>
        <family val="2"/>
        <scheme val="minor"/>
      </rPr>
      <t xml:space="preserve">: Establish criteria for using a quantitative approach to cybersecurity risk analysis, and specify probability and exposure formulas
</t>
    </r>
    <r>
      <rPr>
        <b/>
        <sz val="11"/>
        <color theme="1"/>
        <rFont val="Calibri"/>
        <family val="2"/>
        <scheme val="minor"/>
      </rPr>
      <t>Ex2</t>
    </r>
    <r>
      <rPr>
        <sz val="11"/>
        <color theme="1"/>
        <rFont val="Calibri"/>
        <family val="2"/>
        <scheme val="minor"/>
      </rPr>
      <t xml:space="preserve">: Create and use templates (e.g., a risk register) to document cybersecurity risk information (e.g., risk description, exposure, treatment, and ownership)
</t>
    </r>
    <r>
      <rPr>
        <b/>
        <sz val="11"/>
        <color theme="1"/>
        <rFont val="Calibri"/>
        <family val="2"/>
        <scheme val="minor"/>
      </rPr>
      <t>Ex3</t>
    </r>
    <r>
      <rPr>
        <sz val="11"/>
        <color theme="1"/>
        <rFont val="Calibri"/>
        <family val="2"/>
        <scheme val="minor"/>
      </rPr>
      <t>: Establish criteria for risk prioritization at the appropriate levels within the enterprise
Ex4: Use a consistent list of risk categories to support integrating, aggregating, and comparing cybersecurity risks</t>
    </r>
  </si>
  <si>
    <r>
      <rPr>
        <b/>
        <sz val="11"/>
        <color theme="1"/>
        <rFont val="Calibri"/>
        <family val="2"/>
        <scheme val="minor"/>
      </rPr>
      <t>Ex1</t>
    </r>
    <r>
      <rPr>
        <sz val="11"/>
        <color theme="1"/>
        <rFont val="Calibri"/>
        <family val="2"/>
        <scheme val="minor"/>
      </rPr>
      <t xml:space="preserve">: Determine how to update senior executives, directors, and management on the organization’s cybersecurity posture at agreed-upon intervals
</t>
    </r>
    <r>
      <rPr>
        <b/>
        <sz val="11"/>
        <color theme="1"/>
        <rFont val="Calibri"/>
        <family val="2"/>
        <scheme val="minor"/>
      </rPr>
      <t>Ex2</t>
    </r>
    <r>
      <rPr>
        <sz val="11"/>
        <color theme="1"/>
        <rFont val="Calibri"/>
        <family val="2"/>
        <scheme val="minor"/>
      </rPr>
      <t xml:space="preserve">: Identify how all departments across the organization such as management, internal auditors, legal, acquisition, physical security, and HR — will communicate with each other about cybersecurity risks
</t>
    </r>
    <r>
      <rPr>
        <b/>
        <sz val="11"/>
        <color theme="1"/>
        <rFont val="Calibri"/>
        <family val="2"/>
        <scheme val="minor"/>
      </rPr>
      <t>Ex3</t>
    </r>
    <r>
      <rPr>
        <sz val="11"/>
        <color theme="1"/>
        <rFont val="Calibri"/>
        <family val="2"/>
        <scheme val="minor"/>
      </rPr>
      <t>: Identify how third parties will communicate with the organization about cybersecurity risks</t>
    </r>
  </si>
  <si>
    <r>
      <rPr>
        <b/>
        <sz val="11"/>
        <color theme="1"/>
        <rFont val="Calibri"/>
        <family val="2"/>
        <scheme val="minor"/>
      </rPr>
      <t>Ex1</t>
    </r>
    <r>
      <rPr>
        <sz val="11"/>
        <color theme="1"/>
        <rFont val="Calibri"/>
        <family val="2"/>
        <scheme val="minor"/>
      </rPr>
      <t xml:space="preserve">: Specify criteria for accepting and avoiding cybersecurity risk for various classifications of data
</t>
    </r>
    <r>
      <rPr>
        <b/>
        <sz val="11"/>
        <color theme="1"/>
        <rFont val="Calibri"/>
        <family val="2"/>
        <scheme val="minor"/>
      </rPr>
      <t>Ex2</t>
    </r>
    <r>
      <rPr>
        <sz val="11"/>
        <color theme="1"/>
        <rFont val="Calibri"/>
        <family val="2"/>
        <scheme val="minor"/>
      </rPr>
      <t xml:space="preserve">: Determine whether to purchase cybersecurity insurance
</t>
    </r>
    <r>
      <rPr>
        <b/>
        <sz val="11"/>
        <color theme="1"/>
        <rFont val="Calibri"/>
        <family val="2"/>
        <scheme val="minor"/>
      </rPr>
      <t>Ex3</t>
    </r>
    <r>
      <rPr>
        <sz val="11"/>
        <color theme="1"/>
        <rFont val="Calibri"/>
        <family val="2"/>
        <scheme val="minor"/>
      </rPr>
      <t>: Document conditions under which shared responsibility models are acceptable (e.g., outsourcing certain cybersecurity functions, having a third party perform financial transactions on behalf of the organization, using public cloud-based services)</t>
    </r>
  </si>
  <si>
    <r>
      <rPr>
        <b/>
        <sz val="11"/>
        <color theme="1"/>
        <rFont val="Calibri"/>
        <family val="2"/>
        <scheme val="minor"/>
      </rPr>
      <t>Ex1</t>
    </r>
    <r>
      <rPr>
        <sz val="11"/>
        <color theme="1"/>
        <rFont val="Calibri"/>
        <family val="2"/>
        <scheme val="minor"/>
      </rPr>
      <t xml:space="preserve">: Aggregate and manage cybersecurity risks alongside other enterprise risks (e.g., compliance, financial, regulatory)
</t>
    </r>
    <r>
      <rPr>
        <b/>
        <sz val="11"/>
        <color theme="1"/>
        <rFont val="Calibri"/>
        <family val="2"/>
        <scheme val="minor"/>
      </rPr>
      <t>Ex2</t>
    </r>
    <r>
      <rPr>
        <sz val="11"/>
        <color theme="1"/>
        <rFont val="Calibri"/>
        <family val="2"/>
        <scheme val="minor"/>
      </rPr>
      <t xml:space="preserve">: Include cybersecurity risk managers in enterprise risk management planning
</t>
    </r>
    <r>
      <rPr>
        <b/>
        <sz val="11"/>
        <color theme="1"/>
        <rFont val="Calibri"/>
        <family val="2"/>
        <scheme val="minor"/>
      </rPr>
      <t>Ex3</t>
    </r>
    <r>
      <rPr>
        <sz val="11"/>
        <color theme="1"/>
        <rFont val="Calibri"/>
        <family val="2"/>
        <scheme val="minor"/>
      </rPr>
      <t>: Establish criteria for escalating cybersecurity risks within enterprise risk management</t>
    </r>
  </si>
  <si>
    <r>
      <rPr>
        <b/>
        <sz val="11"/>
        <color theme="1"/>
        <rFont val="Calibri"/>
        <family val="2"/>
        <scheme val="minor"/>
      </rPr>
      <t>Ex1</t>
    </r>
    <r>
      <rPr>
        <sz val="11"/>
        <color theme="1"/>
        <rFont val="Calibri"/>
        <family val="2"/>
        <scheme val="minor"/>
      </rPr>
      <t xml:space="preserve">: Determine and communicate risk appetite statements that convey expectations about the appropriate level of risk for the organization
</t>
    </r>
    <r>
      <rPr>
        <b/>
        <sz val="11"/>
        <color theme="1"/>
        <rFont val="Calibri"/>
        <family val="2"/>
        <scheme val="minor"/>
      </rPr>
      <t>Ex2</t>
    </r>
    <r>
      <rPr>
        <sz val="11"/>
        <color theme="1"/>
        <rFont val="Calibri"/>
        <family val="2"/>
        <scheme val="minor"/>
      </rPr>
      <t xml:space="preserve">: Translate risk appetite statements into specific, measurable, and broadly understandable risk tolerance statements
</t>
    </r>
    <r>
      <rPr>
        <b/>
        <sz val="11"/>
        <color theme="1"/>
        <rFont val="Calibri"/>
        <family val="2"/>
        <scheme val="minor"/>
      </rPr>
      <t>Ex3</t>
    </r>
    <r>
      <rPr>
        <sz val="11"/>
        <color theme="1"/>
        <rFont val="Calibri"/>
        <family val="2"/>
        <scheme val="minor"/>
      </rPr>
      <t>: Refine organizational objectives and risk appetite periodically based on known risk exposure and residual risk</t>
    </r>
  </si>
  <si>
    <r>
      <rPr>
        <b/>
        <sz val="11"/>
        <color theme="1"/>
        <rFont val="Calibri"/>
        <family val="2"/>
        <scheme val="minor"/>
      </rPr>
      <t>Ex1</t>
    </r>
    <r>
      <rPr>
        <sz val="11"/>
        <color theme="1"/>
        <rFont val="Calibri"/>
        <family val="2"/>
        <scheme val="minor"/>
      </rPr>
      <t xml:space="preserve">: Update near-term and long-term cybersecurity risk management objectives as part of annual strategic planning and when major changes occur 
</t>
    </r>
    <r>
      <rPr>
        <b/>
        <sz val="11"/>
        <color theme="1"/>
        <rFont val="Calibri"/>
        <family val="2"/>
        <scheme val="minor"/>
      </rPr>
      <t>Ex2</t>
    </r>
    <r>
      <rPr>
        <sz val="11"/>
        <color theme="1"/>
        <rFont val="Calibri"/>
        <family val="2"/>
        <scheme val="minor"/>
      </rPr>
      <t xml:space="preserve">: Establish measurable objectives for cybersecurity risk management (e.g., manage the quality of user training, ensure adequate risk protection for industrial control systems)
</t>
    </r>
    <r>
      <rPr>
        <b/>
        <sz val="11"/>
        <color theme="1"/>
        <rFont val="Calibri"/>
        <family val="2"/>
        <scheme val="minor"/>
      </rPr>
      <t>Ex3</t>
    </r>
    <r>
      <rPr>
        <sz val="11"/>
        <color theme="1"/>
        <rFont val="Calibri"/>
        <family val="2"/>
        <scheme val="minor"/>
      </rPr>
      <t>: Senior leaders agree about cybersecurity objectives and use them for measuring and managing risk and performance</t>
    </r>
  </si>
  <si>
    <r>
      <rPr>
        <b/>
        <sz val="11"/>
        <color theme="1"/>
        <rFont val="Calibri"/>
        <family val="2"/>
        <scheme val="minor"/>
      </rPr>
      <t>Ex1</t>
    </r>
    <r>
      <rPr>
        <sz val="11"/>
        <color theme="1"/>
        <rFont val="Calibri"/>
        <family val="2"/>
        <scheme val="minor"/>
      </rPr>
      <t xml:space="preserve">: Create an inventory of the organization’s dependencies on external resources (e.g., facilities, cloud-based hosting providers) and their relationships to organizational assets and business functions
</t>
    </r>
    <r>
      <rPr>
        <b/>
        <sz val="11"/>
        <color theme="1"/>
        <rFont val="Calibri"/>
        <family val="2"/>
        <scheme val="minor"/>
      </rPr>
      <t>Ex2</t>
    </r>
    <r>
      <rPr>
        <sz val="11"/>
        <color theme="1"/>
        <rFont val="Calibri"/>
        <family val="2"/>
        <scheme val="minor"/>
      </rPr>
      <t>: Identify and document external dependencies that are potential points of failure for the organization’s critical capabilities and services</t>
    </r>
  </si>
  <si>
    <r>
      <rPr>
        <b/>
        <sz val="11"/>
        <color theme="1"/>
        <rFont val="Calibri"/>
        <family val="2"/>
        <scheme val="minor"/>
      </rPr>
      <t>Ex1</t>
    </r>
    <r>
      <rPr>
        <sz val="11"/>
        <color theme="1"/>
        <rFont val="Calibri"/>
        <family val="2"/>
        <scheme val="minor"/>
      </rPr>
      <t xml:space="preserve">: Establish criteria for determining the criticality of capabilities and services as viewed by internal and external stakeholders
</t>
    </r>
    <r>
      <rPr>
        <b/>
        <sz val="11"/>
        <color theme="1"/>
        <rFont val="Calibri"/>
        <family val="2"/>
        <scheme val="minor"/>
      </rPr>
      <t>Ex2</t>
    </r>
    <r>
      <rPr>
        <sz val="11"/>
        <color theme="1"/>
        <rFont val="Calibri"/>
        <family val="2"/>
        <scheme val="minor"/>
      </rPr>
      <t xml:space="preserve">: Determine (e.g., from a business impact analysis) assets and business operations that are vital to achieving mission objectives and the potential impact of a loss (or partial loss) of such operations
</t>
    </r>
    <r>
      <rPr>
        <b/>
        <sz val="11"/>
        <color theme="1"/>
        <rFont val="Calibri"/>
        <family val="2"/>
        <scheme val="minor"/>
      </rPr>
      <t>Ex3</t>
    </r>
    <r>
      <rPr>
        <sz val="11"/>
        <color theme="1"/>
        <rFont val="Calibri"/>
        <family val="2"/>
        <scheme val="minor"/>
      </rPr>
      <t>: Establish and communicate resilience objectives (e.g., recovery time objectives) for delivering critical capabilities and services in various operating states (e.g., under attack, during recovery, normal operation)</t>
    </r>
  </si>
  <si>
    <r>
      <rPr>
        <b/>
        <sz val="11"/>
        <color theme="1"/>
        <rFont val="Calibri"/>
        <family val="2"/>
        <scheme val="minor"/>
      </rPr>
      <t>Ex1</t>
    </r>
    <r>
      <rPr>
        <sz val="11"/>
        <color theme="1"/>
        <rFont val="Calibri"/>
        <family val="2"/>
        <scheme val="minor"/>
      </rPr>
      <t xml:space="preserve">: Determine a process to track and manage legal and regulatory requirements regardi ng protection of individuals information (e.g., Health Insurance Portability and Accountability Act, California Consumer Privacy Act, General Data Protection Regulation)
</t>
    </r>
    <r>
      <rPr>
        <b/>
        <sz val="11"/>
        <color theme="1"/>
        <rFont val="Calibri"/>
        <family val="2"/>
        <scheme val="minor"/>
      </rPr>
      <t>Ex2</t>
    </r>
    <r>
      <rPr>
        <sz val="11"/>
        <color theme="1"/>
        <rFont val="Calibri"/>
        <family val="2"/>
        <scheme val="minor"/>
      </rPr>
      <t xml:space="preserve">: Determine a process to track and manage contractual requirements for cybersecurity management of supplier, customer, and partner information
</t>
    </r>
    <r>
      <rPr>
        <b/>
        <sz val="11"/>
        <color theme="1"/>
        <rFont val="Calibri"/>
        <family val="2"/>
        <scheme val="minor"/>
      </rPr>
      <t>Ex3</t>
    </r>
    <r>
      <rPr>
        <sz val="11"/>
        <color theme="1"/>
        <rFont val="Calibri"/>
        <family val="2"/>
        <scheme val="minor"/>
      </rPr>
      <t>: Align the organization’s cybersecurity strategy with legal, regulatory, and contractual requirements</t>
    </r>
  </si>
  <si>
    <r>
      <rPr>
        <b/>
        <sz val="11"/>
        <color theme="1"/>
        <rFont val="Calibri"/>
        <family val="2"/>
        <scheme val="minor"/>
      </rPr>
      <t>Ex1</t>
    </r>
    <r>
      <rPr>
        <sz val="11"/>
        <color theme="1"/>
        <rFont val="Calibri"/>
        <family val="2"/>
        <scheme val="minor"/>
      </rPr>
      <t xml:space="preserve">: Identify relevant internal stakeholders and their cybersecurity-related expectations (e.g., performance and risk expectations of officers, directors, and advisors; cultural expectations of employees)
</t>
    </r>
    <r>
      <rPr>
        <b/>
        <sz val="11"/>
        <color theme="1"/>
        <rFont val="Calibri"/>
        <family val="2"/>
        <scheme val="minor"/>
      </rPr>
      <t>Ex2</t>
    </r>
    <r>
      <rPr>
        <sz val="11"/>
        <color theme="1"/>
        <rFont val="Calibri"/>
        <family val="2"/>
        <scheme val="minor"/>
      </rPr>
      <t>: Identify relevant external stakeholders and their cybersecurity-related expectations (e.g., privacy expectations of customers, business expectations of partnerships, compliance expectations of regulators, ethics expectations of society)</t>
    </r>
  </si>
  <si>
    <r>
      <rPr>
        <b/>
        <sz val="11"/>
        <color theme="1"/>
        <rFont val="Calibri"/>
        <family val="2"/>
        <scheme val="minor"/>
      </rPr>
      <t>Ex1</t>
    </r>
    <r>
      <rPr>
        <sz val="11"/>
        <color theme="1"/>
        <rFont val="Calibri"/>
        <family val="2"/>
        <scheme val="minor"/>
      </rPr>
      <t>: Share the organization s mission (e.g., through vision and mission statements, marketing, and service strategies) to provide a basis for identifying risks that may impede that mission</t>
    </r>
  </si>
  <si>
    <r>
      <rPr>
        <b/>
        <sz val="11"/>
        <color theme="1"/>
        <rFont val="Calibri"/>
        <family val="2"/>
        <scheme val="minor"/>
      </rPr>
      <t>GV.OC-01</t>
    </r>
    <r>
      <rPr>
        <sz val="11"/>
        <color theme="1"/>
        <rFont val="Calibri"/>
        <family val="2"/>
        <scheme val="minor"/>
      </rPr>
      <t>: The organizational mission is understood and informs cybersecurity risk management (formerly ID.BE-02, ID.BE-03)</t>
    </r>
  </si>
  <si>
    <r>
      <rPr>
        <b/>
        <sz val="11"/>
        <color theme="1"/>
        <rFont val="Calibri"/>
        <family val="2"/>
        <scheme val="minor"/>
      </rPr>
      <t>GV.OC-02</t>
    </r>
    <r>
      <rPr>
        <sz val="11"/>
        <color theme="1"/>
        <rFont val="Calibri"/>
        <family val="2"/>
        <scheme val="minor"/>
      </rPr>
      <t>: Internal and external stakeholders are determined, and their needs and expectations regarding cybersecurity risk management are understood</t>
    </r>
  </si>
  <si>
    <r>
      <rPr>
        <b/>
        <sz val="11"/>
        <color theme="1"/>
        <rFont val="Calibri"/>
        <family val="2"/>
        <scheme val="minor"/>
      </rPr>
      <t>GV.OC-03</t>
    </r>
    <r>
      <rPr>
        <sz val="11"/>
        <color theme="1"/>
        <rFont val="Calibri"/>
        <family val="2"/>
        <scheme val="minor"/>
      </rPr>
      <t>: Legal, regulatory, and contractual requirements regarding cybersecurity including privacy and civil liberties obligations are understood and managed (formerly ID.GV-03)</t>
    </r>
  </si>
  <si>
    <r>
      <rPr>
        <b/>
        <sz val="11"/>
        <color theme="1"/>
        <rFont val="Calibri"/>
        <family val="2"/>
        <scheme val="minor"/>
      </rPr>
      <t>GV.OC-04</t>
    </r>
    <r>
      <rPr>
        <sz val="11"/>
        <color theme="1"/>
        <rFont val="Calibri"/>
        <family val="2"/>
        <scheme val="minor"/>
      </rPr>
      <t>: Critical objectives, capabilities, and services that stakeholders depend on or expect from the organization are determined and communicated (formerly ID.BE-04, ID.BE-05)</t>
    </r>
  </si>
  <si>
    <r>
      <rPr>
        <b/>
        <sz val="11"/>
        <color theme="1"/>
        <rFont val="Calibri"/>
        <family val="2"/>
        <scheme val="minor"/>
      </rPr>
      <t>GV.OC-05</t>
    </r>
    <r>
      <rPr>
        <sz val="11"/>
        <color theme="1"/>
        <rFont val="Calibri"/>
        <family val="2"/>
        <scheme val="minor"/>
      </rPr>
      <t>: Outcomes, capabilities, and services that the organization depends on are determined and communicated (formerly ID.BE-01, ID.BE-04)</t>
    </r>
  </si>
  <si>
    <r>
      <rPr>
        <b/>
        <sz val="11"/>
        <color theme="1"/>
        <rFont val="Calibri"/>
        <family val="2"/>
        <scheme val="minor"/>
      </rPr>
      <t>GV.RM-01</t>
    </r>
    <r>
      <rPr>
        <sz val="11"/>
        <color theme="1"/>
        <rFont val="Calibri"/>
        <family val="2"/>
        <scheme val="minor"/>
      </rPr>
      <t xml:space="preserve">: Risk management objectives are established and agreed to by organizational stakeholders (formerly ID.RM-01) </t>
    </r>
  </si>
  <si>
    <r>
      <rPr>
        <b/>
        <sz val="11"/>
        <color theme="1"/>
        <rFont val="Calibri"/>
        <family val="2"/>
        <scheme val="minor"/>
      </rPr>
      <t>GV.RM-02</t>
    </r>
    <r>
      <rPr>
        <sz val="11"/>
        <color theme="1"/>
        <rFont val="Calibri"/>
        <family val="2"/>
        <scheme val="minor"/>
      </rPr>
      <t xml:space="preserve">: Risk appetite and risk tolerance statements are determined, communicated, and maintained (formerly ID.RM-02, ID.RM-03) </t>
    </r>
  </si>
  <si>
    <r>
      <rPr>
        <b/>
        <sz val="11"/>
        <color theme="1"/>
        <rFont val="Calibri"/>
        <family val="2"/>
        <scheme val="minor"/>
      </rPr>
      <t>GV.RM-03</t>
    </r>
    <r>
      <rPr>
        <sz val="11"/>
        <color theme="1"/>
        <rFont val="Calibri"/>
        <family val="2"/>
        <scheme val="minor"/>
      </rPr>
      <t>: Enterprise risk management processes include cybersecurity risk management activities and outcomes (formerly ID.GV-04)</t>
    </r>
  </si>
  <si>
    <r>
      <rPr>
        <b/>
        <sz val="11"/>
        <color theme="1"/>
        <rFont val="Calibri"/>
        <family val="2"/>
        <scheme val="minor"/>
      </rPr>
      <t>GV.RM-04</t>
    </r>
    <r>
      <rPr>
        <sz val="11"/>
        <color theme="1"/>
        <rFont val="Calibri"/>
        <family val="2"/>
        <scheme val="minor"/>
      </rPr>
      <t>: Strategic direction that describes appropriate risk response options is established and communicated</t>
    </r>
  </si>
  <si>
    <r>
      <rPr>
        <b/>
        <sz val="11"/>
        <color theme="1"/>
        <rFont val="Calibri"/>
        <family val="2"/>
        <scheme val="minor"/>
      </rPr>
      <t>GV.RM-05</t>
    </r>
    <r>
      <rPr>
        <sz val="11"/>
        <color theme="1"/>
        <rFont val="Calibri"/>
        <family val="2"/>
        <scheme val="minor"/>
      </rPr>
      <t>: Lines of communication across the organization are established for cybersecurity risks, including risks from suppliers and other third parties</t>
    </r>
  </si>
  <si>
    <r>
      <rPr>
        <b/>
        <sz val="11"/>
        <color theme="1"/>
        <rFont val="Calibri"/>
        <family val="2"/>
        <scheme val="minor"/>
      </rPr>
      <t>GV.RM-06</t>
    </r>
    <r>
      <rPr>
        <sz val="11"/>
        <color theme="1"/>
        <rFont val="Calibri"/>
        <family val="2"/>
        <scheme val="minor"/>
      </rPr>
      <t>: A standardized method for calculating, documenting, categorizing, and prioritizing cybersecurity risks is established and communicated</t>
    </r>
  </si>
  <si>
    <r>
      <rPr>
        <b/>
        <sz val="11"/>
        <color theme="1"/>
        <rFont val="Calibri"/>
        <family val="2"/>
        <scheme val="minor"/>
      </rPr>
      <t>GV.RM-07</t>
    </r>
    <r>
      <rPr>
        <sz val="11"/>
        <color theme="1"/>
        <rFont val="Calibri"/>
        <family val="2"/>
        <scheme val="minor"/>
      </rPr>
      <t>: Strategic opportunities (i.e., positive risks) are identified and included in organizational cybersecurity risk discussions</t>
    </r>
  </si>
  <si>
    <r>
      <rPr>
        <b/>
        <sz val="11"/>
        <color theme="1"/>
        <rFont val="Calibri"/>
        <family val="2"/>
        <scheme val="minor"/>
      </rPr>
      <t>GV.SC-01</t>
    </r>
    <r>
      <rPr>
        <sz val="11"/>
        <color theme="1"/>
        <rFont val="Calibri"/>
        <family val="2"/>
        <scheme val="minor"/>
      </rPr>
      <t>: A cybersecurity supply chain risk management program, strategy, objectives, policies, and processes are established and agreed to by organizational stakeholders (formerly ID.SC-01)</t>
    </r>
  </si>
  <si>
    <r>
      <rPr>
        <b/>
        <sz val="11"/>
        <color theme="1"/>
        <rFont val="Calibri"/>
        <family val="2"/>
        <scheme val="minor"/>
      </rPr>
      <t>GV.SC-02</t>
    </r>
    <r>
      <rPr>
        <sz val="11"/>
        <color theme="1"/>
        <rFont val="Calibri"/>
        <family val="2"/>
        <scheme val="minor"/>
      </rPr>
      <t>: Cybersecurity roles and responsibilities for suppliers, customers, and partners are established, communicated, and coordinated internally and externally (formerly ID.AM-06)</t>
    </r>
  </si>
  <si>
    <r>
      <rPr>
        <b/>
        <sz val="11"/>
        <color theme="1"/>
        <rFont val="Calibri"/>
        <family val="2"/>
        <scheme val="minor"/>
      </rPr>
      <t>GV.SC-03</t>
    </r>
    <r>
      <rPr>
        <sz val="11"/>
        <color theme="1"/>
        <rFont val="Calibri"/>
        <family val="2"/>
        <scheme val="minor"/>
      </rPr>
      <t>: Cybersecurity supply chain risk management is integrated into cybersecurity and enterprise risk management, risk assessment, and improvement processes (formerly ID.SC-02)</t>
    </r>
  </si>
  <si>
    <r>
      <rPr>
        <b/>
        <sz val="11"/>
        <color theme="1"/>
        <rFont val="Calibri"/>
        <family val="2"/>
        <scheme val="minor"/>
      </rPr>
      <t>GV.SC-04</t>
    </r>
    <r>
      <rPr>
        <sz val="11"/>
        <color theme="1"/>
        <rFont val="Calibri"/>
        <family val="2"/>
        <scheme val="minor"/>
      </rPr>
      <t>: Suppliers are known and prioritized by criticality</t>
    </r>
  </si>
  <si>
    <r>
      <rPr>
        <b/>
        <sz val="11"/>
        <color theme="1"/>
        <rFont val="Calibri"/>
        <family val="2"/>
        <scheme val="minor"/>
      </rPr>
      <t>GV.SC-05</t>
    </r>
    <r>
      <rPr>
        <sz val="11"/>
        <color theme="1"/>
        <rFont val="Calibri"/>
        <family val="2"/>
        <scheme val="minor"/>
      </rPr>
      <t>: Requirements to address cybersecurity risks in supply chains are established, prioritized, and integrated into contracts and other types of agreements with suppliers and other relevant third parties (formerly ID.SC-03)</t>
    </r>
  </si>
  <si>
    <r>
      <rPr>
        <b/>
        <sz val="11"/>
        <color theme="1"/>
        <rFont val="Calibri"/>
        <family val="2"/>
        <scheme val="minor"/>
      </rPr>
      <t>GV.SC-06</t>
    </r>
    <r>
      <rPr>
        <sz val="11"/>
        <color theme="1"/>
        <rFont val="Calibri"/>
        <family val="2"/>
        <scheme val="minor"/>
      </rPr>
      <t>: Planning and due diligence are performed to reduce risks before entering into formal supplier or other third-party relationships</t>
    </r>
  </si>
  <si>
    <r>
      <rPr>
        <b/>
        <sz val="11"/>
        <color theme="1"/>
        <rFont val="Calibri"/>
        <family val="2"/>
        <scheme val="minor"/>
      </rPr>
      <t>GV.SC-07</t>
    </r>
    <r>
      <rPr>
        <sz val="11"/>
        <color theme="1"/>
        <rFont val="Calibri"/>
        <family val="2"/>
        <scheme val="minor"/>
      </rPr>
      <t xml:space="preserve">: The risks posed by a supplier, their products and services, and other third parties are identified, recorded, prioritized, assessed, responded to, and monitored over the course of the relationship
(formerly ID.SC-02, ID.SC-04) </t>
    </r>
  </si>
  <si>
    <r>
      <rPr>
        <b/>
        <sz val="11"/>
        <color theme="1"/>
        <rFont val="Calibri"/>
        <family val="2"/>
        <scheme val="minor"/>
      </rPr>
      <t>GV.SC-08</t>
    </r>
    <r>
      <rPr>
        <sz val="11"/>
        <color theme="1"/>
        <rFont val="Calibri"/>
        <family val="2"/>
        <scheme val="minor"/>
      </rPr>
      <t>: Relevant suppliers and other third parties are included in incident planning, response, and recovery activities (formerly ID.SC-05)</t>
    </r>
  </si>
  <si>
    <r>
      <rPr>
        <b/>
        <sz val="11"/>
        <color theme="1"/>
        <rFont val="Calibri"/>
        <family val="2"/>
        <scheme val="minor"/>
      </rPr>
      <t>GV.SC-09</t>
    </r>
    <r>
      <rPr>
        <sz val="11"/>
        <color theme="1"/>
        <rFont val="Calibri"/>
        <family val="2"/>
        <scheme val="minor"/>
      </rPr>
      <t>: Supply chain security practices are integrated into cybersecurity and enterprise risk management programs, and their performance is monitored throughout the technology product and service life cycle</t>
    </r>
  </si>
  <si>
    <r>
      <rPr>
        <b/>
        <sz val="11"/>
        <color theme="1"/>
        <rFont val="Calibri"/>
        <family val="2"/>
        <scheme val="minor"/>
      </rPr>
      <t>GV.SC-10</t>
    </r>
    <r>
      <rPr>
        <sz val="11"/>
        <color theme="1"/>
        <rFont val="Calibri"/>
        <family val="2"/>
        <scheme val="minor"/>
      </rPr>
      <t>: Cybersecurity supply chain risk
management plans include provisions for activities
that occur after the conclusion of a partnership or
service agreement</t>
    </r>
  </si>
  <si>
    <r>
      <rPr>
        <b/>
        <sz val="11"/>
        <color theme="1"/>
        <rFont val="Calibri"/>
        <family val="2"/>
        <scheme val="minor"/>
      </rPr>
      <t>GV.RR-01</t>
    </r>
    <r>
      <rPr>
        <sz val="11"/>
        <color theme="1"/>
        <rFont val="Calibri"/>
        <family val="2"/>
        <scheme val="minor"/>
      </rPr>
      <t xml:space="preserve">: Organizational leadership is responsible and accountable for cybersecurity risk and fosters a culture that is risk-aware, ethical, and continually improving </t>
    </r>
  </si>
  <si>
    <r>
      <rPr>
        <b/>
        <sz val="11"/>
        <color theme="1"/>
        <rFont val="Calibri"/>
        <family val="2"/>
        <scheme val="minor"/>
      </rPr>
      <t>GV.RR-02</t>
    </r>
    <r>
      <rPr>
        <sz val="11"/>
        <color theme="1"/>
        <rFont val="Calibri"/>
        <family val="2"/>
        <scheme val="minor"/>
      </rPr>
      <t>: Roles, responsibilities, and authorities related to cybersecurity risk management are established, communicated, understood, and enforced (formerly ID.AM-06, ID.GV-02, DE.DP-01)</t>
    </r>
  </si>
  <si>
    <r>
      <rPr>
        <b/>
        <sz val="11"/>
        <color theme="1"/>
        <rFont val="Calibri"/>
        <family val="2"/>
        <scheme val="minor"/>
      </rPr>
      <t>GV.RR-03</t>
    </r>
    <r>
      <rPr>
        <sz val="11"/>
        <color theme="1"/>
        <rFont val="Calibri"/>
        <family val="2"/>
        <scheme val="minor"/>
      </rPr>
      <t xml:space="preserve">: Adequate resources are allocated commensurate with cybersecurity risk strategy, roles and responsibilities, and policies </t>
    </r>
  </si>
  <si>
    <r>
      <rPr>
        <b/>
        <sz val="11"/>
        <color theme="1"/>
        <rFont val="Calibri"/>
        <family val="2"/>
        <scheme val="minor"/>
      </rPr>
      <t>GV.RR-04</t>
    </r>
    <r>
      <rPr>
        <sz val="11"/>
        <color theme="1"/>
        <rFont val="Calibri"/>
        <family val="2"/>
        <scheme val="minor"/>
      </rPr>
      <t>: Cybersecurity is included in human resources practices (formerly PR.IP-11)</t>
    </r>
  </si>
  <si>
    <r>
      <rPr>
        <b/>
        <sz val="11"/>
        <color theme="1"/>
        <rFont val="Calibri"/>
        <family val="2"/>
        <scheme val="minor"/>
      </rPr>
      <t>GV.PO-01</t>
    </r>
    <r>
      <rPr>
        <sz val="11"/>
        <color theme="1"/>
        <rFont val="Calibri"/>
        <family val="2"/>
        <scheme val="minor"/>
      </rPr>
      <t>: Policies, processes, and procedures for managing cybersecurity risks are established based on organizational context, cybersecurity strategy, and priorities and are communicated and enforced (formerly ID.GV-01)</t>
    </r>
  </si>
  <si>
    <r>
      <rPr>
        <b/>
        <sz val="11"/>
        <color theme="1"/>
        <rFont val="Calibri"/>
        <family val="2"/>
        <scheme val="minor"/>
      </rPr>
      <t>GV.PO-02</t>
    </r>
    <r>
      <rPr>
        <sz val="11"/>
        <color theme="1"/>
        <rFont val="Calibri"/>
        <family val="2"/>
        <scheme val="minor"/>
      </rPr>
      <t>: Policies, processes, and procedures for managing cybersecurity risks are reviewed, updated, communicated, and enforced to reflect changes in requirements, threats, technology, and organizational mission (formerly ID.GV-01)</t>
    </r>
  </si>
  <si>
    <r>
      <rPr>
        <b/>
        <sz val="11"/>
        <color theme="1"/>
        <rFont val="Calibri"/>
        <family val="2"/>
        <scheme val="minor"/>
      </rPr>
      <t>GV.OV-01</t>
    </r>
    <r>
      <rPr>
        <sz val="11"/>
        <color theme="1"/>
        <rFont val="Calibri"/>
        <family val="2"/>
        <scheme val="minor"/>
      </rPr>
      <t>: Cybersecurity risk management strategy outcomes are reviewed to inform and adjust strategy and direction</t>
    </r>
  </si>
  <si>
    <r>
      <rPr>
        <b/>
        <sz val="11"/>
        <color theme="1"/>
        <rFont val="Calibri"/>
        <family val="2"/>
        <scheme val="minor"/>
      </rPr>
      <t>GV.OV-02</t>
    </r>
    <r>
      <rPr>
        <sz val="11"/>
        <color theme="1"/>
        <rFont val="Calibri"/>
        <family val="2"/>
        <scheme val="minor"/>
      </rPr>
      <t>: The cybersecurity risk management strategy is reviewed and adjusted to ensure coverage of organizational requirements and risks</t>
    </r>
  </si>
  <si>
    <r>
      <rPr>
        <b/>
        <sz val="11"/>
        <color theme="1"/>
        <rFont val="Calibri"/>
        <family val="2"/>
        <scheme val="minor"/>
      </rPr>
      <t>GV.OV-03</t>
    </r>
    <r>
      <rPr>
        <sz val="11"/>
        <color theme="1"/>
        <rFont val="Calibri"/>
        <family val="2"/>
        <scheme val="minor"/>
      </rPr>
      <t>: Organizational cybersecurity risk management performance is measured and reviewed to confirm and adjust strategic direction</t>
    </r>
  </si>
  <si>
    <r>
      <rPr>
        <b/>
        <sz val="11"/>
        <color theme="1"/>
        <rFont val="Calibri"/>
        <family val="2"/>
        <scheme val="minor"/>
      </rPr>
      <t>Oversight (GV.OV)</t>
    </r>
    <r>
      <rPr>
        <sz val="11"/>
        <color theme="1"/>
        <rFont val="Calibri"/>
        <family val="2"/>
        <scheme val="minor"/>
      </rPr>
      <t>: Results of organization-wide cybersecurity risk management activities and performance are used to inform, improve, and adjust the risk management strategy</t>
    </r>
  </si>
  <si>
    <r>
      <rPr>
        <b/>
        <sz val="11"/>
        <color theme="1"/>
        <rFont val="Calibri"/>
        <family val="2"/>
        <scheme val="minor"/>
      </rPr>
      <t>Policies, Processes, and Procedures (GV.PO)</t>
    </r>
    <r>
      <rPr>
        <sz val="11"/>
        <color theme="1"/>
        <rFont val="Calibri"/>
        <family val="2"/>
        <scheme val="minor"/>
      </rPr>
      <t>: Organizational cybersecurity policies, processes, and procedures are established, communicated, and enforced (formerly ID.GV-01)</t>
    </r>
  </si>
  <si>
    <r>
      <rPr>
        <b/>
        <sz val="11"/>
        <color theme="1"/>
        <rFont val="Calibri"/>
        <family val="2"/>
        <scheme val="minor"/>
      </rPr>
      <t>Roles, Responsibilities, and Authorities (GV.RR)</t>
    </r>
    <r>
      <rPr>
        <sz val="11"/>
        <color theme="1"/>
        <rFont val="Calibri"/>
        <family val="2"/>
        <scheme val="minor"/>
      </rPr>
      <t>: Cybersecurity roles, responsibilities, and authorities to foster accountability, performance assessment, and continuous improvement are established and communicated (formerly ID.GV-02)</t>
    </r>
  </si>
  <si>
    <r>
      <rPr>
        <b/>
        <sz val="11"/>
        <color theme="1"/>
        <rFont val="Calibri"/>
        <family val="2"/>
        <scheme val="minor"/>
      </rPr>
      <t>Cybersecurity Supply Chain Risk Management (GV.SC)</t>
    </r>
    <r>
      <rPr>
        <sz val="11"/>
        <color theme="1"/>
        <rFont val="Calibri"/>
        <family val="2"/>
        <scheme val="minor"/>
      </rPr>
      <t>: Cyber supply chain risk management processes are identified, established, managed, monitored, and improved by organizational stakeholders
(formerly ID.SC)</t>
    </r>
  </si>
  <si>
    <r>
      <rPr>
        <b/>
        <sz val="11"/>
        <color theme="1"/>
        <rFont val="Calibri"/>
        <family val="2"/>
        <scheme val="minor"/>
      </rPr>
      <t>Risk Management Strategy (GV.RM)</t>
    </r>
    <r>
      <rPr>
        <sz val="11"/>
        <color theme="1"/>
        <rFont val="Calibri"/>
        <family val="2"/>
        <scheme val="minor"/>
      </rPr>
      <t>: The organization’s priorities, constraints, risk tolerance and appetite statements, and assumptions are established, communicated, and used to support operational risk decisions (formerly ID.RM)</t>
    </r>
  </si>
  <si>
    <r>
      <rPr>
        <b/>
        <sz val="11"/>
        <color theme="1"/>
        <rFont val="Calibri"/>
        <family val="2"/>
        <scheme val="minor"/>
      </rPr>
      <t>Organizational Context (GV.OC)</t>
    </r>
    <r>
      <rPr>
        <sz val="11"/>
        <color theme="1"/>
        <rFont val="Calibri"/>
        <family val="2"/>
        <scheme val="minor"/>
      </rPr>
      <t>: The circumstances mission, stakeholder expectations, and legal, regulatory, and contractual requirements surrounding the organization’s cybersecurity risk managementd decisions are understood (formerly ID.BE)</t>
    </r>
  </si>
  <si>
    <t>GOVERN (GV)</t>
  </si>
  <si>
    <t>FY2023 £5</t>
  </si>
  <si>
    <t>FY2024 £6</t>
  </si>
  <si>
    <t>FY2025 £7</t>
  </si>
  <si>
    <t>FY2026 £8</t>
  </si>
  <si>
    <t>FY2027 £9</t>
  </si>
  <si>
    <t>Recomended Ser Catalog</t>
  </si>
  <si>
    <r>
      <t>CSC Top Twenty</t>
    </r>
    <r>
      <rPr>
        <b/>
        <sz val="11"/>
        <color theme="4"/>
        <rFont val="Calibri"/>
        <family val="2"/>
        <scheme val="minor"/>
      </rPr>
      <t>2</t>
    </r>
  </si>
  <si>
    <r>
      <t>Priority</t>
    </r>
    <r>
      <rPr>
        <b/>
        <sz val="11"/>
        <color theme="4"/>
        <rFont val="Calibri"/>
        <family val="2"/>
        <scheme val="minor"/>
      </rPr>
      <t>2</t>
    </r>
  </si>
  <si>
    <t>NO INPUTS</t>
  </si>
  <si>
    <t>MANUAL INPUTS</t>
  </si>
  <si>
    <t>MANUAL INPUTS (DROPDOWN)</t>
  </si>
  <si>
    <t>A</t>
  </si>
  <si>
    <t>B</t>
  </si>
  <si>
    <t>C</t>
  </si>
  <si>
    <t>D</t>
  </si>
  <si>
    <t>E</t>
  </si>
  <si>
    <t>T</t>
  </si>
  <si>
    <t>U</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</si>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</sst>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Red]#,##0"/>
    <numFmt numFmtId="165" formatCode="0.0"/>
    <numFmt numFmtId="166" formatCode="0.0%"/>
  </numFmts>
  <fonts count="2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6"/>
      <color theme="0"/>
      <name val="Calibri"/>
      <family val="2"/>
      <scheme val="minor"/>
    </font>
    <font>
      <u/>
      <sz val="11"/>
      <color theme="10"/>
      <name val="Calibri"/>
      <family val="2"/>
      <scheme val="minor"/>
    </font>
    <font>
      <sz val="11"/>
      <name val="Calibri"/>
      <family val="2"/>
      <scheme val="minor"/>
    </font>
    <font>
      <sz val="11"/>
      <color rgb="FF00B050"/>
      <name val="Calibri"/>
      <family val="2"/>
      <scheme val="minor"/>
    </font>
    <font>
      <sz val="10"/>
      <color theme="1"/>
      <name val="Calibri"/>
      <family val="2"/>
      <scheme val="minor"/>
    </font>
    <font>
      <sz val="10"/>
      <name val="Calibri"/>
      <family val="2"/>
      <scheme val="minor"/>
    </font>
    <font>
      <b/>
      <sz val="11"/>
      <name val="Calibri"/>
      <family val="2"/>
      <scheme val="minor"/>
    </font>
    <font>
      <b/>
      <sz val="16"/>
      <name val="Calibri"/>
      <family val="2"/>
      <scheme val="minor"/>
    </font>
    <font>
      <b/>
      <sz val="10"/>
      <color theme="1"/>
      <name val="Calibri"/>
      <family val="2"/>
      <scheme val="minor"/>
    </font>
    <font>
      <sz val="14"/>
      <color theme="1"/>
      <name val="Calibri"/>
      <family val="2"/>
      <scheme val="minor"/>
    </font>
    <font>
      <b/>
      <sz val="14"/>
      <color theme="1"/>
      <name val="Calibri"/>
      <family val="2"/>
      <scheme val="minor"/>
    </font>
    <font>
      <sz val="14"/>
      <name val="Calibri"/>
      <family val="2"/>
      <scheme val="minor"/>
    </font>
    <font>
      <sz val="11"/>
      <color rgb="FFFF0000"/>
      <name val="Calibri"/>
      <family val="2"/>
      <scheme val="minor"/>
    </font>
    <font>
      <b/>
      <sz val="12"/>
      <color theme="0"/>
      <name val="Calibri"/>
      <family val="2"/>
      <scheme val="minor"/>
    </font>
    <font>
      <b/>
      <sz val="11"/>
      <color rgb="FFC00000"/>
      <name val="Calibri"/>
      <family val="2"/>
      <scheme val="minor"/>
    </font>
    <font>
      <sz val="11"/>
      <color rgb="FFC00000"/>
      <name val="Calibri"/>
      <family val="2"/>
      <scheme val="minor"/>
    </font>
    <font>
      <b/>
      <sz val="11"/>
      <color theme="8" tint="-0.499984740745262"/>
      <name val="Calibri"/>
      <family val="2"/>
      <scheme val="minor"/>
    </font>
    <font>
      <sz val="20"/>
      <color rgb="FF000000"/>
      <name val="Calibri"/>
      <family val="2"/>
      <scheme val="minor"/>
    </font>
    <font>
      <sz val="11"/>
      <color theme="1"/>
      <name val="Calibri"/>
      <family val="2"/>
      <scheme val="minor"/>
    </font>
    <font>
      <b/>
      <sz val="11"/>
      <color theme="4"/>
      <name val="Calibri"/>
      <family val="2"/>
      <scheme val="minor"/>
    </font>
    <font>
      <b/>
      <sz val="12"/>
      <color theme="1"/>
      <name val="Calibri"/>
      <family val="2"/>
      <scheme val="minor"/>
    </font>
    <font>
      <b/>
      <sz val="12"/>
      <name val="Calibri"/>
      <family val="2"/>
      <scheme val="minor"/>
    </font>
  </fonts>
  <fills count="29">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theme="3"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7030A0"/>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rgb="FF9999FF"/>
        <bgColor indexed="64"/>
      </patternFill>
    </fill>
    <fill>
      <patternFill patternType="solid">
        <fgColor theme="4"/>
        <bgColor indexed="64"/>
      </patternFill>
    </fill>
    <fill>
      <patternFill patternType="solid">
        <fgColor theme="7"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9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dotted">
        <color theme="0" tint="-0.14996795556505021"/>
      </top>
      <bottom style="dotted">
        <color theme="0" tint="-0.14996795556505021"/>
      </bottom>
      <diagonal/>
    </border>
    <border>
      <left style="thin">
        <color auto="1"/>
      </left>
      <right style="dotted">
        <color theme="0" tint="-0.14996795556505021"/>
      </right>
      <top style="dotted">
        <color theme="0" tint="-0.14996795556505021"/>
      </top>
      <bottom style="dotted">
        <color theme="0" tint="-0.14996795556505021"/>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dotted">
        <color theme="0" tint="-0.14996795556505021"/>
      </left>
      <right/>
      <top style="dotted">
        <color theme="0" tint="-0.14996795556505021"/>
      </top>
      <bottom style="dotted">
        <color theme="0" tint="-0.14996795556505021"/>
      </bottom>
      <diagonal/>
    </border>
    <border>
      <left style="thin">
        <color auto="1"/>
      </left>
      <right style="thin">
        <color auto="1"/>
      </right>
      <top style="dotted">
        <color theme="0" tint="-0.14996795556505021"/>
      </top>
      <bottom style="dotted">
        <color theme="0" tint="-0.14996795556505021"/>
      </bottom>
      <diagonal/>
    </border>
    <border>
      <left style="thin">
        <color auto="1"/>
      </left>
      <right style="dotted">
        <color theme="0" tint="-0.14996795556505021"/>
      </right>
      <top style="thin">
        <color auto="1"/>
      </top>
      <bottom style="dotted">
        <color theme="0" tint="-0.14996795556505021"/>
      </bottom>
      <diagonal/>
    </border>
    <border>
      <left style="dotted">
        <color theme="0" tint="-0.14996795556505021"/>
      </left>
      <right style="dotted">
        <color theme="0" tint="-0.14996795556505021"/>
      </right>
      <top style="thin">
        <color auto="1"/>
      </top>
      <bottom style="dotted">
        <color theme="0" tint="-0.14996795556505021"/>
      </bottom>
      <diagonal/>
    </border>
    <border>
      <left style="dotted">
        <color theme="0" tint="-0.14996795556505021"/>
      </left>
      <right style="thin">
        <color auto="1"/>
      </right>
      <top style="thin">
        <color auto="1"/>
      </top>
      <bottom style="dotted">
        <color theme="0" tint="-0.14996795556505021"/>
      </bottom>
      <diagonal/>
    </border>
    <border>
      <left style="dotted">
        <color theme="0" tint="-0.14996795556505021"/>
      </left>
      <right style="thin">
        <color auto="1"/>
      </right>
      <top style="dotted">
        <color theme="0" tint="-0.14996795556505021"/>
      </top>
      <bottom style="dotted">
        <color theme="0" tint="-0.14996795556505021"/>
      </bottom>
      <diagonal/>
    </border>
    <border>
      <left style="thin">
        <color auto="1"/>
      </left>
      <right style="dotted">
        <color theme="0" tint="-0.14996795556505021"/>
      </right>
      <top style="dotted">
        <color theme="0" tint="-0.14996795556505021"/>
      </top>
      <bottom style="thin">
        <color auto="1"/>
      </bottom>
      <diagonal/>
    </border>
    <border>
      <left style="dotted">
        <color theme="0" tint="-0.14996795556505021"/>
      </left>
      <right style="dotted">
        <color theme="0" tint="-0.14996795556505021"/>
      </right>
      <top style="dotted">
        <color theme="0" tint="-0.14996795556505021"/>
      </top>
      <bottom style="thin">
        <color auto="1"/>
      </bottom>
      <diagonal/>
    </border>
    <border>
      <left style="dotted">
        <color theme="0" tint="-0.14996795556505021"/>
      </left>
      <right style="thin">
        <color auto="1"/>
      </right>
      <top style="dotted">
        <color theme="0" tint="-0.14996795556505021"/>
      </top>
      <bottom style="thin">
        <color auto="1"/>
      </bottom>
      <diagonal/>
    </border>
    <border>
      <left style="thin">
        <color auto="1"/>
      </left>
      <right style="dotted">
        <color theme="0" tint="-0.14996795556505021"/>
      </right>
      <top style="dotted">
        <color theme="0" tint="-0.14996795556505021"/>
      </top>
      <bottom/>
      <diagonal/>
    </border>
    <border>
      <left style="dotted">
        <color theme="0" tint="-0.14996795556505021"/>
      </left>
      <right style="dotted">
        <color theme="0" tint="-0.14996795556505021"/>
      </right>
      <top style="dotted">
        <color theme="0" tint="-0.14996795556505021"/>
      </top>
      <bottom/>
      <diagonal/>
    </border>
    <border>
      <left style="dotted">
        <color theme="0" tint="-0.14996795556505021"/>
      </left>
      <right style="thin">
        <color auto="1"/>
      </right>
      <top style="dotted">
        <color theme="0" tint="-0.14996795556505021"/>
      </top>
      <bottom/>
      <diagonal/>
    </border>
    <border>
      <left/>
      <right style="thin">
        <color auto="1"/>
      </right>
      <top style="dotted">
        <color theme="0" tint="-0.14996795556505021"/>
      </top>
      <bottom style="dotted">
        <color theme="0" tint="-0.14996795556505021"/>
      </bottom>
      <diagonal/>
    </border>
    <border>
      <left style="thin">
        <color auto="1"/>
      </left>
      <right/>
      <top style="thin">
        <color auto="1"/>
      </top>
      <bottom style="dotted">
        <color theme="0" tint="-0.14996795556505021"/>
      </bottom>
      <diagonal/>
    </border>
    <border>
      <left style="thin">
        <color auto="1"/>
      </left>
      <right/>
      <top style="dotted">
        <color theme="0" tint="-0.14996795556505021"/>
      </top>
      <bottom style="thin">
        <color auto="1"/>
      </bottom>
      <diagonal/>
    </border>
    <border>
      <left style="thin">
        <color auto="1"/>
      </left>
      <right style="thin">
        <color auto="1"/>
      </right>
      <top style="thin">
        <color auto="1"/>
      </top>
      <bottom style="dotted">
        <color theme="0" tint="-0.14996795556505021"/>
      </bottom>
      <diagonal/>
    </border>
    <border>
      <left style="thin">
        <color auto="1"/>
      </left>
      <right style="thin">
        <color auto="1"/>
      </right>
      <top style="dotted">
        <color theme="0" tint="-0.14996795556505021"/>
      </top>
      <bottom style="thin">
        <color auto="1"/>
      </bottom>
      <diagonal/>
    </border>
    <border>
      <left style="dotted">
        <color theme="0" tint="-0.14996795556505021"/>
      </left>
      <right/>
      <top style="thin">
        <color auto="1"/>
      </top>
      <bottom style="dotted">
        <color theme="0" tint="-0.14996795556505021"/>
      </bottom>
      <diagonal/>
    </border>
    <border>
      <left style="dotted">
        <color theme="0" tint="-0.14996795556505021"/>
      </left>
      <right/>
      <top style="dotted">
        <color theme="0" tint="-0.14996795556505021"/>
      </top>
      <bottom/>
      <diagonal/>
    </border>
    <border>
      <left style="dotted">
        <color theme="0" tint="-0.14996795556505021"/>
      </left>
      <right/>
      <top style="dotted">
        <color theme="0" tint="-0.14996795556505021"/>
      </top>
      <bottom style="thin">
        <color auto="1"/>
      </bottom>
      <diagonal/>
    </border>
    <border>
      <left style="thin">
        <color auto="1"/>
      </left>
      <right style="thin">
        <color auto="1"/>
      </right>
      <top style="dotted">
        <color theme="0" tint="-0.14996795556505021"/>
      </top>
      <bottom/>
      <diagonal/>
    </border>
    <border>
      <left style="thin">
        <color auto="1"/>
      </left>
      <right/>
      <top style="thin">
        <color auto="1"/>
      </top>
      <bottom style="dotted">
        <color theme="2"/>
      </bottom>
      <diagonal/>
    </border>
    <border>
      <left style="thin">
        <color auto="1"/>
      </left>
      <right/>
      <top style="dotted">
        <color theme="2"/>
      </top>
      <bottom style="dotted">
        <color theme="0" tint="-0.14993743705557422"/>
      </bottom>
      <diagonal/>
    </border>
    <border>
      <left style="thin">
        <color auto="1"/>
      </left>
      <right/>
      <top style="dotted">
        <color theme="0" tint="-0.14993743705557422"/>
      </top>
      <bottom style="dotted">
        <color theme="0" tint="-0.14993743705557422"/>
      </bottom>
      <diagonal/>
    </border>
    <border>
      <left style="dotted">
        <color theme="0" tint="-0.14993743705557422"/>
      </left>
      <right/>
      <top style="dotted">
        <color theme="0" tint="-0.14993743705557422"/>
      </top>
      <bottom style="dotted">
        <color theme="0" tint="-0.14993743705557422"/>
      </bottom>
      <diagonal/>
    </border>
    <border>
      <left style="dotted">
        <color theme="0" tint="-0.14993743705557422"/>
      </left>
      <right/>
      <top style="thin">
        <color auto="1"/>
      </top>
      <bottom style="dotted">
        <color theme="0" tint="-0.14993743705557422"/>
      </bottom>
      <diagonal/>
    </border>
    <border>
      <left style="thin">
        <color auto="1"/>
      </left>
      <right/>
      <top style="dotted">
        <color theme="0" tint="-0.14993743705557422"/>
      </top>
      <bottom style="thin">
        <color auto="1"/>
      </bottom>
      <diagonal/>
    </border>
    <border>
      <left style="dotted">
        <color theme="0" tint="-0.14993743705557422"/>
      </left>
      <right/>
      <top style="dotted">
        <color theme="0" tint="-0.14993743705557422"/>
      </top>
      <bottom style="thin">
        <color auto="1"/>
      </bottom>
      <diagonal/>
    </border>
    <border>
      <left style="dotted">
        <color theme="0" tint="-0.14993743705557422"/>
      </left>
      <right/>
      <top style="dotted">
        <color theme="0" tint="-0.14993743705557422"/>
      </top>
      <bottom/>
      <diagonal/>
    </border>
    <border>
      <left style="thin">
        <color auto="1"/>
      </left>
      <right/>
      <top style="thin">
        <color auto="1"/>
      </top>
      <bottom style="dotted">
        <color theme="0" tint="-0.14993743705557422"/>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style="hair">
        <color theme="0" tint="-0.24994659260841701"/>
      </right>
      <top style="dotted">
        <color theme="0" tint="-0.14993743705557422"/>
      </top>
      <bottom style="dotted">
        <color theme="0" tint="-0.14993743705557422"/>
      </bottom>
      <diagonal/>
    </border>
    <border>
      <left style="hair">
        <color theme="0" tint="-0.24994659260841701"/>
      </left>
      <right style="hair">
        <color theme="0" tint="-0.24994659260841701"/>
      </right>
      <top style="dotted">
        <color theme="0" tint="-0.14993743705557422"/>
      </top>
      <bottom style="dotted">
        <color theme="0" tint="-0.14993743705557422"/>
      </bottom>
      <diagonal/>
    </border>
    <border>
      <left style="hair">
        <color theme="0" tint="-0.24994659260841701"/>
      </left>
      <right style="dotted">
        <color theme="0" tint="-0.14993743705557422"/>
      </right>
      <top style="dotted">
        <color theme="0" tint="-0.14993743705557422"/>
      </top>
      <bottom style="dotted">
        <color theme="0" tint="-0.149937437055574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indexed="64"/>
      </left>
      <right style="dashed">
        <color indexed="64"/>
      </right>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medium">
        <color indexed="64"/>
      </left>
      <right style="dashed">
        <color indexed="64"/>
      </right>
      <top style="medium">
        <color indexed="64"/>
      </top>
      <bottom style="dashed">
        <color indexed="64"/>
      </bottom>
      <diagonal/>
    </border>
    <border>
      <left/>
      <right style="dashed">
        <color indexed="64"/>
      </right>
      <top style="dashed">
        <color indexed="64"/>
      </top>
      <bottom style="medium">
        <color indexed="64"/>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right style="dashed">
        <color indexed="64"/>
      </right>
      <top style="medium">
        <color indexed="64"/>
      </top>
      <bottom style="dashed">
        <color indexed="64"/>
      </bottom>
      <diagonal/>
    </border>
    <border>
      <left style="medium">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dashed">
        <color indexed="64"/>
      </right>
      <top/>
      <bottom style="dashed">
        <color indexed="64"/>
      </bottom>
      <diagonal/>
    </border>
    <border>
      <left style="medium">
        <color indexed="64"/>
      </left>
      <right style="medium">
        <color indexed="64"/>
      </right>
      <top/>
      <bottom style="dashed">
        <color indexed="64"/>
      </bottom>
      <diagonal/>
    </border>
    <border>
      <left style="medium">
        <color indexed="64"/>
      </left>
      <right/>
      <top/>
      <bottom style="dashed">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22" fillId="0" borderId="0" applyFont="0" applyFill="0" applyBorder="0" applyAlignment="0" applyProtection="0"/>
  </cellStyleXfs>
  <cellXfs count="460">
    <xf numFmtId="0" fontId="0" fillId="0" borderId="0" xfId="0"/>
    <xf numFmtId="0" fontId="1" fillId="4" borderId="3" xfId="0" applyFont="1" applyFill="1" applyBorder="1" applyAlignment="1">
      <alignment horizontal="center" vertical="center" wrapText="1"/>
    </xf>
    <xf numFmtId="0" fontId="0" fillId="0" borderId="0" xfId="0" applyAlignment="1">
      <alignment horizontal="right" vertical="center" wrapText="1"/>
    </xf>
    <xf numFmtId="0" fontId="0" fillId="0" borderId="0" xfId="0" applyAlignment="1">
      <alignment vertical="center" wrapText="1"/>
    </xf>
    <xf numFmtId="0" fontId="0" fillId="0" borderId="0" xfId="0" applyAlignment="1">
      <alignment horizontal="center"/>
    </xf>
    <xf numFmtId="0" fontId="5" fillId="0" borderId="0" xfId="1" applyFill="1" applyBorder="1" applyAlignment="1">
      <alignment vertical="center" wrapText="1"/>
    </xf>
    <xf numFmtId="0" fontId="0" fillId="9" borderId="2" xfId="0" applyFill="1" applyBorder="1"/>
    <xf numFmtId="0" fontId="0" fillId="0" borderId="11" xfId="0" applyBorder="1"/>
    <xf numFmtId="0" fontId="0" fillId="0" borderId="8" xfId="0" applyBorder="1"/>
    <xf numFmtId="0" fontId="0" fillId="0" borderId="8" xfId="0" applyBorder="1" applyAlignment="1">
      <alignment horizontal="center"/>
    </xf>
    <xf numFmtId="0" fontId="0" fillId="0" borderId="9" xfId="0" applyBorder="1"/>
    <xf numFmtId="0" fontId="0" fillId="0" borderId="12" xfId="0" applyBorder="1"/>
    <xf numFmtId="0" fontId="0" fillId="0" borderId="10" xfId="0" applyBorder="1"/>
    <xf numFmtId="15" fontId="0" fillId="0" borderId="0" xfId="0" applyNumberFormat="1"/>
    <xf numFmtId="0" fontId="0" fillId="0" borderId="13" xfId="0" applyBorder="1"/>
    <xf numFmtId="0" fontId="0" fillId="0" borderId="1" xfId="0" applyBorder="1"/>
    <xf numFmtId="0" fontId="0" fillId="0" borderId="1" xfId="0" applyBorder="1" applyAlignment="1">
      <alignment horizontal="center"/>
    </xf>
    <xf numFmtId="0" fontId="0" fillId="0" borderId="14" xfId="0" applyBorder="1"/>
    <xf numFmtId="0" fontId="1" fillId="0" borderId="0" xfId="0" applyFont="1"/>
    <xf numFmtId="0" fontId="0" fillId="8" borderId="4" xfId="0" applyFill="1" applyBorder="1"/>
    <xf numFmtId="0" fontId="3" fillId="3" borderId="10" xfId="0" applyFont="1" applyFill="1" applyBorder="1" applyAlignment="1">
      <alignment horizontal="center" vertical="center"/>
    </xf>
    <xf numFmtId="0" fontId="0" fillId="10" borderId="4" xfId="0" applyFill="1" applyBorder="1"/>
    <xf numFmtId="0" fontId="0" fillId="11" borderId="2" xfId="0" applyFill="1" applyBorder="1"/>
    <xf numFmtId="0" fontId="0" fillId="0" borderId="6" xfId="0" applyBorder="1"/>
    <xf numFmtId="0" fontId="1" fillId="0" borderId="8"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14" fontId="0" fillId="0" borderId="0" xfId="0" applyNumberFormat="1"/>
    <xf numFmtId="0" fontId="0" fillId="0" borderId="3" xfId="0" applyBorder="1"/>
    <xf numFmtId="0" fontId="8" fillId="4" borderId="15" xfId="0" applyFont="1" applyFill="1" applyBorder="1" applyAlignment="1">
      <alignment horizontal="center" vertical="center" wrapText="1"/>
    </xf>
    <xf numFmtId="0" fontId="0" fillId="0" borderId="3" xfId="0" quotePrefix="1" applyBorder="1" applyAlignment="1">
      <alignment horizontal="left" vertical="center" wrapText="1" indent="1"/>
    </xf>
    <xf numFmtId="0" fontId="0" fillId="0" borderId="4" xfId="0" quotePrefix="1" applyBorder="1" applyAlignment="1">
      <alignment horizontal="left" vertical="center" wrapText="1" indent="1"/>
    </xf>
    <xf numFmtId="0" fontId="0" fillId="0" borderId="10"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horizontal="center" vertical="center"/>
    </xf>
    <xf numFmtId="0" fontId="0" fillId="0" borderId="1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3" xfId="0" quotePrefix="1" applyBorder="1" applyAlignment="1">
      <alignment horizontal="center" vertical="center" wrapText="1"/>
    </xf>
    <xf numFmtId="164" fontId="0" fillId="0" borderId="17" xfId="0" applyNumberFormat="1" applyBorder="1" applyAlignment="1">
      <alignment horizontal="center" vertical="center"/>
    </xf>
    <xf numFmtId="164" fontId="0" fillId="0" borderId="18" xfId="0" applyNumberFormat="1" applyBorder="1" applyAlignment="1">
      <alignment horizontal="center" vertical="center"/>
    </xf>
    <xf numFmtId="164" fontId="0" fillId="0" borderId="19" xfId="0" applyNumberFormat="1" applyBorder="1" applyAlignment="1">
      <alignment horizontal="center" vertical="center"/>
    </xf>
    <xf numFmtId="0" fontId="0" fillId="0" borderId="20" xfId="0" applyBorder="1" applyAlignment="1">
      <alignment horizontal="center" vertical="center"/>
    </xf>
    <xf numFmtId="0" fontId="0" fillId="0" borderId="20" xfId="0" quotePrefix="1" applyBorder="1" applyAlignment="1">
      <alignment horizontal="left" vertical="center" wrapText="1" indent="1"/>
    </xf>
    <xf numFmtId="0" fontId="0" fillId="0" borderId="20" xfId="0" quotePrefix="1" applyBorder="1" applyAlignment="1">
      <alignment horizontal="center" vertical="center" wrapText="1"/>
    </xf>
    <xf numFmtId="0" fontId="0" fillId="0" borderId="17" xfId="0"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164" fontId="0" fillId="0" borderId="28" xfId="0" applyNumberFormat="1" applyBorder="1" applyAlignment="1">
      <alignment horizontal="center" vertical="center"/>
    </xf>
    <xf numFmtId="164" fontId="0" fillId="0" borderId="29" xfId="0" applyNumberFormat="1" applyBorder="1" applyAlignment="1">
      <alignment horizontal="center" vertical="center"/>
    </xf>
    <xf numFmtId="0" fontId="0" fillId="0" borderId="31"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wrapText="1"/>
    </xf>
    <xf numFmtId="0" fontId="0" fillId="0" borderId="35" xfId="0" applyBorder="1" applyAlignment="1">
      <alignment horizontal="center" vertical="center"/>
    </xf>
    <xf numFmtId="0" fontId="0" fillId="0" borderId="35" xfId="0" applyBorder="1" applyAlignment="1">
      <alignment horizontal="center" vertical="center" wrapText="1"/>
    </xf>
    <xf numFmtId="0" fontId="0" fillId="0" borderId="35" xfId="0" quotePrefix="1" applyBorder="1" applyAlignment="1">
      <alignment horizontal="left" vertical="center" wrapText="1" indent="1"/>
    </xf>
    <xf numFmtId="0" fontId="0" fillId="0" borderId="35" xfId="0" quotePrefix="1" applyBorder="1" applyAlignment="1">
      <alignment horizontal="center" vertical="center" wrapText="1"/>
    </xf>
    <xf numFmtId="164" fontId="7" fillId="0" borderId="18" xfId="0" applyNumberFormat="1" applyFont="1" applyBorder="1" applyAlignment="1">
      <alignment horizontal="center" vertical="center"/>
    </xf>
    <xf numFmtId="164" fontId="7" fillId="0" borderId="17" xfId="0" applyNumberFormat="1" applyFont="1" applyBorder="1" applyAlignment="1">
      <alignment horizontal="center" vertical="center"/>
    </xf>
    <xf numFmtId="164" fontId="7" fillId="0" borderId="24" xfId="0" applyNumberFormat="1" applyFont="1" applyBorder="1" applyAlignment="1">
      <alignment horizontal="center" vertical="center"/>
    </xf>
    <xf numFmtId="164" fontId="7" fillId="0" borderId="25" xfId="0" applyNumberFormat="1" applyFont="1" applyBorder="1" applyAlignment="1">
      <alignment horizontal="center" vertical="center"/>
    </xf>
    <xf numFmtId="164" fontId="7" fillId="0" borderId="26" xfId="0" applyNumberFormat="1" applyFont="1" applyBorder="1" applyAlignment="1">
      <alignment horizontal="center" vertical="center"/>
    </xf>
    <xf numFmtId="0" fontId="0" fillId="0" borderId="20" xfId="0" quotePrefix="1" applyBorder="1" applyAlignment="1">
      <alignment vertical="center" wrapText="1"/>
    </xf>
    <xf numFmtId="0" fontId="0" fillId="0" borderId="35" xfId="0" quotePrefix="1" applyBorder="1" applyAlignment="1">
      <alignment vertical="center" wrapText="1"/>
    </xf>
    <xf numFmtId="164" fontId="7" fillId="0" borderId="28" xfId="0" applyNumberFormat="1" applyFont="1" applyBorder="1" applyAlignment="1">
      <alignment horizontal="center" vertical="center"/>
    </xf>
    <xf numFmtId="164" fontId="7" fillId="0" borderId="25" xfId="0" applyNumberFormat="1" applyFont="1" applyBorder="1" applyAlignment="1">
      <alignment horizontal="center" vertical="center" wrapText="1"/>
    </xf>
    <xf numFmtId="164" fontId="7" fillId="0" borderId="26" xfId="0" applyNumberFormat="1" applyFont="1" applyBorder="1" applyAlignment="1">
      <alignment horizontal="center" vertical="center" wrapText="1"/>
    </xf>
    <xf numFmtId="164" fontId="0" fillId="0" borderId="37" xfId="0" applyNumberFormat="1" applyBorder="1" applyAlignment="1">
      <alignment horizontal="center" vertical="center"/>
    </xf>
    <xf numFmtId="0" fontId="0" fillId="0" borderId="19" xfId="0" applyBorder="1" applyAlignment="1">
      <alignment horizontal="center" vertical="center"/>
    </xf>
    <xf numFmtId="0" fontId="0" fillId="0" borderId="37" xfId="0" applyBorder="1" applyAlignment="1">
      <alignment horizontal="center" vertical="center"/>
    </xf>
    <xf numFmtId="164" fontId="7" fillId="0" borderId="19" xfId="0" applyNumberFormat="1" applyFont="1" applyBorder="1" applyAlignment="1">
      <alignment horizontal="center" vertical="center"/>
    </xf>
    <xf numFmtId="164" fontId="0" fillId="0" borderId="38" xfId="0" applyNumberFormat="1" applyBorder="1" applyAlignment="1">
      <alignment horizontal="center" vertical="center"/>
    </xf>
    <xf numFmtId="164" fontId="7" fillId="0" borderId="38" xfId="0" applyNumberFormat="1" applyFont="1" applyBorder="1" applyAlignment="1">
      <alignment horizontal="center" vertical="center"/>
    </xf>
    <xf numFmtId="164" fontId="7" fillId="0" borderId="38" xfId="0" applyNumberFormat="1" applyFont="1" applyBorder="1" applyAlignment="1">
      <alignment horizontal="center" vertical="center" wrapText="1"/>
    </xf>
    <xf numFmtId="0" fontId="0" fillId="4" borderId="15" xfId="0" applyFill="1" applyBorder="1" applyAlignment="1">
      <alignment horizontal="center" vertical="center" wrapText="1"/>
    </xf>
    <xf numFmtId="0" fontId="0" fillId="0" borderId="16" xfId="0" applyBorder="1" applyAlignment="1">
      <alignment horizontal="center" vertical="center" wrapText="1"/>
    </xf>
    <xf numFmtId="0" fontId="0" fillId="0" borderId="0" xfId="0" applyAlignment="1">
      <alignment horizontal="center" vertical="center" wrapText="1"/>
    </xf>
    <xf numFmtId="16" fontId="0" fillId="0" borderId="0" xfId="0" quotePrefix="1" applyNumberFormat="1" applyAlignment="1">
      <alignment horizontal="center" vertical="center"/>
    </xf>
    <xf numFmtId="0" fontId="0" fillId="0" borderId="0" xfId="0" applyAlignment="1">
      <alignment horizontal="left" vertical="center" wrapText="1"/>
    </xf>
    <xf numFmtId="0" fontId="0" fillId="0" borderId="0" xfId="0" quotePrefix="1" applyAlignment="1">
      <alignment horizontal="center" vertical="center"/>
    </xf>
    <xf numFmtId="0" fontId="0" fillId="0" borderId="33" xfId="0" applyBorder="1" applyAlignment="1">
      <alignment horizontal="center" vertical="center" wrapText="1"/>
    </xf>
    <xf numFmtId="49" fontId="0" fillId="0" borderId="0" xfId="0" applyNumberFormat="1" applyAlignment="1">
      <alignment wrapText="1"/>
    </xf>
    <xf numFmtId="49" fontId="0" fillId="0" borderId="8" xfId="0" applyNumberFormat="1" applyBorder="1" applyAlignment="1">
      <alignment wrapText="1"/>
    </xf>
    <xf numFmtId="49" fontId="1" fillId="4" borderId="3" xfId="0" applyNumberFormat="1" applyFont="1" applyFill="1" applyBorder="1" applyAlignment="1">
      <alignment horizontal="center" vertical="center" wrapText="1"/>
    </xf>
    <xf numFmtId="49" fontId="0" fillId="0" borderId="1" xfId="0" applyNumberFormat="1" applyBorder="1" applyAlignment="1">
      <alignment wrapText="1"/>
    </xf>
    <xf numFmtId="0" fontId="0" fillId="13" borderId="11" xfId="0" applyFill="1" applyBorder="1" applyAlignment="1">
      <alignment vertical="center"/>
    </xf>
    <xf numFmtId="0" fontId="0" fillId="13" borderId="12" xfId="0" applyFill="1" applyBorder="1" applyAlignment="1">
      <alignment vertical="center"/>
    </xf>
    <xf numFmtId="0" fontId="0" fillId="13" borderId="13" xfId="0" applyFill="1" applyBorder="1" applyAlignment="1">
      <alignment vertical="center"/>
    </xf>
    <xf numFmtId="164" fontId="6" fillId="0" borderId="17" xfId="0" applyNumberFormat="1" applyFont="1" applyBorder="1" applyAlignment="1">
      <alignment horizontal="center" vertical="center"/>
    </xf>
    <xf numFmtId="164" fontId="6" fillId="0" borderId="18" xfId="0" applyNumberFormat="1" applyFont="1" applyBorder="1" applyAlignment="1">
      <alignment horizontal="center" vertical="center"/>
    </xf>
    <xf numFmtId="164" fontId="6" fillId="0" borderId="24" xfId="0" applyNumberFormat="1" applyFont="1" applyBorder="1" applyAlignment="1">
      <alignment horizontal="center" vertical="center"/>
    </xf>
    <xf numFmtId="164" fontId="6" fillId="0" borderId="28" xfId="0" applyNumberFormat="1" applyFont="1" applyBorder="1" applyAlignment="1">
      <alignment horizontal="center" vertical="center"/>
    </xf>
    <xf numFmtId="164" fontId="6" fillId="0" borderId="29" xfId="0" applyNumberFormat="1" applyFont="1" applyBorder="1" applyAlignment="1">
      <alignment horizontal="center" vertical="center"/>
    </xf>
    <xf numFmtId="164" fontId="6" fillId="0" borderId="30" xfId="0" applyNumberFormat="1" applyFont="1" applyBorder="1" applyAlignment="1">
      <alignment horizontal="center" vertical="center"/>
    </xf>
    <xf numFmtId="164" fontId="6" fillId="0" borderId="25" xfId="0" applyNumberFormat="1" applyFont="1" applyBorder="1" applyAlignment="1">
      <alignment horizontal="center" vertical="center"/>
    </xf>
    <xf numFmtId="164" fontId="6" fillId="0" borderId="26" xfId="0" applyNumberFormat="1" applyFont="1" applyBorder="1" applyAlignment="1">
      <alignment horizontal="center" vertical="center"/>
    </xf>
    <xf numFmtId="164" fontId="6" fillId="0" borderId="27" xfId="0" applyNumberFormat="1" applyFont="1" applyBorder="1" applyAlignment="1">
      <alignment horizontal="center" vertical="center"/>
    </xf>
    <xf numFmtId="164" fontId="6" fillId="0" borderId="25" xfId="0" applyNumberFormat="1" applyFont="1" applyBorder="1" applyAlignment="1">
      <alignment horizontal="center" vertical="center" wrapText="1"/>
    </xf>
    <xf numFmtId="164" fontId="6" fillId="0" borderId="26" xfId="0" applyNumberFormat="1" applyFont="1" applyBorder="1" applyAlignment="1">
      <alignment horizontal="center" vertical="center" wrapText="1"/>
    </xf>
    <xf numFmtId="164" fontId="6" fillId="0" borderId="27" xfId="0" applyNumberFormat="1" applyFont="1" applyBorder="1" applyAlignment="1">
      <alignment horizontal="center" vertical="center" wrapText="1"/>
    </xf>
    <xf numFmtId="49" fontId="0" fillId="0" borderId="20"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35" xfId="0" applyNumberFormat="1" applyBorder="1" applyAlignment="1">
      <alignment horizontal="center" vertical="center" wrapText="1"/>
    </xf>
    <xf numFmtId="49" fontId="0" fillId="0" borderId="39" xfId="0" applyNumberFormat="1" applyBorder="1" applyAlignment="1">
      <alignment horizontal="center" vertical="center" wrapText="1"/>
    </xf>
    <xf numFmtId="49" fontId="0" fillId="0" borderId="4" xfId="0" applyNumberFormat="1" applyBorder="1" applyAlignment="1">
      <alignment horizontal="center" vertical="center" wrapText="1"/>
    </xf>
    <xf numFmtId="166" fontId="1" fillId="0" borderId="0" xfId="0" applyNumberFormat="1" applyFont="1" applyAlignment="1">
      <alignment horizontal="center" vertical="center"/>
    </xf>
    <xf numFmtId="166" fontId="1" fillId="0" borderId="8" xfId="0" applyNumberFormat="1" applyFont="1" applyBorder="1" applyAlignment="1">
      <alignment horizontal="center" vertical="center"/>
    </xf>
    <xf numFmtId="166" fontId="4" fillId="2" borderId="6" xfId="0" applyNumberFormat="1" applyFont="1" applyFill="1" applyBorder="1" applyAlignment="1">
      <alignment horizontal="center" vertical="center"/>
    </xf>
    <xf numFmtId="166" fontId="1" fillId="4" borderId="3" xfId="0" applyNumberFormat="1" applyFont="1" applyFill="1" applyBorder="1" applyAlignment="1">
      <alignment horizontal="center" vertical="center" wrapText="1"/>
    </xf>
    <xf numFmtId="166" fontId="1" fillId="0" borderId="1" xfId="0" applyNumberFormat="1" applyFont="1" applyBorder="1" applyAlignment="1">
      <alignment horizontal="center" vertical="center"/>
    </xf>
    <xf numFmtId="9" fontId="0" fillId="0" borderId="0" xfId="0" applyNumberFormat="1" applyAlignment="1">
      <alignment horizontal="center" vertical="center"/>
    </xf>
    <xf numFmtId="9" fontId="0" fillId="0" borderId="0" xfId="0" applyNumberFormat="1" applyAlignment="1">
      <alignment horizontal="center" vertical="center" wrapText="1"/>
    </xf>
    <xf numFmtId="9" fontId="10" fillId="0" borderId="0" xfId="0" applyNumberFormat="1" applyFont="1" applyAlignment="1">
      <alignment horizontal="center" vertical="center"/>
    </xf>
    <xf numFmtId="9" fontId="10" fillId="0" borderId="8" xfId="0" applyNumberFormat="1" applyFont="1" applyBorder="1" applyAlignment="1">
      <alignment horizontal="center" vertical="center"/>
    </xf>
    <xf numFmtId="9" fontId="11" fillId="2" borderId="6" xfId="0" applyNumberFormat="1" applyFont="1" applyFill="1" applyBorder="1" applyAlignment="1">
      <alignment horizontal="center" vertical="center"/>
    </xf>
    <xf numFmtId="9" fontId="10" fillId="4" borderId="3" xfId="0" applyNumberFormat="1" applyFont="1" applyFill="1" applyBorder="1" applyAlignment="1">
      <alignment horizontal="center" vertical="center" wrapText="1"/>
    </xf>
    <xf numFmtId="9" fontId="6" fillId="0" borderId="17" xfId="0" applyNumberFormat="1" applyFont="1" applyBorder="1" applyAlignment="1">
      <alignment horizontal="center" vertical="center"/>
    </xf>
    <xf numFmtId="9" fontId="6" fillId="0" borderId="18" xfId="0" applyNumberFormat="1" applyFont="1" applyBorder="1" applyAlignment="1">
      <alignment horizontal="center" vertical="center"/>
    </xf>
    <xf numFmtId="9" fontId="6" fillId="0" borderId="25" xfId="0" applyNumberFormat="1" applyFont="1" applyBorder="1" applyAlignment="1">
      <alignment horizontal="center" vertical="center"/>
    </xf>
    <xf numFmtId="9" fontId="6" fillId="0" borderId="26" xfId="0" applyNumberFormat="1" applyFont="1" applyBorder="1" applyAlignment="1">
      <alignment horizontal="center" vertical="center"/>
    </xf>
    <xf numFmtId="9" fontId="10" fillId="0" borderId="1" xfId="0" applyNumberFormat="1" applyFont="1" applyBorder="1" applyAlignment="1">
      <alignment horizontal="center" vertical="center"/>
    </xf>
    <xf numFmtId="9" fontId="0" fillId="0" borderId="20" xfId="0" applyNumberFormat="1" applyBorder="1" applyAlignment="1">
      <alignment horizontal="center" vertical="center"/>
    </xf>
    <xf numFmtId="9" fontId="0" fillId="0" borderId="35" xfId="0" applyNumberFormat="1" applyBorder="1" applyAlignment="1">
      <alignment horizontal="center" vertical="center"/>
    </xf>
    <xf numFmtId="0" fontId="1" fillId="4" borderId="5"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9" fillId="15" borderId="40" xfId="0" applyFont="1" applyFill="1" applyBorder="1" applyAlignment="1">
      <alignment horizontal="left" vertical="top" wrapText="1"/>
    </xf>
    <xf numFmtId="0" fontId="9" fillId="0" borderId="41" xfId="0" applyFont="1" applyBorder="1" applyAlignment="1">
      <alignment horizontal="left" vertical="center" wrapText="1"/>
    </xf>
    <xf numFmtId="0" fontId="9" fillId="0" borderId="42" xfId="0" applyFont="1" applyBorder="1" applyAlignment="1">
      <alignment horizontal="left" vertical="center" wrapText="1"/>
    </xf>
    <xf numFmtId="0" fontId="9" fillId="0" borderId="45" xfId="0" applyFont="1" applyBorder="1" applyAlignment="1">
      <alignment horizontal="left" vertical="center" wrapText="1"/>
    </xf>
    <xf numFmtId="0" fontId="9" fillId="0" borderId="46" xfId="0" applyFont="1" applyBorder="1" applyAlignment="1">
      <alignment horizontal="left" vertical="center" wrapText="1"/>
    </xf>
    <xf numFmtId="0" fontId="9" fillId="0" borderId="43" xfId="0" applyFont="1" applyBorder="1" applyAlignment="1">
      <alignment horizontal="left" vertical="center" wrapText="1"/>
    </xf>
    <xf numFmtId="0" fontId="2" fillId="12" borderId="5" xfId="0" applyFont="1" applyFill="1" applyBorder="1" applyAlignment="1">
      <alignment horizontal="center" vertical="center" wrapText="1"/>
    </xf>
    <xf numFmtId="0" fontId="9" fillId="15" borderId="44" xfId="0" applyFont="1" applyFill="1" applyBorder="1" applyAlignment="1">
      <alignment horizontal="left" vertical="top" wrapText="1"/>
    </xf>
    <xf numFmtId="0" fontId="2" fillId="3" borderId="5" xfId="0" applyFont="1" applyFill="1" applyBorder="1" applyAlignment="1">
      <alignment horizontal="center" vertical="center" wrapText="1"/>
    </xf>
    <xf numFmtId="0" fontId="9" fillId="0" borderId="47" xfId="0" applyFont="1" applyBorder="1" applyAlignment="1">
      <alignment horizontal="left" vertical="center" wrapText="1"/>
    </xf>
    <xf numFmtId="0" fontId="9" fillId="0" borderId="42" xfId="0" quotePrefix="1" applyFont="1" applyBorder="1" applyAlignment="1">
      <alignment horizontal="left" vertical="center" wrapText="1"/>
    </xf>
    <xf numFmtId="0" fontId="2" fillId="7" borderId="13"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9" fillId="15" borderId="48" xfId="0" applyFont="1" applyFill="1" applyBorder="1" applyAlignment="1">
      <alignment horizontal="left" vertical="top" wrapText="1"/>
    </xf>
    <xf numFmtId="165" fontId="1" fillId="15" borderId="15" xfId="0" applyNumberFormat="1" applyFont="1" applyFill="1" applyBorder="1" applyAlignment="1">
      <alignment horizontal="center" vertical="center" wrapText="1"/>
    </xf>
    <xf numFmtId="164" fontId="0" fillId="15" borderId="21" xfId="0" applyNumberFormat="1" applyFill="1" applyBorder="1" applyAlignment="1">
      <alignment horizontal="center" vertical="center"/>
    </xf>
    <xf numFmtId="164" fontId="0" fillId="15" borderId="22" xfId="0" applyNumberFormat="1" applyFill="1" applyBorder="1" applyAlignment="1">
      <alignment horizontal="center" vertical="center"/>
    </xf>
    <xf numFmtId="164" fontId="0" fillId="15" borderId="36" xfId="0" applyNumberFormat="1" applyFill="1" applyBorder="1" applyAlignment="1">
      <alignment horizontal="center" vertical="center"/>
    </xf>
    <xf numFmtId="164" fontId="7" fillId="15" borderId="21" xfId="0" applyNumberFormat="1" applyFont="1" applyFill="1" applyBorder="1" applyAlignment="1">
      <alignment horizontal="center" vertical="center"/>
    </xf>
    <xf numFmtId="164" fontId="7" fillId="15" borderId="22" xfId="0" applyNumberFormat="1" applyFont="1" applyFill="1" applyBorder="1" applyAlignment="1">
      <alignment horizontal="center" vertical="center"/>
    </xf>
    <xf numFmtId="164" fontId="7" fillId="15" borderId="36" xfId="0" applyNumberFormat="1" applyFont="1" applyFill="1" applyBorder="1" applyAlignment="1">
      <alignment horizontal="center" vertical="center"/>
    </xf>
    <xf numFmtId="0" fontId="0" fillId="15" borderId="21" xfId="0" applyFill="1" applyBorder="1" applyAlignment="1">
      <alignment horizontal="center" vertical="center"/>
    </xf>
    <xf numFmtId="0" fontId="0" fillId="15" borderId="22" xfId="0" applyFill="1" applyBorder="1" applyAlignment="1">
      <alignment horizontal="center" vertical="center"/>
    </xf>
    <xf numFmtId="0" fontId="0" fillId="15" borderId="23" xfId="0" applyFill="1" applyBorder="1" applyAlignment="1">
      <alignment horizontal="center" vertical="center"/>
    </xf>
    <xf numFmtId="164" fontId="0" fillId="15" borderId="23" xfId="0" applyNumberFormat="1" applyFill="1" applyBorder="1" applyAlignment="1">
      <alignment horizontal="center" vertical="center"/>
    </xf>
    <xf numFmtId="0" fontId="0" fillId="15" borderId="36" xfId="0" applyFill="1" applyBorder="1" applyAlignment="1">
      <alignment horizontal="center" vertical="center"/>
    </xf>
    <xf numFmtId="0" fontId="0" fillId="0" borderId="15"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6" fillId="0" borderId="15"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horizontal="center" vertical="center"/>
    </xf>
    <xf numFmtId="0" fontId="6" fillId="0" borderId="4" xfId="0" applyFont="1" applyBorder="1" applyAlignment="1">
      <alignment vertical="center"/>
    </xf>
    <xf numFmtId="0" fontId="6" fillId="0" borderId="8" xfId="0" applyFont="1" applyBorder="1"/>
    <xf numFmtId="0" fontId="13" fillId="15" borderId="9" xfId="0" applyFont="1" applyFill="1" applyBorder="1" applyAlignment="1">
      <alignment horizontal="center" vertical="center"/>
    </xf>
    <xf numFmtId="0" fontId="13" fillId="15" borderId="15" xfId="0" applyFont="1" applyFill="1" applyBorder="1" applyAlignment="1">
      <alignment horizontal="center" vertical="center"/>
    </xf>
    <xf numFmtId="0" fontId="13" fillId="15" borderId="15" xfId="0" applyFont="1" applyFill="1" applyBorder="1" applyAlignment="1">
      <alignment horizontal="center" vertical="center" wrapText="1"/>
    </xf>
    <xf numFmtId="0" fontId="13" fillId="15" borderId="15" xfId="0" applyFont="1" applyFill="1" applyBorder="1" applyAlignment="1">
      <alignment vertical="center" wrapText="1"/>
    </xf>
    <xf numFmtId="49" fontId="13" fillId="15" borderId="15" xfId="0" applyNumberFormat="1" applyFont="1" applyFill="1" applyBorder="1" applyAlignment="1">
      <alignment horizontal="center" vertical="center" wrapText="1"/>
    </xf>
    <xf numFmtId="164" fontId="15" fillId="15" borderId="21" xfId="0" applyNumberFormat="1" applyFont="1" applyFill="1" applyBorder="1" applyAlignment="1">
      <alignment horizontal="center" vertical="center"/>
    </xf>
    <xf numFmtId="164" fontId="15" fillId="15" borderId="22" xfId="0" applyNumberFormat="1" applyFont="1" applyFill="1" applyBorder="1" applyAlignment="1">
      <alignment horizontal="center" vertical="center"/>
    </xf>
    <xf numFmtId="164" fontId="15" fillId="15" borderId="23" xfId="0" applyNumberFormat="1" applyFont="1" applyFill="1" applyBorder="1" applyAlignment="1">
      <alignment horizontal="center" vertical="center"/>
    </xf>
    <xf numFmtId="0" fontId="13" fillId="15" borderId="11" xfId="0" applyFont="1" applyFill="1" applyBorder="1" applyAlignment="1">
      <alignment horizontal="center" vertical="center" wrapText="1"/>
    </xf>
    <xf numFmtId="9" fontId="15" fillId="15" borderId="21" xfId="0" applyNumberFormat="1" applyFont="1" applyFill="1" applyBorder="1" applyAlignment="1">
      <alignment horizontal="center" vertical="center"/>
    </xf>
    <xf numFmtId="9" fontId="15" fillId="15" borderId="22" xfId="0" applyNumberFormat="1" applyFont="1" applyFill="1" applyBorder="1" applyAlignment="1">
      <alignment horizontal="center" vertical="center"/>
    </xf>
    <xf numFmtId="166" fontId="14" fillId="15" borderId="15" xfId="0" applyNumberFormat="1" applyFont="1" applyFill="1" applyBorder="1" applyAlignment="1">
      <alignment horizontal="center" vertical="center"/>
    </xf>
    <xf numFmtId="0" fontId="13" fillId="15" borderId="34" xfId="0" applyFont="1" applyFill="1" applyBorder="1" applyAlignment="1">
      <alignment horizontal="center" vertical="center"/>
    </xf>
    <xf numFmtId="0" fontId="13" fillId="15" borderId="34" xfId="0" applyFont="1" applyFill="1" applyBorder="1" applyAlignment="1">
      <alignment horizontal="center" vertical="center" wrapText="1"/>
    </xf>
    <xf numFmtId="0" fontId="13" fillId="15" borderId="34" xfId="0" applyFont="1" applyFill="1" applyBorder="1" applyAlignment="1">
      <alignment vertical="center" wrapText="1"/>
    </xf>
    <xf numFmtId="49" fontId="13" fillId="15" borderId="34" xfId="0" applyNumberFormat="1" applyFont="1" applyFill="1" applyBorder="1" applyAlignment="1">
      <alignment horizontal="center" vertical="center" wrapText="1"/>
    </xf>
    <xf numFmtId="0" fontId="13" fillId="15" borderId="32" xfId="0" applyFont="1" applyFill="1" applyBorder="1" applyAlignment="1">
      <alignment horizontal="center" vertical="center" wrapText="1"/>
    </xf>
    <xf numFmtId="166" fontId="14" fillId="15" borderId="34" xfId="0" applyNumberFormat="1" applyFont="1" applyFill="1" applyBorder="1" applyAlignment="1">
      <alignment horizontal="center" vertical="center"/>
    </xf>
    <xf numFmtId="0" fontId="4" fillId="2" borderId="6" xfId="0" applyFont="1" applyFill="1" applyBorder="1" applyAlignment="1">
      <alignment horizontal="center" vertical="center"/>
    </xf>
    <xf numFmtId="0" fontId="5" fillId="15" borderId="15" xfId="1" applyFill="1" applyBorder="1" applyAlignment="1">
      <alignment horizontal="center" vertical="center"/>
    </xf>
    <xf numFmtId="0" fontId="5" fillId="15" borderId="34" xfId="1" applyFill="1" applyBorder="1" applyAlignment="1">
      <alignment horizontal="center" vertical="center"/>
    </xf>
    <xf numFmtId="9" fontId="10" fillId="0" borderId="0" xfId="0" applyNumberFormat="1" applyFont="1" applyAlignment="1" applyProtection="1">
      <alignment horizontal="center" vertical="center"/>
      <protection hidden="1"/>
    </xf>
    <xf numFmtId="9" fontId="10" fillId="0" borderId="8" xfId="0" applyNumberFormat="1" applyFont="1" applyBorder="1" applyAlignment="1" applyProtection="1">
      <alignment horizontal="center" vertical="center"/>
      <protection hidden="1"/>
    </xf>
    <xf numFmtId="9" fontId="11" fillId="2" borderId="6" xfId="0" applyNumberFormat="1" applyFont="1" applyFill="1" applyBorder="1" applyAlignment="1" applyProtection="1">
      <alignment horizontal="center" vertical="center"/>
      <protection hidden="1"/>
    </xf>
    <xf numFmtId="9" fontId="10" fillId="4" borderId="3" xfId="0" applyNumberFormat="1" applyFont="1" applyFill="1" applyBorder="1" applyAlignment="1" applyProtection="1">
      <alignment horizontal="center" vertical="center" wrapText="1"/>
      <protection hidden="1"/>
    </xf>
    <xf numFmtId="9" fontId="15" fillId="15" borderId="23" xfId="0" applyNumberFormat="1" applyFont="1" applyFill="1" applyBorder="1" applyAlignment="1" applyProtection="1">
      <alignment horizontal="center" vertical="center"/>
      <protection hidden="1"/>
    </xf>
    <xf numFmtId="9" fontId="6" fillId="0" borderId="24" xfId="0" applyNumberFormat="1" applyFont="1" applyBorder="1" applyAlignment="1" applyProtection="1">
      <alignment horizontal="center" vertical="center"/>
      <protection hidden="1"/>
    </xf>
    <xf numFmtId="9" fontId="6" fillId="0" borderId="27" xfId="0" applyNumberFormat="1" applyFont="1" applyBorder="1" applyAlignment="1" applyProtection="1">
      <alignment horizontal="center" vertical="center"/>
      <protection hidden="1"/>
    </xf>
    <xf numFmtId="9" fontId="10" fillId="0" borderId="1" xfId="0" applyNumberFormat="1" applyFont="1" applyBorder="1" applyAlignment="1" applyProtection="1">
      <alignment horizontal="center" vertical="center"/>
      <protection hidden="1"/>
    </xf>
    <xf numFmtId="0" fontId="1" fillId="0" borderId="0" xfId="0" applyFont="1" applyAlignment="1" applyProtection="1">
      <alignment horizontal="center" vertical="center"/>
      <protection locked="0" hidden="1"/>
    </xf>
    <xf numFmtId="0" fontId="1" fillId="0" borderId="8" xfId="0" applyFont="1" applyBorder="1" applyAlignment="1" applyProtection="1">
      <alignment horizontal="center" vertical="center"/>
      <protection locked="0" hidden="1"/>
    </xf>
    <xf numFmtId="0" fontId="4" fillId="2" borderId="6" xfId="0" applyFont="1" applyFill="1" applyBorder="1" applyAlignment="1" applyProtection="1">
      <alignment horizontal="center" vertical="center"/>
      <protection locked="0" hidden="1"/>
    </xf>
    <xf numFmtId="0" fontId="1" fillId="4" borderId="3" xfId="0" applyFont="1" applyFill="1" applyBorder="1" applyAlignment="1" applyProtection="1">
      <alignment horizontal="center" vertical="center" wrapText="1"/>
      <protection locked="0" hidden="1"/>
    </xf>
    <xf numFmtId="164" fontId="15" fillId="15" borderId="21" xfId="0" applyNumberFormat="1" applyFont="1" applyFill="1" applyBorder="1" applyAlignment="1" applyProtection="1">
      <alignment horizontal="center" vertical="center"/>
      <protection locked="0" hidden="1"/>
    </xf>
    <xf numFmtId="164" fontId="15" fillId="15" borderId="22" xfId="0" applyNumberFormat="1" applyFont="1" applyFill="1" applyBorder="1" applyAlignment="1" applyProtection="1">
      <alignment horizontal="center" vertical="center"/>
      <protection locked="0" hidden="1"/>
    </xf>
    <xf numFmtId="164" fontId="15" fillId="15" borderId="36" xfId="0" applyNumberFormat="1" applyFont="1" applyFill="1" applyBorder="1" applyAlignment="1" applyProtection="1">
      <alignment horizontal="center" vertical="center"/>
      <protection locked="0" hidden="1"/>
    </xf>
    <xf numFmtId="164" fontId="6" fillId="0" borderId="17" xfId="0" applyNumberFormat="1" applyFont="1" applyBorder="1" applyAlignment="1" applyProtection="1">
      <alignment horizontal="center" vertical="center" wrapText="1"/>
      <protection locked="0" hidden="1"/>
    </xf>
    <xf numFmtId="164" fontId="6" fillId="0" borderId="18" xfId="0" applyNumberFormat="1" applyFont="1" applyBorder="1" applyAlignment="1" applyProtection="1">
      <alignment horizontal="center" vertical="center" wrapText="1"/>
      <protection locked="0" hidden="1"/>
    </xf>
    <xf numFmtId="164" fontId="6" fillId="0" borderId="19" xfId="0" applyNumberFormat="1" applyFont="1" applyBorder="1" applyAlignment="1" applyProtection="1">
      <alignment horizontal="center" vertical="center" wrapText="1"/>
      <protection locked="0" hidden="1"/>
    </xf>
    <xf numFmtId="164" fontId="6" fillId="0" borderId="25" xfId="0" applyNumberFormat="1" applyFont="1" applyBorder="1" applyAlignment="1" applyProtection="1">
      <alignment horizontal="center" vertical="center" wrapText="1"/>
      <protection locked="0" hidden="1"/>
    </xf>
    <xf numFmtId="164" fontId="6" fillId="0" borderId="26" xfId="0" applyNumberFormat="1" applyFont="1" applyBorder="1" applyAlignment="1" applyProtection="1">
      <alignment horizontal="center" vertical="center" wrapText="1"/>
      <protection locked="0" hidden="1"/>
    </xf>
    <xf numFmtId="164" fontId="6" fillId="0" borderId="38" xfId="0" applyNumberFormat="1" applyFont="1" applyBorder="1" applyAlignment="1" applyProtection="1">
      <alignment horizontal="center" vertical="center" wrapText="1"/>
      <protection locked="0" hidden="1"/>
    </xf>
    <xf numFmtId="0" fontId="1" fillId="0" borderId="1" xfId="0" applyFont="1" applyBorder="1" applyAlignment="1" applyProtection="1">
      <alignment horizontal="center" vertical="center"/>
      <protection locked="0" hidden="1"/>
    </xf>
    <xf numFmtId="164" fontId="16" fillId="0" borderId="17" xfId="0" applyNumberFormat="1" applyFont="1" applyBorder="1" applyAlignment="1">
      <alignment horizontal="center" vertical="center"/>
    </xf>
    <xf numFmtId="0" fontId="0" fillId="6" borderId="2" xfId="0" applyFill="1" applyBorder="1"/>
    <xf numFmtId="0" fontId="0" fillId="14" borderId="3" xfId="0" applyFill="1" applyBorder="1"/>
    <xf numFmtId="164" fontId="16" fillId="0" borderId="28" xfId="0" applyNumberFormat="1" applyFont="1" applyBorder="1" applyAlignment="1">
      <alignment horizontal="center" vertical="center"/>
    </xf>
    <xf numFmtId="0" fontId="0" fillId="0" borderId="0" xfId="0" applyAlignment="1">
      <alignment wrapText="1"/>
    </xf>
    <xf numFmtId="0" fontId="0" fillId="0" borderId="8" xfId="0" applyBorder="1" applyAlignment="1">
      <alignment wrapText="1"/>
    </xf>
    <xf numFmtId="0" fontId="1" fillId="4" borderId="4" xfId="0" applyFont="1" applyFill="1" applyBorder="1" applyAlignment="1">
      <alignment horizontal="center" vertical="center" wrapText="1"/>
    </xf>
    <xf numFmtId="0" fontId="0" fillId="4" borderId="2" xfId="0" applyFill="1" applyBorder="1" applyAlignment="1">
      <alignment horizontal="center" vertical="center" wrapText="1"/>
    </xf>
    <xf numFmtId="0" fontId="1" fillId="11" borderId="4" xfId="0" applyFont="1" applyFill="1" applyBorder="1" applyAlignment="1">
      <alignment horizontal="center" vertical="center" wrapText="1"/>
    </xf>
    <xf numFmtId="0" fontId="1" fillId="11" borderId="10" xfId="0" applyFont="1" applyFill="1" applyBorder="1" applyAlignment="1">
      <alignment horizontal="center" vertical="center" wrapText="1"/>
    </xf>
    <xf numFmtId="0" fontId="1" fillId="1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wrapText="1"/>
    </xf>
    <xf numFmtId="3" fontId="7" fillId="0" borderId="2" xfId="0" applyNumberFormat="1" applyFont="1" applyBorder="1" applyAlignment="1">
      <alignment horizontal="center" wrapText="1"/>
    </xf>
    <xf numFmtId="0" fontId="0" fillId="0" borderId="2" xfId="0" applyBorder="1"/>
    <xf numFmtId="0" fontId="1" fillId="0" borderId="2" xfId="0" applyFont="1" applyBorder="1" applyAlignment="1">
      <alignment horizontal="center" vertical="center" wrapText="1"/>
    </xf>
    <xf numFmtId="0" fontId="0" fillId="11" borderId="6" xfId="0" applyFill="1" applyBorder="1" applyAlignment="1">
      <alignment horizontal="center" vertical="center"/>
    </xf>
    <xf numFmtId="0" fontId="0" fillId="9" borderId="6" xfId="0" applyFill="1"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4" borderId="7"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1" fillId="0" borderId="2" xfId="0" applyFont="1" applyBorder="1" applyAlignment="1">
      <alignment horizontal="center" vertical="center"/>
    </xf>
    <xf numFmtId="0" fontId="0" fillId="8" borderId="6" xfId="0" applyFill="1" applyBorder="1" applyAlignment="1">
      <alignment horizontal="center" vertical="center"/>
    </xf>
    <xf numFmtId="0" fontId="1" fillId="0" borderId="2" xfId="0" applyFont="1" applyBorder="1" applyAlignment="1">
      <alignment vertical="center" wrapText="1"/>
    </xf>
    <xf numFmtId="3" fontId="7" fillId="0" borderId="2" xfId="0" applyNumberFormat="1" applyFont="1" applyBorder="1" applyAlignment="1">
      <alignment horizontal="center"/>
    </xf>
    <xf numFmtId="0" fontId="0" fillId="10" borderId="6" xfId="0" applyFill="1" applyBorder="1" applyAlignment="1">
      <alignment horizontal="center" vertical="center"/>
    </xf>
    <xf numFmtId="0" fontId="0" fillId="0" borderId="7" xfId="0" applyBorder="1" applyAlignment="1">
      <alignment vertical="center" wrapText="1"/>
    </xf>
    <xf numFmtId="0" fontId="0" fillId="0" borderId="2" xfId="0" applyBorder="1" applyAlignment="1">
      <alignment horizontal="center" vertical="top" wrapText="1"/>
    </xf>
    <xf numFmtId="0" fontId="6" fillId="0" borderId="2" xfId="0" applyFont="1" applyBorder="1" applyAlignment="1">
      <alignment horizontal="center" vertical="center" wrapText="1"/>
    </xf>
    <xf numFmtId="3" fontId="0" fillId="0" borderId="2" xfId="0" applyNumberFormat="1" applyBorder="1" applyAlignment="1">
      <alignment horizontal="center" wrapText="1"/>
    </xf>
    <xf numFmtId="3" fontId="6" fillId="0" borderId="2" xfId="0" applyNumberFormat="1" applyFont="1" applyBorder="1" applyAlignment="1">
      <alignment horizontal="center"/>
    </xf>
    <xf numFmtId="3" fontId="20" fillId="0" borderId="2" xfId="0" applyNumberFormat="1" applyFont="1" applyBorder="1" applyAlignment="1">
      <alignment horizontal="center" vertical="center" wrapText="1"/>
    </xf>
    <xf numFmtId="0" fontId="0" fillId="0" borderId="2" xfId="0" applyBorder="1" applyAlignment="1">
      <alignment vertical="center"/>
    </xf>
    <xf numFmtId="0" fontId="0" fillId="0" borderId="2" xfId="0" applyBorder="1" applyAlignment="1">
      <alignment horizontal="center" vertical="center" wrapText="1"/>
    </xf>
    <xf numFmtId="0" fontId="6" fillId="0" borderId="2" xfId="0" applyFont="1" applyBorder="1" applyAlignment="1">
      <alignment horizontal="center"/>
    </xf>
    <xf numFmtId="3" fontId="20" fillId="0" borderId="15" xfId="0" applyNumberFormat="1" applyFont="1" applyBorder="1" applyAlignment="1">
      <alignment horizontal="center" vertical="center"/>
    </xf>
    <xf numFmtId="3" fontId="6" fillId="0" borderId="5" xfId="0" applyNumberFormat="1" applyFont="1" applyBorder="1" applyAlignment="1">
      <alignment horizontal="center"/>
    </xf>
    <xf numFmtId="3" fontId="20" fillId="0" borderId="49" xfId="0" applyNumberFormat="1" applyFont="1" applyBorder="1" applyAlignment="1">
      <alignment horizontal="center" vertical="center"/>
    </xf>
    <xf numFmtId="0" fontId="0" fillId="0" borderId="5" xfId="0" applyBorder="1" applyAlignment="1">
      <alignment horizontal="center"/>
    </xf>
    <xf numFmtId="0" fontId="1" fillId="0" borderId="50" xfId="0" applyFont="1" applyBorder="1" applyAlignment="1">
      <alignment horizontal="center" vertical="center"/>
    </xf>
    <xf numFmtId="0" fontId="0" fillId="0" borderId="7" xfId="0" applyBorder="1" applyAlignment="1">
      <alignment vertical="center"/>
    </xf>
    <xf numFmtId="3" fontId="19" fillId="0" borderId="2" xfId="0" applyNumberFormat="1" applyFont="1" applyBorder="1" applyAlignment="1">
      <alignment horizontal="center" wrapText="1"/>
    </xf>
    <xf numFmtId="3" fontId="20" fillId="0" borderId="51" xfId="0" applyNumberFormat="1" applyFont="1" applyBorder="1" applyAlignment="1">
      <alignment horizontal="center" vertical="center"/>
    </xf>
    <xf numFmtId="0" fontId="0" fillId="0" borderId="5" xfId="0" applyBorder="1"/>
    <xf numFmtId="0" fontId="1" fillId="0" borderId="49" xfId="0" applyFont="1" applyBorder="1" applyAlignment="1">
      <alignment horizontal="center" vertical="center"/>
    </xf>
    <xf numFmtId="0" fontId="1" fillId="0" borderId="51" xfId="0" applyFont="1" applyBorder="1" applyAlignment="1">
      <alignment horizontal="center" vertical="center"/>
    </xf>
    <xf numFmtId="0" fontId="0" fillId="0" borderId="1" xfId="0" applyBorder="1" applyAlignment="1">
      <alignment wrapText="1"/>
    </xf>
    <xf numFmtId="0" fontId="0" fillId="0" borderId="7" xfId="0" applyBorder="1" applyAlignment="1">
      <alignment horizontal="center" vertical="center" wrapText="1"/>
    </xf>
    <xf numFmtId="0" fontId="5" fillId="15" borderId="34" xfId="1" applyFill="1" applyBorder="1" applyAlignment="1">
      <alignment horizontal="center" vertical="center" wrapText="1"/>
    </xf>
    <xf numFmtId="0" fontId="9" fillId="0" borderId="52" xfId="0" applyFont="1" applyBorder="1" applyAlignment="1">
      <alignment horizontal="left" vertical="center" wrapText="1"/>
    </xf>
    <xf numFmtId="0" fontId="9" fillId="0" borderId="53" xfId="0" applyFont="1" applyBorder="1" applyAlignment="1">
      <alignment horizontal="left" vertical="center" wrapText="1"/>
    </xf>
    <xf numFmtId="0" fontId="9" fillId="0" borderId="54" xfId="0" applyFont="1" applyBorder="1" applyAlignment="1">
      <alignment horizontal="left" vertical="center" wrapText="1"/>
    </xf>
    <xf numFmtId="0" fontId="0" fillId="0" borderId="0" xfId="0" applyAlignment="1">
      <alignment horizontal="justify" vertical="center" wrapText="1"/>
    </xf>
    <xf numFmtId="0" fontId="0" fillId="0" borderId="0" xfId="0" applyAlignment="1">
      <alignment horizontal="justify" vertical="center"/>
    </xf>
    <xf numFmtId="0" fontId="0" fillId="0" borderId="55" xfId="0" applyBorder="1"/>
    <xf numFmtId="0" fontId="1" fillId="0" borderId="56" xfId="0" applyFont="1" applyBorder="1" applyAlignment="1">
      <alignment horizontal="center" vertical="center" wrapText="1"/>
    </xf>
    <xf numFmtId="0" fontId="0" fillId="0" borderId="56" xfId="0" applyBorder="1" applyAlignment="1">
      <alignment horizontal="justify" vertical="center" wrapText="1"/>
    </xf>
    <xf numFmtId="0" fontId="0" fillId="0" borderId="56" xfId="0" applyBorder="1" applyAlignment="1">
      <alignment horizontal="justify" vertical="center"/>
    </xf>
    <xf numFmtId="0" fontId="0" fillId="0" borderId="57" xfId="0" applyBorder="1"/>
    <xf numFmtId="0" fontId="0" fillId="0" borderId="58" xfId="0" applyBorder="1" applyAlignment="1">
      <alignment horizontal="center" vertical="center"/>
    </xf>
    <xf numFmtId="0" fontId="21" fillId="0" borderId="0" xfId="0" applyFont="1" applyAlignment="1">
      <alignment horizontal="center" vertical="center" wrapText="1"/>
    </xf>
    <xf numFmtId="0" fontId="0" fillId="0" borderId="59" xfId="0" applyBorder="1" applyAlignment="1">
      <alignment horizontal="center" vertical="center"/>
    </xf>
    <xf numFmtId="0" fontId="0" fillId="0" borderId="58" xfId="0" applyBorder="1" applyAlignment="1">
      <alignment horizontal="center" vertical="center" wrapText="1"/>
    </xf>
    <xf numFmtId="0" fontId="0" fillId="0" borderId="59" xfId="0" applyBorder="1" applyAlignment="1">
      <alignment horizontal="center" vertical="center" wrapText="1"/>
    </xf>
    <xf numFmtId="0" fontId="0" fillId="0" borderId="58" xfId="0" applyBorder="1"/>
    <xf numFmtId="0" fontId="0" fillId="0" borderId="59" xfId="0" applyBorder="1"/>
    <xf numFmtId="0" fontId="0" fillId="0" borderId="60" xfId="0" applyBorder="1"/>
    <xf numFmtId="0" fontId="1" fillId="0" borderId="61" xfId="0" applyFont="1" applyBorder="1" applyAlignment="1">
      <alignment horizontal="center" vertical="center" wrapText="1"/>
    </xf>
    <xf numFmtId="0" fontId="0" fillId="0" borderId="61" xfId="0" applyBorder="1" applyAlignment="1">
      <alignment horizontal="justify" vertical="center" wrapText="1"/>
    </xf>
    <xf numFmtId="0" fontId="0" fillId="0" borderId="61" xfId="0" applyBorder="1" applyAlignment="1">
      <alignment horizontal="justify" vertical="center"/>
    </xf>
    <xf numFmtId="0" fontId="0" fillId="0" borderId="62" xfId="0" applyBorder="1"/>
    <xf numFmtId="0" fontId="2" fillId="2" borderId="56" xfId="0" applyFont="1" applyFill="1" applyBorder="1" applyAlignment="1">
      <alignment horizontal="center" vertical="center" wrapText="1"/>
    </xf>
    <xf numFmtId="0" fontId="1" fillId="0" borderId="58" xfId="0" applyFont="1" applyBorder="1" applyAlignment="1">
      <alignment horizontal="center" vertical="center" wrapText="1"/>
    </xf>
    <xf numFmtId="0" fontId="0" fillId="0" borderId="61" xfId="0" applyBorder="1"/>
    <xf numFmtId="0" fontId="0" fillId="0" borderId="61" xfId="0" applyBorder="1" applyAlignment="1">
      <alignment horizontal="center" vertical="center"/>
    </xf>
    <xf numFmtId="0" fontId="0" fillId="0" borderId="65" xfId="0" applyBorder="1" applyAlignment="1">
      <alignment horizontal="justify" vertical="center" wrapText="1"/>
    </xf>
    <xf numFmtId="0" fontId="0" fillId="0" borderId="65" xfId="0" applyBorder="1" applyAlignment="1">
      <alignment horizontal="center" vertical="center"/>
    </xf>
    <xf numFmtId="0" fontId="0" fillId="0" borderId="65" xfId="0" applyBorder="1" applyAlignment="1">
      <alignment horizontal="justify" vertical="center"/>
    </xf>
    <xf numFmtId="0" fontId="0" fillId="24" borderId="66" xfId="0" applyFill="1" applyBorder="1" applyAlignment="1">
      <alignment horizontal="center" vertical="center" wrapText="1"/>
    </xf>
    <xf numFmtId="0" fontId="0" fillId="24" borderId="67" xfId="0" applyFill="1" applyBorder="1" applyAlignment="1">
      <alignment horizontal="center" vertical="center" wrapText="1"/>
    </xf>
    <xf numFmtId="0" fontId="0" fillId="0" borderId="68" xfId="0" applyBorder="1" applyAlignment="1">
      <alignment horizontal="justify" vertical="center" wrapText="1"/>
    </xf>
    <xf numFmtId="0" fontId="0" fillId="0" borderId="69" xfId="0" applyBorder="1" applyAlignment="1">
      <alignment horizontal="justify" vertical="center" wrapText="1"/>
    </xf>
    <xf numFmtId="0" fontId="0" fillId="0" borderId="70" xfId="0" applyBorder="1" applyAlignment="1">
      <alignment horizontal="justify" vertical="center" wrapText="1"/>
    </xf>
    <xf numFmtId="0" fontId="0" fillId="24" borderId="75" xfId="0" applyFill="1" applyBorder="1" applyAlignment="1">
      <alignment horizontal="center" vertical="center" wrapText="1"/>
    </xf>
    <xf numFmtId="0" fontId="0" fillId="0" borderId="76" xfId="0" applyBorder="1" applyAlignment="1">
      <alignment horizontal="center" vertical="center" wrapText="1"/>
    </xf>
    <xf numFmtId="0" fontId="0" fillId="0" borderId="77" xfId="0" applyBorder="1" applyAlignment="1">
      <alignment horizontal="center" vertical="center" wrapText="1"/>
    </xf>
    <xf numFmtId="0" fontId="0" fillId="0" borderId="76" xfId="0" applyBorder="1" applyAlignment="1">
      <alignment horizontal="left" vertical="center"/>
    </xf>
    <xf numFmtId="0" fontId="0" fillId="0" borderId="77" xfId="0" applyBorder="1" applyAlignment="1">
      <alignment horizontal="left" vertical="center"/>
    </xf>
    <xf numFmtId="0" fontId="0" fillId="0" borderId="79" xfId="0" applyBorder="1" applyAlignment="1">
      <alignment horizontal="left" vertical="center"/>
    </xf>
    <xf numFmtId="0" fontId="0" fillId="0" borderId="80" xfId="0" applyBorder="1" applyAlignment="1">
      <alignment horizontal="left" vertical="center"/>
    </xf>
    <xf numFmtId="0" fontId="0" fillId="0" borderId="64" xfId="0" applyBorder="1" applyAlignment="1">
      <alignment horizontal="justify" vertical="center"/>
    </xf>
    <xf numFmtId="0" fontId="0" fillId="0" borderId="71" xfId="0" applyBorder="1" applyAlignment="1">
      <alignment horizontal="center" vertical="center"/>
    </xf>
    <xf numFmtId="0" fontId="0" fillId="0" borderId="68" xfId="0" applyBorder="1" applyAlignment="1">
      <alignment horizontal="center" vertical="center"/>
    </xf>
    <xf numFmtId="0" fontId="0" fillId="0" borderId="72" xfId="0" applyBorder="1" applyAlignment="1">
      <alignment horizontal="center" vertical="center"/>
    </xf>
    <xf numFmtId="0" fontId="0" fillId="0" borderId="69" xfId="0" applyBorder="1" applyAlignment="1">
      <alignment horizontal="center" vertical="center"/>
    </xf>
    <xf numFmtId="0" fontId="0" fillId="0" borderId="70" xfId="0" applyBorder="1" applyAlignment="1">
      <alignment horizontal="center" vertical="center"/>
    </xf>
    <xf numFmtId="0" fontId="0" fillId="0" borderId="71" xfId="0" applyBorder="1" applyAlignment="1">
      <alignment horizontal="justify" vertical="center"/>
    </xf>
    <xf numFmtId="0" fontId="0" fillId="0" borderId="68" xfId="0" applyBorder="1" applyAlignment="1">
      <alignment horizontal="justify" vertical="center"/>
    </xf>
    <xf numFmtId="0" fontId="0" fillId="0" borderId="72" xfId="0" applyBorder="1" applyAlignment="1">
      <alignment horizontal="justify" vertical="center"/>
    </xf>
    <xf numFmtId="0" fontId="0" fillId="0" borderId="69" xfId="0" applyBorder="1" applyAlignment="1">
      <alignment horizontal="justify" vertical="center"/>
    </xf>
    <xf numFmtId="0" fontId="0" fillId="0" borderId="70" xfId="0" applyBorder="1" applyAlignment="1">
      <alignment horizontal="justify" vertical="center"/>
    </xf>
    <xf numFmtId="0" fontId="0" fillId="24" borderId="73" xfId="0" applyFill="1" applyBorder="1" applyAlignment="1">
      <alignment horizontal="center" vertical="center" wrapText="1"/>
    </xf>
    <xf numFmtId="0" fontId="0" fillId="0" borderId="74" xfId="0" applyBorder="1" applyAlignment="1">
      <alignment horizontal="justify" vertical="center"/>
    </xf>
    <xf numFmtId="0" fontId="0" fillId="24" borderId="66" xfId="0" applyFill="1" applyBorder="1" applyAlignment="1">
      <alignment horizontal="justify" vertical="center" wrapText="1"/>
    </xf>
    <xf numFmtId="0" fontId="0" fillId="24" borderId="67" xfId="0" applyFill="1" applyBorder="1" applyAlignment="1">
      <alignment horizontal="justify" vertical="center" wrapText="1"/>
    </xf>
    <xf numFmtId="0" fontId="0" fillId="24" borderId="78" xfId="0" applyFill="1" applyBorder="1" applyAlignment="1">
      <alignment horizontal="left" vertical="center"/>
    </xf>
    <xf numFmtId="0" fontId="0" fillId="24" borderId="75" xfId="0" applyFill="1" applyBorder="1" applyAlignment="1">
      <alignment horizontal="left" vertical="center"/>
    </xf>
    <xf numFmtId="0" fontId="0" fillId="24" borderId="73" xfId="0" applyFill="1" applyBorder="1" applyAlignment="1">
      <alignment horizontal="center" vertical="center"/>
    </xf>
    <xf numFmtId="0" fontId="0" fillId="24" borderId="66" xfId="0" applyFill="1" applyBorder="1" applyAlignment="1">
      <alignment horizontal="center" vertical="center"/>
    </xf>
    <xf numFmtId="0" fontId="0" fillId="24" borderId="67" xfId="0" applyFill="1" applyBorder="1" applyAlignment="1">
      <alignment horizontal="center" vertical="center"/>
    </xf>
    <xf numFmtId="0" fontId="0" fillId="24" borderId="73" xfId="0" applyFill="1" applyBorder="1" applyAlignment="1">
      <alignment horizontal="justify" vertical="center"/>
    </xf>
    <xf numFmtId="0" fontId="0" fillId="24" borderId="66" xfId="0" applyFill="1" applyBorder="1" applyAlignment="1">
      <alignment horizontal="justify" vertical="center"/>
    </xf>
    <xf numFmtId="0" fontId="0" fillId="24" borderId="67" xfId="0" applyFill="1" applyBorder="1" applyAlignment="1">
      <alignment horizontal="justify" vertical="center"/>
    </xf>
    <xf numFmtId="0" fontId="0" fillId="24" borderId="81" xfId="0" applyFill="1" applyBorder="1" applyAlignment="1">
      <alignment horizontal="justify" vertical="center"/>
    </xf>
    <xf numFmtId="9" fontId="0" fillId="0" borderId="71" xfId="2" applyFont="1" applyBorder="1" applyAlignment="1">
      <alignment horizontal="center" vertical="center"/>
    </xf>
    <xf numFmtId="9" fontId="0" fillId="0" borderId="65" xfId="2" applyFont="1" applyBorder="1" applyAlignment="1">
      <alignment horizontal="center" vertical="center"/>
    </xf>
    <xf numFmtId="9" fontId="0" fillId="0" borderId="68" xfId="2" applyFont="1" applyBorder="1" applyAlignment="1">
      <alignment horizontal="center" vertical="center"/>
    </xf>
    <xf numFmtId="9" fontId="0" fillId="0" borderId="69" xfId="2" applyFont="1" applyBorder="1" applyAlignment="1">
      <alignment horizontal="center" vertical="center"/>
    </xf>
    <xf numFmtId="9" fontId="0" fillId="24" borderId="83" xfId="2" applyFont="1" applyFill="1" applyBorder="1" applyAlignment="1">
      <alignment horizontal="center" vertical="center"/>
    </xf>
    <xf numFmtId="9" fontId="0" fillId="24" borderId="82" xfId="2" applyFont="1" applyFill="1" applyBorder="1" applyAlignment="1">
      <alignment horizontal="center" vertical="center"/>
    </xf>
    <xf numFmtId="9" fontId="0" fillId="24" borderId="63" xfId="2" applyFont="1" applyFill="1" applyBorder="1" applyAlignment="1">
      <alignment horizontal="center" vertical="center"/>
    </xf>
    <xf numFmtId="9" fontId="0" fillId="0" borderId="72" xfId="2" applyFont="1" applyBorder="1" applyAlignment="1">
      <alignment horizontal="center" vertical="center"/>
    </xf>
    <xf numFmtId="9" fontId="0" fillId="0" borderId="70" xfId="2" applyFont="1" applyBorder="1" applyAlignment="1">
      <alignment horizontal="center" vertical="center"/>
    </xf>
    <xf numFmtId="9" fontId="0" fillId="0" borderId="76" xfId="2" applyFont="1" applyBorder="1" applyAlignment="1">
      <alignment horizontal="center" vertical="center"/>
    </xf>
    <xf numFmtId="9" fontId="0" fillId="0" borderId="77" xfId="2" applyFont="1" applyBorder="1" applyAlignment="1">
      <alignment horizontal="center" vertical="center"/>
    </xf>
    <xf numFmtId="9" fontId="0" fillId="24" borderId="75" xfId="2" applyFont="1" applyFill="1" applyBorder="1" applyAlignment="1">
      <alignment horizontal="center" vertical="center"/>
    </xf>
    <xf numFmtId="9" fontId="0" fillId="0" borderId="0" xfId="2" applyFont="1" applyAlignment="1">
      <alignment horizontal="center" vertical="center"/>
    </xf>
    <xf numFmtId="9" fontId="0" fillId="0" borderId="56" xfId="2" applyFont="1" applyBorder="1" applyAlignment="1">
      <alignment horizontal="center" vertical="center"/>
    </xf>
    <xf numFmtId="9" fontId="0" fillId="0" borderId="61" xfId="2" applyFont="1" applyBorder="1" applyAlignment="1">
      <alignment horizontal="center" vertical="center"/>
    </xf>
    <xf numFmtId="0" fontId="0" fillId="24" borderId="81" xfId="0" applyFill="1" applyBorder="1" applyAlignment="1">
      <alignment horizontal="justify" vertical="center" wrapText="1"/>
    </xf>
    <xf numFmtId="0" fontId="0" fillId="0" borderId="64" xfId="0" applyBorder="1" applyAlignment="1">
      <alignment horizontal="justify" vertical="center" wrapText="1"/>
    </xf>
    <xf numFmtId="0" fontId="0" fillId="0" borderId="74" xfId="0" applyBorder="1" applyAlignment="1">
      <alignment horizontal="justify" vertical="center" wrapText="1"/>
    </xf>
    <xf numFmtId="0" fontId="1" fillId="23" borderId="85" xfId="0" applyFont="1" applyFill="1" applyBorder="1" applyAlignment="1">
      <alignment horizontal="center" vertical="center" wrapText="1"/>
    </xf>
    <xf numFmtId="0" fontId="1" fillId="22" borderId="85" xfId="0" applyFont="1" applyFill="1" applyBorder="1" applyAlignment="1">
      <alignment horizontal="center" vertical="center" wrapText="1"/>
    </xf>
    <xf numFmtId="0" fontId="1" fillId="21" borderId="85" xfId="0" applyFont="1" applyFill="1" applyBorder="1" applyAlignment="1">
      <alignment horizontal="center" vertical="center" wrapText="1"/>
    </xf>
    <xf numFmtId="0" fontId="1" fillId="20" borderId="85" xfId="0" applyFont="1" applyFill="1" applyBorder="1" applyAlignment="1">
      <alignment horizontal="center" vertical="center" wrapText="1"/>
    </xf>
    <xf numFmtId="0" fontId="1" fillId="19" borderId="85" xfId="0" applyFont="1" applyFill="1" applyBorder="1" applyAlignment="1">
      <alignment horizontal="center" vertical="center"/>
    </xf>
    <xf numFmtId="0" fontId="1" fillId="18" borderId="85" xfId="0" applyFont="1" applyFill="1" applyBorder="1" applyAlignment="1">
      <alignment horizontal="center" vertical="center" wrapText="1"/>
    </xf>
    <xf numFmtId="0" fontId="1" fillId="18" borderId="86" xfId="0" applyFont="1" applyFill="1" applyBorder="1" applyAlignment="1">
      <alignment horizontal="center" vertical="center" wrapText="1"/>
    </xf>
    <xf numFmtId="0" fontId="1" fillId="23" borderId="86" xfId="0" applyFont="1" applyFill="1" applyBorder="1" applyAlignment="1">
      <alignment horizontal="center" vertical="center" wrapText="1"/>
    </xf>
    <xf numFmtId="0" fontId="1" fillId="22" borderId="84" xfId="0" applyFont="1" applyFill="1" applyBorder="1" applyAlignment="1">
      <alignment horizontal="center" vertical="center" wrapText="1"/>
    </xf>
    <xf numFmtId="0" fontId="1" fillId="22" borderId="86" xfId="0" applyFont="1" applyFill="1" applyBorder="1" applyAlignment="1">
      <alignment horizontal="center" vertical="center" wrapText="1"/>
    </xf>
    <xf numFmtId="0" fontId="1" fillId="21" borderId="84" xfId="0" applyFont="1" applyFill="1" applyBorder="1" applyAlignment="1">
      <alignment horizontal="center" vertical="center" wrapText="1"/>
    </xf>
    <xf numFmtId="0" fontId="1" fillId="21" borderId="86" xfId="0" applyFont="1" applyFill="1" applyBorder="1" applyAlignment="1">
      <alignment horizontal="center" vertical="center" wrapText="1"/>
    </xf>
    <xf numFmtId="0" fontId="1" fillId="20" borderId="84" xfId="0" applyFont="1" applyFill="1" applyBorder="1" applyAlignment="1">
      <alignment horizontal="center" vertical="center" wrapText="1"/>
    </xf>
    <xf numFmtId="0" fontId="1" fillId="20" borderId="86" xfId="0" applyFont="1" applyFill="1" applyBorder="1" applyAlignment="1">
      <alignment horizontal="center" vertical="center" wrapText="1"/>
    </xf>
    <xf numFmtId="0" fontId="1" fillId="19" borderId="84" xfId="0" applyFont="1" applyFill="1" applyBorder="1" applyAlignment="1">
      <alignment horizontal="center" vertical="center"/>
    </xf>
    <xf numFmtId="0" fontId="1" fillId="19" borderId="86" xfId="0" applyFont="1" applyFill="1" applyBorder="1" applyAlignment="1">
      <alignment horizontal="center" vertical="center"/>
    </xf>
    <xf numFmtId="0" fontId="1" fillId="18" borderId="84" xfId="0" applyFont="1" applyFill="1" applyBorder="1" applyAlignment="1">
      <alignment horizontal="center" vertical="center" wrapText="1"/>
    </xf>
    <xf numFmtId="0" fontId="0" fillId="24" borderId="87" xfId="0" applyFill="1" applyBorder="1" applyAlignment="1">
      <alignment horizontal="justify" vertical="center" wrapText="1"/>
    </xf>
    <xf numFmtId="0" fontId="0" fillId="24" borderId="63" xfId="0" applyFill="1" applyBorder="1" applyAlignment="1">
      <alignment horizontal="center" vertical="center" wrapText="1"/>
    </xf>
    <xf numFmtId="0" fontId="0" fillId="24" borderId="83" xfId="0" applyFill="1" applyBorder="1" applyAlignment="1">
      <alignment horizontal="center" vertical="center" wrapText="1"/>
    </xf>
    <xf numFmtId="0" fontId="0" fillId="24" borderId="88" xfId="0" applyFill="1" applyBorder="1" applyAlignment="1">
      <alignment horizontal="center" vertical="center" wrapText="1"/>
    </xf>
    <xf numFmtId="0" fontId="0" fillId="24" borderId="88" xfId="0" applyFill="1" applyBorder="1" applyAlignment="1">
      <alignment horizontal="left" vertical="center" wrapText="1"/>
    </xf>
    <xf numFmtId="0" fontId="0" fillId="24" borderId="82" xfId="0" applyFill="1" applyBorder="1" applyAlignment="1">
      <alignment horizontal="center" vertical="center" wrapText="1"/>
    </xf>
    <xf numFmtId="9" fontId="0" fillId="24" borderId="88" xfId="2" applyFont="1" applyFill="1" applyBorder="1" applyAlignment="1">
      <alignment horizontal="center" vertical="center" wrapText="1"/>
    </xf>
    <xf numFmtId="0" fontId="0" fillId="24" borderId="87" xfId="0" applyFill="1" applyBorder="1" applyAlignment="1">
      <alignment horizontal="center" vertical="center" wrapText="1"/>
    </xf>
    <xf numFmtId="0" fontId="1" fillId="25" borderId="90" xfId="0" applyFont="1" applyFill="1" applyBorder="1" applyAlignment="1">
      <alignment horizontal="center" vertical="center" wrapText="1"/>
    </xf>
    <xf numFmtId="0" fontId="1" fillId="25" borderId="91" xfId="0" applyFont="1" applyFill="1" applyBorder="1" applyAlignment="1">
      <alignment horizontal="center" vertical="center" wrapText="1"/>
    </xf>
    <xf numFmtId="0" fontId="1" fillId="26" borderId="91" xfId="0" applyFont="1" applyFill="1" applyBorder="1" applyAlignment="1">
      <alignment horizontal="center" vertical="center" wrapText="1"/>
    </xf>
    <xf numFmtId="0" fontId="1" fillId="4" borderId="91" xfId="0" applyFont="1" applyFill="1" applyBorder="1" applyAlignment="1">
      <alignment horizontal="center" vertical="center" wrapText="1"/>
    </xf>
    <xf numFmtId="0" fontId="1" fillId="22" borderId="91" xfId="0" applyFont="1" applyFill="1" applyBorder="1" applyAlignment="1">
      <alignment horizontal="center" vertical="center" wrapText="1"/>
    </xf>
    <xf numFmtId="0" fontId="10" fillId="22" borderId="91" xfId="0" applyFont="1" applyFill="1" applyBorder="1" applyAlignment="1">
      <alignment horizontal="center" vertical="center" wrapText="1"/>
    </xf>
    <xf numFmtId="9" fontId="1" fillId="22" borderId="91" xfId="2" applyFont="1" applyFill="1" applyBorder="1" applyAlignment="1">
      <alignment horizontal="center" vertical="center" wrapText="1"/>
    </xf>
    <xf numFmtId="0" fontId="10" fillId="3" borderId="91" xfId="0" applyFont="1" applyFill="1" applyBorder="1" applyAlignment="1">
      <alignment horizontal="center" vertical="center" wrapText="1"/>
    </xf>
    <xf numFmtId="0" fontId="1" fillId="16" borderId="91" xfId="0" applyFont="1" applyFill="1" applyBorder="1" applyAlignment="1">
      <alignment horizontal="center" vertical="center" wrapText="1"/>
    </xf>
    <xf numFmtId="0" fontId="1" fillId="12" borderId="91" xfId="0" applyFont="1" applyFill="1" applyBorder="1" applyAlignment="1">
      <alignment horizontal="center" vertical="center" wrapText="1"/>
    </xf>
    <xf numFmtId="0" fontId="1" fillId="10" borderId="91" xfId="0" applyFont="1" applyFill="1" applyBorder="1" applyAlignment="1">
      <alignment horizontal="center" vertical="center" wrapText="1"/>
    </xf>
    <xf numFmtId="0" fontId="1" fillId="5" borderId="92" xfId="0" applyFont="1" applyFill="1" applyBorder="1" applyAlignment="1">
      <alignment horizontal="center" vertical="center" wrapText="1"/>
    </xf>
    <xf numFmtId="0" fontId="24" fillId="0" borderId="0" xfId="0" applyFont="1"/>
    <xf numFmtId="0" fontId="24" fillId="0" borderId="0" xfId="0" applyFont="1" applyAlignment="1">
      <alignment horizontal="center" vertical="center" wrapText="1"/>
    </xf>
    <xf numFmtId="0" fontId="24" fillId="0" borderId="0" xfId="0" applyFont="1" applyAlignment="1">
      <alignment horizontal="justify" vertical="center" wrapText="1"/>
    </xf>
    <xf numFmtId="0" fontId="24" fillId="0" borderId="0" xfId="0" applyFont="1" applyAlignment="1">
      <alignment horizontal="justify" vertical="center"/>
    </xf>
    <xf numFmtId="0" fontId="24" fillId="10" borderId="0" xfId="0" applyFont="1" applyFill="1"/>
    <xf numFmtId="0" fontId="24" fillId="8" borderId="0" xfId="0" applyFont="1" applyFill="1"/>
    <xf numFmtId="0" fontId="24" fillId="0" borderId="0" xfId="0" applyFont="1" applyAlignment="1">
      <alignment horizontal="center" vertical="center"/>
    </xf>
    <xf numFmtId="0" fontId="24" fillId="14" borderId="0" xfId="0" applyFont="1" applyFill="1" applyAlignment="1">
      <alignment horizontal="center" vertical="center"/>
    </xf>
    <xf numFmtId="0" fontId="24" fillId="6" borderId="0" xfId="0" applyFont="1" applyFill="1"/>
    <xf numFmtId="0" fontId="24" fillId="9" borderId="0" xfId="0" applyFont="1" applyFill="1"/>
    <xf numFmtId="0" fontId="24" fillId="11" borderId="0" xfId="0" applyFont="1" applyFill="1"/>
    <xf numFmtId="0" fontId="2" fillId="2" borderId="56" xfId="0" applyFont="1" applyFill="1" applyBorder="1" applyAlignment="1">
      <alignment vertical="center" wrapText="1"/>
    </xf>
    <xf numFmtId="9" fontId="2" fillId="2" borderId="56" xfId="2" applyFont="1" applyFill="1" applyBorder="1" applyAlignment="1">
      <alignment horizontal="center" vertical="center" wrapText="1"/>
    </xf>
    <xf numFmtId="0" fontId="1" fillId="0" borderId="59" xfId="0" applyFont="1" applyBorder="1" applyAlignment="1">
      <alignment horizontal="center" vertical="center" wrapText="1"/>
    </xf>
    <xf numFmtId="0" fontId="0" fillId="0" borderId="56" xfId="0" applyBorder="1" applyAlignment="1">
      <alignment horizontal="center" vertical="center" wrapText="1"/>
    </xf>
    <xf numFmtId="0" fontId="0" fillId="0" borderId="71" xfId="0" applyBorder="1" applyAlignment="1">
      <alignment horizontal="center" vertical="center" wrapText="1"/>
    </xf>
    <xf numFmtId="0" fontId="0" fillId="0" borderId="65" xfId="0" applyBorder="1" applyAlignment="1">
      <alignment horizontal="center" vertical="center" wrapText="1"/>
    </xf>
    <xf numFmtId="0" fontId="0" fillId="0" borderId="68" xfId="0" applyBorder="1" applyAlignment="1">
      <alignment horizontal="center" vertical="center" wrapText="1"/>
    </xf>
    <xf numFmtId="0" fontId="0" fillId="0" borderId="72" xfId="0" applyBorder="1" applyAlignment="1">
      <alignment horizontal="center" vertical="center" wrapText="1"/>
    </xf>
    <xf numFmtId="0" fontId="0" fillId="0" borderId="69" xfId="0" applyBorder="1" applyAlignment="1">
      <alignment horizontal="center" vertical="center" wrapText="1"/>
    </xf>
    <xf numFmtId="0" fontId="0" fillId="0" borderId="70" xfId="0" applyBorder="1" applyAlignment="1">
      <alignment horizontal="center" vertical="center" wrapText="1"/>
    </xf>
    <xf numFmtId="0" fontId="0" fillId="0" borderId="61" xfId="0" applyBorder="1" applyAlignment="1">
      <alignment horizontal="center" vertical="center" wrapText="1"/>
    </xf>
    <xf numFmtId="0" fontId="11" fillId="24" borderId="89" xfId="0" applyFont="1" applyFill="1" applyBorder="1" applyAlignment="1">
      <alignment horizontal="left" vertical="center" wrapText="1"/>
    </xf>
    <xf numFmtId="0" fontId="17" fillId="3" borderId="5" xfId="0" applyFont="1" applyFill="1" applyBorder="1" applyAlignment="1">
      <alignment horizontal="center" vertical="center"/>
    </xf>
    <xf numFmtId="0" fontId="17" fillId="3" borderId="6" xfId="0" applyFont="1" applyFill="1" applyBorder="1" applyAlignment="1">
      <alignment horizontal="center" vertical="center"/>
    </xf>
    <xf numFmtId="0" fontId="17" fillId="3" borderId="7" xfId="0" applyFont="1" applyFill="1" applyBorder="1" applyAlignment="1">
      <alignment horizontal="center" vertical="center"/>
    </xf>
    <xf numFmtId="0" fontId="2" fillId="0" borderId="0" xfId="0" applyFont="1" applyAlignment="1">
      <alignment horizontal="center" vertical="center"/>
    </xf>
    <xf numFmtId="0" fontId="0" fillId="17" borderId="8" xfId="0" applyFill="1" applyBorder="1" applyAlignment="1">
      <alignment horizontal="center" vertical="center"/>
    </xf>
    <xf numFmtId="0" fontId="0" fillId="17" borderId="9" xfId="0" applyFill="1" applyBorder="1" applyAlignment="1">
      <alignment horizontal="center" vertical="center"/>
    </xf>
    <xf numFmtId="0" fontId="0" fillId="17" borderId="0" xfId="0" applyFill="1" applyAlignment="1">
      <alignment horizontal="center" vertical="center"/>
    </xf>
    <xf numFmtId="0" fontId="0" fillId="17" borderId="10" xfId="0" applyFill="1" applyBorder="1" applyAlignment="1">
      <alignment horizontal="center" vertical="center"/>
    </xf>
    <xf numFmtId="0" fontId="0" fillId="17" borderId="1" xfId="0" applyFill="1" applyBorder="1" applyAlignment="1">
      <alignment horizontal="center" vertical="center"/>
    </xf>
    <xf numFmtId="0" fontId="0" fillId="17" borderId="14" xfId="0" applyFill="1" applyBorder="1" applyAlignment="1">
      <alignment horizontal="center" vertical="center"/>
    </xf>
    <xf numFmtId="0" fontId="0" fillId="16" borderId="11" xfId="0" applyFill="1" applyBorder="1" applyAlignment="1">
      <alignment horizontal="center" vertical="center"/>
    </xf>
    <xf numFmtId="0" fontId="0" fillId="16" borderId="9" xfId="0" applyFill="1" applyBorder="1" applyAlignment="1">
      <alignment horizontal="center" vertical="center"/>
    </xf>
    <xf numFmtId="0" fontId="0" fillId="16" borderId="12" xfId="0" applyFill="1" applyBorder="1" applyAlignment="1">
      <alignment horizontal="center" vertical="center"/>
    </xf>
    <xf numFmtId="0" fontId="0" fillId="16" borderId="10" xfId="0" applyFill="1" applyBorder="1" applyAlignment="1">
      <alignment horizontal="center" vertical="center"/>
    </xf>
    <xf numFmtId="0" fontId="0" fillId="16" borderId="13" xfId="0" applyFill="1" applyBorder="1" applyAlignment="1">
      <alignment horizontal="center" vertical="center"/>
    </xf>
    <xf numFmtId="0" fontId="0" fillId="16" borderId="14" xfId="0" applyFill="1" applyBorder="1" applyAlignment="1">
      <alignment horizontal="center" vertical="center"/>
    </xf>
    <xf numFmtId="0" fontId="0" fillId="6" borderId="11" xfId="0" applyFill="1" applyBorder="1" applyAlignment="1">
      <alignment horizontal="center" vertical="center"/>
    </xf>
    <xf numFmtId="0" fontId="0" fillId="6" borderId="9" xfId="0" applyFill="1" applyBorder="1" applyAlignment="1">
      <alignment horizontal="center" vertical="center"/>
    </xf>
    <xf numFmtId="0" fontId="0" fillId="6" borderId="12"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7" borderId="11" xfId="0" applyFill="1" applyBorder="1" applyAlignment="1">
      <alignment horizontal="center" vertical="center"/>
    </xf>
    <xf numFmtId="0" fontId="0" fillId="7" borderId="9" xfId="0" applyFill="1" applyBorder="1" applyAlignment="1">
      <alignment horizontal="center" vertical="center"/>
    </xf>
    <xf numFmtId="0" fontId="0" fillId="7" borderId="12" xfId="0" applyFill="1" applyBorder="1" applyAlignment="1">
      <alignment horizontal="center" vertical="center"/>
    </xf>
    <xf numFmtId="0" fontId="0" fillId="7" borderId="10"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0" xfId="0" applyFill="1" applyAlignment="1">
      <alignment horizontal="center" vertical="center"/>
    </xf>
    <xf numFmtId="0" fontId="0" fillId="5" borderId="10" xfId="0" applyFill="1" applyBorder="1" applyAlignment="1">
      <alignment horizontal="center" vertical="center"/>
    </xf>
    <xf numFmtId="0" fontId="0" fillId="0" borderId="1" xfId="0" applyBorder="1" applyAlignment="1">
      <alignment horizontal="center" vertical="center"/>
    </xf>
    <xf numFmtId="0" fontId="0" fillId="0" borderId="14" xfId="0" applyBorder="1" applyAlignment="1">
      <alignment horizontal="center" vertical="center"/>
    </xf>
    <xf numFmtId="0" fontId="12" fillId="4" borderId="5"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2" fillId="2" borderId="55"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57" xfId="0" applyFont="1" applyFill="1" applyBorder="1" applyAlignment="1">
      <alignment horizontal="center" vertical="center" wrapText="1"/>
    </xf>
    <xf numFmtId="0" fontId="25" fillId="27" borderId="0" xfId="0" applyFont="1" applyFill="1" applyAlignment="1">
      <alignment horizontal="center" vertical="center"/>
    </xf>
    <xf numFmtId="0" fontId="24" fillId="28" borderId="0" xfId="0" applyFont="1" applyFill="1" applyAlignment="1">
      <alignment horizontal="center" vertical="center"/>
    </xf>
    <xf numFmtId="0" fontId="24" fillId="27" borderId="0" xfId="0" applyFont="1" applyFill="1" applyAlignment="1">
      <alignment horizontal="center" vertical="center" wrapText="1"/>
    </xf>
    <xf numFmtId="0" fontId="24" fillId="28" borderId="0" xfId="0" applyFont="1" applyFill="1" applyAlignment="1">
      <alignment horizontal="center" vertical="center" wrapText="1"/>
    </xf>
  </cellXfs>
  <cellStyles count="3">
    <cellStyle name="Hyperlink" xfId="1" builtinId="8"/>
    <cellStyle name="Normal" xfId="0" builtinId="0"/>
    <cellStyle name="Percent" xfId="2" builtinId="5"/>
  </cellStyles>
  <dxfs count="35">
    <dxf>
      <fill>
        <patternFill>
          <bgColor theme="7"/>
        </patternFill>
      </fill>
    </dxf>
    <dxf>
      <fill>
        <patternFill>
          <bgColor theme="6"/>
        </patternFill>
      </fill>
    </dxf>
    <dxf>
      <fill>
        <patternFill>
          <bgColor theme="7"/>
        </patternFill>
      </fill>
    </dxf>
    <dxf>
      <fill>
        <patternFill>
          <bgColor theme="6"/>
        </patternFill>
      </fill>
    </dxf>
    <dxf>
      <fill>
        <patternFill>
          <bgColor theme="7"/>
        </patternFill>
      </fill>
    </dxf>
    <dxf>
      <fill>
        <patternFill>
          <bgColor theme="6"/>
        </patternFill>
      </fill>
    </dxf>
    <dxf>
      <fill>
        <patternFill>
          <bgColor theme="6"/>
        </patternFill>
      </fill>
    </dxf>
    <dxf>
      <fill>
        <patternFill>
          <bgColor theme="7"/>
        </patternFill>
      </fill>
    </dxf>
    <dxf>
      <fill>
        <patternFill>
          <bgColor theme="6"/>
        </patternFill>
      </fill>
    </dxf>
    <dxf>
      <fill>
        <patternFill>
          <bgColor theme="7"/>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fill>
        <patternFill>
          <bgColor theme="0" tint="-0.34998626667073579"/>
        </patternFill>
      </fill>
    </dxf>
    <dxf>
      <fill>
        <patternFill>
          <bgColor rgb="FFFFC000"/>
        </patternFill>
      </fill>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auto="1"/>
        </bottom>
      </border>
    </dxf>
    <dxf>
      <alignment horizontal="center" vertical="center" textRotation="0" wrapText="0" indent="0" justifyLastLine="0" shrinkToFit="0" readingOrder="0"/>
    </dxf>
    <dxf>
      <numFmt numFmtId="13" formatCode="0%"/>
      <alignment horizontal="center" vertical="center" textRotation="0" wrapText="1" indent="0" justifyLastLine="0" shrinkToFit="0" readingOrder="0"/>
    </dxf>
    <dxf>
      <alignment horizontal="center" vertical="center" textRotation="0" wrapText="1" indent="0" justifyLastLine="0" shrinkToFit="0" readingOrder="0"/>
    </dxf>
    <dxf>
      <border outline="0">
        <bottom style="thin">
          <color auto="1"/>
        </bottom>
      </border>
    </dxf>
    <dxf>
      <alignment horizontal="center" vertical="center" textRotation="0" wrapText="1"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0" indent="0" justifyLastLine="0" shrinkToFit="0" readingOrder="0"/>
    </dxf>
    <dxf>
      <border outline="0">
        <bottom style="thin">
          <color auto="1"/>
        </bottom>
      </border>
    </dxf>
    <dxf>
      <alignment horizontal="center" vertical="center" textRotation="0" wrapText="0" indent="0" justifyLastLine="0" shrinkToFit="0" readingOrder="0"/>
    </dxf>
    <dxf>
      <numFmt numFmtId="13" formatCode="0%"/>
      <alignment horizontal="center" vertical="center" textRotation="0" wrapText="0" indent="0" justifyLastLine="0" shrinkToFit="0" readingOrder="0"/>
    </dxf>
    <dxf>
      <alignment horizontal="center" vertical="center" textRotation="0" wrapText="1" indent="0" justifyLastLine="0" shrinkToFit="0" readingOrder="0"/>
    </dxf>
    <dxf>
      <border outline="0">
        <bottom style="thin">
          <color auto="1"/>
        </bottom>
      </border>
    </dxf>
  </dxfs>
  <tableStyles count="0" defaultTableStyle="TableStyleMedium2" defaultPivotStyle="PivotStyleLight16"/>
  <colors>
    <mruColors>
      <color rgb="FF99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8762</xdr:colOff>
      <xdr:row>1</xdr:row>
      <xdr:rowOff>126422</xdr:rowOff>
    </xdr:from>
    <xdr:to>
      <xdr:col>4</xdr:col>
      <xdr:colOff>607157</xdr:colOff>
      <xdr:row>6</xdr:row>
      <xdr:rowOff>86591</xdr:rowOff>
    </xdr:to>
    <xdr:sp macro="" textlink="">
      <xdr:nvSpPr>
        <xdr:cNvPr id="2" name="Rounded Rectangle 1">
          <a:extLst>
            <a:ext uri="{FF2B5EF4-FFF2-40B4-BE49-F238E27FC236}">
              <a16:creationId xmlns:a16="http://schemas.microsoft.com/office/drawing/2014/main" id="{DE600323-7BD0-4FE6-AC8B-FB11B99ABAA6}"/>
            </a:ext>
          </a:extLst>
        </xdr:cNvPr>
        <xdr:cNvSpPr/>
      </xdr:nvSpPr>
      <xdr:spPr>
        <a:xfrm>
          <a:off x="3933062" y="421697"/>
          <a:ext cx="1341345" cy="912669"/>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NIST Functions</a:t>
          </a:r>
        </a:p>
      </xdr:txBody>
    </xdr:sp>
    <xdr:clientData/>
  </xdr:twoCellAnchor>
  <xdr:twoCellAnchor>
    <xdr:from>
      <xdr:col>4</xdr:col>
      <xdr:colOff>952499</xdr:colOff>
      <xdr:row>1</xdr:row>
      <xdr:rowOff>122958</xdr:rowOff>
    </xdr:from>
    <xdr:to>
      <xdr:col>11</xdr:col>
      <xdr:colOff>0</xdr:colOff>
      <xdr:row>3</xdr:row>
      <xdr:rowOff>183571</xdr:rowOff>
    </xdr:to>
    <xdr:sp macro="" textlink="">
      <xdr:nvSpPr>
        <xdr:cNvPr id="3" name="Rounded Rectangle 2">
          <a:extLst>
            <a:ext uri="{FF2B5EF4-FFF2-40B4-BE49-F238E27FC236}">
              <a16:creationId xmlns:a16="http://schemas.microsoft.com/office/drawing/2014/main" id="{8E717DC7-5D58-4E06-9E7B-591FEB7855A9}"/>
            </a:ext>
          </a:extLst>
        </xdr:cNvPr>
        <xdr:cNvSpPr/>
      </xdr:nvSpPr>
      <xdr:spPr>
        <a:xfrm>
          <a:off x="5619749" y="418233"/>
          <a:ext cx="4857751"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Risk Priorities</a:t>
          </a:r>
          <a:r>
            <a:rPr lang="en-US" sz="2000" baseline="0"/>
            <a:t> &amp; </a:t>
          </a:r>
          <a:r>
            <a:rPr lang="en-US" sz="2000"/>
            <a:t>Appetite - Internal/External metrics</a:t>
          </a:r>
        </a:p>
      </xdr:txBody>
    </xdr:sp>
    <xdr:clientData/>
  </xdr:twoCellAnchor>
  <xdr:twoCellAnchor>
    <xdr:from>
      <xdr:col>4</xdr:col>
      <xdr:colOff>976748</xdr:colOff>
      <xdr:row>4</xdr:row>
      <xdr:rowOff>67540</xdr:rowOff>
    </xdr:from>
    <xdr:to>
      <xdr:col>5</xdr:col>
      <xdr:colOff>1523996</xdr:colOff>
      <xdr:row>6</xdr:row>
      <xdr:rowOff>128153</xdr:rowOff>
    </xdr:to>
    <xdr:sp macro="" textlink="">
      <xdr:nvSpPr>
        <xdr:cNvPr id="4" name="Rounded Rectangle 3">
          <a:extLst>
            <a:ext uri="{FF2B5EF4-FFF2-40B4-BE49-F238E27FC236}">
              <a16:creationId xmlns:a16="http://schemas.microsoft.com/office/drawing/2014/main" id="{4EA10EE4-5DF5-4255-8411-766821207318}"/>
            </a:ext>
          </a:extLst>
        </xdr:cNvPr>
        <xdr:cNvSpPr/>
      </xdr:nvSpPr>
      <xdr:spPr>
        <a:xfrm>
          <a:off x="5643998" y="934315"/>
          <a:ext cx="1861698"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baseline="0"/>
            <a:t>Service Catalog</a:t>
          </a:r>
          <a:endParaRPr lang="en-US" sz="2000"/>
        </a:p>
      </xdr:txBody>
    </xdr:sp>
    <xdr:clientData/>
  </xdr:twoCellAnchor>
  <xdr:twoCellAnchor>
    <xdr:from>
      <xdr:col>8</xdr:col>
      <xdr:colOff>420835</xdr:colOff>
      <xdr:row>10</xdr:row>
      <xdr:rowOff>173182</xdr:rowOff>
    </xdr:from>
    <xdr:to>
      <xdr:col>12</xdr:col>
      <xdr:colOff>95250</xdr:colOff>
      <xdr:row>13</xdr:row>
      <xdr:rowOff>562842</xdr:rowOff>
    </xdr:to>
    <xdr:sp macro="" textlink="">
      <xdr:nvSpPr>
        <xdr:cNvPr id="5" name="Rounded Rectangle 4">
          <a:extLst>
            <a:ext uri="{FF2B5EF4-FFF2-40B4-BE49-F238E27FC236}">
              <a16:creationId xmlns:a16="http://schemas.microsoft.com/office/drawing/2014/main" id="{438194BA-861E-4E19-A7C6-07A99F48F996}"/>
            </a:ext>
          </a:extLst>
        </xdr:cNvPr>
        <xdr:cNvSpPr/>
      </xdr:nvSpPr>
      <xdr:spPr>
        <a:xfrm>
          <a:off x="9555310" y="2640157"/>
          <a:ext cx="1503215" cy="116118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solidFill>
                <a:sysClr val="windowText" lastClr="000000"/>
              </a:solidFill>
            </a:rPr>
            <a:t>Budgets:</a:t>
          </a:r>
        </a:p>
        <a:p>
          <a:pPr algn="l"/>
          <a:r>
            <a:rPr lang="en-US" sz="2000">
              <a:solidFill>
                <a:srgbClr val="00B050"/>
              </a:solidFill>
            </a:rPr>
            <a:t>Funded</a:t>
          </a:r>
          <a:r>
            <a:rPr lang="en-US" sz="2000"/>
            <a:t> - </a:t>
          </a:r>
          <a:r>
            <a:rPr lang="en-US" sz="2000">
              <a:solidFill>
                <a:srgbClr val="C00000"/>
              </a:solidFill>
            </a:rPr>
            <a:t>Unfunded</a:t>
          </a:r>
          <a:r>
            <a:rPr lang="en-US" sz="2000"/>
            <a:t> - Proposed -</a:t>
          </a:r>
        </a:p>
      </xdr:txBody>
    </xdr:sp>
    <xdr:clientData/>
  </xdr:twoCellAnchor>
  <xdr:twoCellAnchor>
    <xdr:from>
      <xdr:col>6</xdr:col>
      <xdr:colOff>155863</xdr:colOff>
      <xdr:row>4</xdr:row>
      <xdr:rowOff>62344</xdr:rowOff>
    </xdr:from>
    <xdr:to>
      <xdr:col>11</xdr:col>
      <xdr:colOff>3</xdr:colOff>
      <xdr:row>6</xdr:row>
      <xdr:rowOff>122957</xdr:rowOff>
    </xdr:to>
    <xdr:sp macro="" textlink="">
      <xdr:nvSpPr>
        <xdr:cNvPr id="6" name="Rounded Rectangle 5">
          <a:extLst>
            <a:ext uri="{FF2B5EF4-FFF2-40B4-BE49-F238E27FC236}">
              <a16:creationId xmlns:a16="http://schemas.microsoft.com/office/drawing/2014/main" id="{2D4B8881-3829-4566-8B48-AF73B6EC2211}"/>
            </a:ext>
          </a:extLst>
        </xdr:cNvPr>
        <xdr:cNvSpPr/>
      </xdr:nvSpPr>
      <xdr:spPr>
        <a:xfrm>
          <a:off x="8404513" y="929119"/>
          <a:ext cx="2072990" cy="4416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Policy Alignment</a:t>
          </a:r>
        </a:p>
      </xdr:txBody>
    </xdr:sp>
    <xdr:clientData/>
  </xdr:twoCellAnchor>
  <xdr:twoCellAnchor>
    <xdr:from>
      <xdr:col>11</xdr:col>
      <xdr:colOff>138545</xdr:colOff>
      <xdr:row>1</xdr:row>
      <xdr:rowOff>107473</xdr:rowOff>
    </xdr:from>
    <xdr:to>
      <xdr:col>18</xdr:col>
      <xdr:colOff>225136</xdr:colOff>
      <xdr:row>6</xdr:row>
      <xdr:rowOff>112058</xdr:rowOff>
    </xdr:to>
    <xdr:sp macro="" textlink="">
      <xdr:nvSpPr>
        <xdr:cNvPr id="7" name="Rounded Rectangle 6">
          <a:extLst>
            <a:ext uri="{FF2B5EF4-FFF2-40B4-BE49-F238E27FC236}">
              <a16:creationId xmlns:a16="http://schemas.microsoft.com/office/drawing/2014/main" id="{3865F5CB-A5CD-4C12-AA5B-A715F33FD264}"/>
            </a:ext>
          </a:extLst>
        </xdr:cNvPr>
        <xdr:cNvSpPr/>
      </xdr:nvSpPr>
      <xdr:spPr>
        <a:xfrm>
          <a:off x="10616045" y="402748"/>
          <a:ext cx="2058266" cy="95708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"Tiers" -</a:t>
          </a:r>
        </a:p>
        <a:p>
          <a:pPr algn="l"/>
          <a:r>
            <a:rPr lang="en-US" sz="2000"/>
            <a:t>Maturity Map</a:t>
          </a:r>
        </a:p>
      </xdr:txBody>
    </xdr:sp>
    <xdr:clientData/>
  </xdr:twoCellAnchor>
  <xdr:twoCellAnchor>
    <xdr:from>
      <xdr:col>20</xdr:col>
      <xdr:colOff>-1</xdr:colOff>
      <xdr:row>1</xdr:row>
      <xdr:rowOff>131617</xdr:rowOff>
    </xdr:from>
    <xdr:to>
      <xdr:col>31</xdr:col>
      <xdr:colOff>103909</xdr:colOff>
      <xdr:row>6</xdr:row>
      <xdr:rowOff>112569</xdr:rowOff>
    </xdr:to>
    <xdr:sp macro="" textlink="">
      <xdr:nvSpPr>
        <xdr:cNvPr id="8" name="Rounded Rectangle 7">
          <a:extLst>
            <a:ext uri="{FF2B5EF4-FFF2-40B4-BE49-F238E27FC236}">
              <a16:creationId xmlns:a16="http://schemas.microsoft.com/office/drawing/2014/main" id="{EA5ED995-7506-4384-8C97-2CB6C10A8926}"/>
            </a:ext>
          </a:extLst>
        </xdr:cNvPr>
        <xdr:cNvSpPr/>
      </xdr:nvSpPr>
      <xdr:spPr>
        <a:xfrm>
          <a:off x="12849224" y="426892"/>
          <a:ext cx="3561485" cy="933452"/>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Three (or more) Year Action Plan</a:t>
          </a:r>
          <a:r>
            <a:rPr lang="en-US" sz="2000" baseline="0"/>
            <a:t> - N</a:t>
          </a:r>
          <a:r>
            <a:rPr lang="en-US" sz="2000"/>
            <a:t>IST</a:t>
          </a:r>
          <a:r>
            <a:rPr lang="en-US" sz="2000" baseline="0"/>
            <a:t> </a:t>
          </a:r>
          <a:r>
            <a:rPr lang="en-US" sz="2000"/>
            <a:t>"Profiles" by </a:t>
          </a:r>
          <a:r>
            <a:rPr lang="en-US" sz="2000" baseline="0"/>
            <a:t>Quarter</a:t>
          </a:r>
          <a:endParaRPr lang="en-US" sz="2000"/>
        </a:p>
      </xdr:txBody>
    </xdr:sp>
    <xdr:clientData/>
  </xdr:twoCellAnchor>
  <xdr:twoCellAnchor>
    <xdr:from>
      <xdr:col>2</xdr:col>
      <xdr:colOff>485932</xdr:colOff>
      <xdr:row>6</xdr:row>
      <xdr:rowOff>86591</xdr:rowOff>
    </xdr:from>
    <xdr:to>
      <xdr:col>3</xdr:col>
      <xdr:colOff>181130</xdr:colOff>
      <xdr:row>8</xdr:row>
      <xdr:rowOff>0</xdr:rowOff>
    </xdr:to>
    <xdr:cxnSp macro="">
      <xdr:nvCxnSpPr>
        <xdr:cNvPr id="9" name="Straight Arrow Connector 8">
          <a:extLst>
            <a:ext uri="{FF2B5EF4-FFF2-40B4-BE49-F238E27FC236}">
              <a16:creationId xmlns:a16="http://schemas.microsoft.com/office/drawing/2014/main" id="{D5E1D09F-23A6-4EFF-A74E-0B5FBEBD16C9}"/>
            </a:ext>
          </a:extLst>
        </xdr:cNvPr>
        <xdr:cNvCxnSpPr>
          <a:stCxn id="2" idx="2"/>
        </xdr:cNvCxnSpPr>
      </xdr:nvCxnSpPr>
      <xdr:spPr>
        <a:xfrm flipH="1">
          <a:off x="4410232" y="1334366"/>
          <a:ext cx="190498" cy="2944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2020660</xdr:colOff>
      <xdr:row>3</xdr:row>
      <xdr:rowOff>183571</xdr:rowOff>
    </xdr:from>
    <xdr:to>
      <xdr:col>6</xdr:col>
      <xdr:colOff>149678</xdr:colOff>
      <xdr:row>8</xdr:row>
      <xdr:rowOff>0</xdr:rowOff>
    </xdr:to>
    <xdr:cxnSp macro="">
      <xdr:nvCxnSpPr>
        <xdr:cNvPr id="10" name="Straight Arrow Connector 9">
          <a:extLst>
            <a:ext uri="{FF2B5EF4-FFF2-40B4-BE49-F238E27FC236}">
              <a16:creationId xmlns:a16="http://schemas.microsoft.com/office/drawing/2014/main" id="{3E5B9FE2-C374-497E-8A6A-44F37ACC761D}"/>
            </a:ext>
          </a:extLst>
        </xdr:cNvPr>
        <xdr:cNvCxnSpPr>
          <a:stCxn id="3" idx="2"/>
        </xdr:cNvCxnSpPr>
      </xdr:nvCxnSpPr>
      <xdr:spPr>
        <a:xfrm>
          <a:off x="8002360" y="859846"/>
          <a:ext cx="395968" cy="76892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xdr:colOff>
      <xdr:row>5</xdr:row>
      <xdr:rowOff>92651</xdr:rowOff>
    </xdr:from>
    <xdr:to>
      <xdr:col>11</xdr:col>
      <xdr:colOff>277091</xdr:colOff>
      <xdr:row>8</xdr:row>
      <xdr:rowOff>0</xdr:rowOff>
    </xdr:to>
    <xdr:cxnSp macro="">
      <xdr:nvCxnSpPr>
        <xdr:cNvPr id="11" name="Straight Arrow Connector 10">
          <a:extLst>
            <a:ext uri="{FF2B5EF4-FFF2-40B4-BE49-F238E27FC236}">
              <a16:creationId xmlns:a16="http://schemas.microsoft.com/office/drawing/2014/main" id="{74C67D82-492E-491F-991D-07583B413B3A}"/>
            </a:ext>
          </a:extLst>
        </xdr:cNvPr>
        <xdr:cNvCxnSpPr>
          <a:stCxn id="6" idx="3"/>
        </xdr:cNvCxnSpPr>
      </xdr:nvCxnSpPr>
      <xdr:spPr>
        <a:xfrm>
          <a:off x="10477503" y="1149926"/>
          <a:ext cx="277088" cy="47884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123</xdr:colOff>
      <xdr:row>6</xdr:row>
      <xdr:rowOff>114187</xdr:rowOff>
    </xdr:from>
    <xdr:to>
      <xdr:col>14</xdr:col>
      <xdr:colOff>217714</xdr:colOff>
      <xdr:row>8</xdr:row>
      <xdr:rowOff>0</xdr:rowOff>
    </xdr:to>
    <xdr:cxnSp macro="">
      <xdr:nvCxnSpPr>
        <xdr:cNvPr id="12" name="Straight Arrow Connector 11">
          <a:extLst>
            <a:ext uri="{FF2B5EF4-FFF2-40B4-BE49-F238E27FC236}">
              <a16:creationId xmlns:a16="http://schemas.microsoft.com/office/drawing/2014/main" id="{27EB03DF-354D-4DE5-9892-3EC9732DADC0}"/>
            </a:ext>
          </a:extLst>
        </xdr:cNvPr>
        <xdr:cNvCxnSpPr/>
      </xdr:nvCxnSpPr>
      <xdr:spPr>
        <a:xfrm>
          <a:off x="11458698" y="1361962"/>
          <a:ext cx="217591" cy="26681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521277</xdr:colOff>
      <xdr:row>6</xdr:row>
      <xdr:rowOff>133237</xdr:rowOff>
    </xdr:from>
    <xdr:to>
      <xdr:col>5</xdr:col>
      <xdr:colOff>649431</xdr:colOff>
      <xdr:row>8</xdr:row>
      <xdr:rowOff>1</xdr:rowOff>
    </xdr:to>
    <xdr:cxnSp macro="">
      <xdr:nvCxnSpPr>
        <xdr:cNvPr id="13" name="Straight Arrow Connector 12">
          <a:extLst>
            <a:ext uri="{FF2B5EF4-FFF2-40B4-BE49-F238E27FC236}">
              <a16:creationId xmlns:a16="http://schemas.microsoft.com/office/drawing/2014/main" id="{7E3BF415-100C-488A-86AA-F0967B5AE8C8}"/>
            </a:ext>
          </a:extLst>
        </xdr:cNvPr>
        <xdr:cNvCxnSpPr/>
      </xdr:nvCxnSpPr>
      <xdr:spPr>
        <a:xfrm>
          <a:off x="6502977" y="1381012"/>
          <a:ext cx="128154" cy="24776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310861</xdr:colOff>
      <xdr:row>6</xdr:row>
      <xdr:rowOff>96871</xdr:rowOff>
    </xdr:from>
    <xdr:to>
      <xdr:col>25</xdr:col>
      <xdr:colOff>190500</xdr:colOff>
      <xdr:row>7</xdr:row>
      <xdr:rowOff>176893</xdr:rowOff>
    </xdr:to>
    <xdr:cxnSp macro="">
      <xdr:nvCxnSpPr>
        <xdr:cNvPr id="14" name="Straight Arrow Connector 13">
          <a:extLst>
            <a:ext uri="{FF2B5EF4-FFF2-40B4-BE49-F238E27FC236}">
              <a16:creationId xmlns:a16="http://schemas.microsoft.com/office/drawing/2014/main" id="{127CA7B2-8F96-47AF-A356-78F70D3627A5}"/>
            </a:ext>
          </a:extLst>
        </xdr:cNvPr>
        <xdr:cNvCxnSpPr/>
      </xdr:nvCxnSpPr>
      <xdr:spPr>
        <a:xfrm>
          <a:off x="14417386" y="1344646"/>
          <a:ext cx="193964" cy="2705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235530</xdr:colOff>
      <xdr:row>13</xdr:row>
      <xdr:rowOff>174913</xdr:rowOff>
    </xdr:from>
    <xdr:to>
      <xdr:col>29</xdr:col>
      <xdr:colOff>0</xdr:colOff>
      <xdr:row>16</xdr:row>
      <xdr:rowOff>348095</xdr:rowOff>
    </xdr:to>
    <xdr:sp macro="" textlink="">
      <xdr:nvSpPr>
        <xdr:cNvPr id="15" name="Rounded Rectangle 14">
          <a:extLst>
            <a:ext uri="{FF2B5EF4-FFF2-40B4-BE49-F238E27FC236}">
              <a16:creationId xmlns:a16="http://schemas.microsoft.com/office/drawing/2014/main" id="{43094C64-EF71-43D7-A106-4495B9DE8779}"/>
            </a:ext>
          </a:extLst>
        </xdr:cNvPr>
        <xdr:cNvSpPr/>
      </xdr:nvSpPr>
      <xdr:spPr>
        <a:xfrm>
          <a:off x="13399080" y="3784888"/>
          <a:ext cx="2279070" cy="554182"/>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Sample Projects and Initiatives</a:t>
          </a:r>
        </a:p>
      </xdr:txBody>
    </xdr:sp>
    <xdr:clientData/>
  </xdr:twoCellAnchor>
  <xdr:twoCellAnchor>
    <xdr:from>
      <xdr:col>14</xdr:col>
      <xdr:colOff>10447</xdr:colOff>
      <xdr:row>14</xdr:row>
      <xdr:rowOff>2901</xdr:rowOff>
    </xdr:from>
    <xdr:to>
      <xdr:col>18</xdr:col>
      <xdr:colOff>152400</xdr:colOff>
      <xdr:row>16</xdr:row>
      <xdr:rowOff>657224</xdr:rowOff>
    </xdr:to>
    <xdr:sp macro="" textlink="">
      <xdr:nvSpPr>
        <xdr:cNvPr id="16" name="Rounded Rectangle 15">
          <a:extLst>
            <a:ext uri="{FF2B5EF4-FFF2-40B4-BE49-F238E27FC236}">
              <a16:creationId xmlns:a16="http://schemas.microsoft.com/office/drawing/2014/main" id="{3FC62D56-0C6D-459D-B07F-0336E1881556}"/>
            </a:ext>
          </a:extLst>
        </xdr:cNvPr>
        <xdr:cNvSpPr/>
      </xdr:nvSpPr>
      <xdr:spPr>
        <a:xfrm>
          <a:off x="11469022" y="3803376"/>
          <a:ext cx="1132553" cy="84482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a:t>
          </a:r>
          <a:r>
            <a:rPr lang="en-US" sz="2000" baseline="0"/>
            <a:t> -</a:t>
          </a:r>
          <a:r>
            <a:rPr lang="en-US" sz="2000"/>
            <a:t>metrics</a:t>
          </a:r>
        </a:p>
      </xdr:txBody>
    </xdr:sp>
    <xdr:clientData/>
  </xdr:twoCellAnchor>
  <xdr:twoCellAnchor>
    <xdr:from>
      <xdr:col>14</xdr:col>
      <xdr:colOff>19051</xdr:colOff>
      <xdr:row>20</xdr:row>
      <xdr:rowOff>384461</xdr:rowOff>
    </xdr:from>
    <xdr:to>
      <xdr:col>20</xdr:col>
      <xdr:colOff>103909</xdr:colOff>
      <xdr:row>23</xdr:row>
      <xdr:rowOff>103909</xdr:rowOff>
    </xdr:to>
    <xdr:sp macro="" textlink="">
      <xdr:nvSpPr>
        <xdr:cNvPr id="17" name="Rounded Rectangle 16">
          <a:extLst>
            <a:ext uri="{FF2B5EF4-FFF2-40B4-BE49-F238E27FC236}">
              <a16:creationId xmlns:a16="http://schemas.microsoft.com/office/drawing/2014/main" id="{A1382450-85C9-43F7-A757-414FE7BF4DE2}"/>
            </a:ext>
          </a:extLst>
        </xdr:cNvPr>
        <xdr:cNvSpPr/>
      </xdr:nvSpPr>
      <xdr:spPr>
        <a:xfrm>
          <a:off x="11477626" y="6623336"/>
          <a:ext cx="1475508" cy="1014848"/>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Challenges identified</a:t>
          </a:r>
        </a:p>
      </xdr:txBody>
    </xdr:sp>
    <xdr:clientData/>
  </xdr:twoCellAnchor>
  <xdr:twoCellAnchor>
    <xdr:from>
      <xdr:col>13</xdr:col>
      <xdr:colOff>246908</xdr:colOff>
      <xdr:row>29</xdr:row>
      <xdr:rowOff>147204</xdr:rowOff>
    </xdr:from>
    <xdr:to>
      <xdr:col>15</xdr:col>
      <xdr:colOff>190500</xdr:colOff>
      <xdr:row>29</xdr:row>
      <xdr:rowOff>359019</xdr:rowOff>
    </xdr:to>
    <xdr:cxnSp macro="">
      <xdr:nvCxnSpPr>
        <xdr:cNvPr id="18" name="Straight Arrow Connector 17">
          <a:extLst>
            <a:ext uri="{FF2B5EF4-FFF2-40B4-BE49-F238E27FC236}">
              <a16:creationId xmlns:a16="http://schemas.microsoft.com/office/drawing/2014/main" id="{0D3671B6-91D4-43B0-8090-F636BDC988C9}"/>
            </a:ext>
          </a:extLst>
        </xdr:cNvPr>
        <xdr:cNvCxnSpPr/>
      </xdr:nvCxnSpPr>
      <xdr:spPr>
        <a:xfrm flipH="1" flipV="1">
          <a:off x="11457833" y="9405504"/>
          <a:ext cx="438892" cy="4989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88322</xdr:colOff>
      <xdr:row>20</xdr:row>
      <xdr:rowOff>271783</xdr:rowOff>
    </xdr:from>
    <xdr:to>
      <xdr:col>13</xdr:col>
      <xdr:colOff>216476</xdr:colOff>
      <xdr:row>21</xdr:row>
      <xdr:rowOff>121228</xdr:rowOff>
    </xdr:to>
    <xdr:cxnSp macro="">
      <xdr:nvCxnSpPr>
        <xdr:cNvPr id="19" name="Straight Arrow Connector 18">
          <a:extLst>
            <a:ext uri="{FF2B5EF4-FFF2-40B4-BE49-F238E27FC236}">
              <a16:creationId xmlns:a16="http://schemas.microsoft.com/office/drawing/2014/main" id="{A4CC5341-A767-46E1-AFAD-92E35AF46103}"/>
            </a:ext>
          </a:extLst>
        </xdr:cNvPr>
        <xdr:cNvCxnSpPr/>
      </xdr:nvCxnSpPr>
      <xdr:spPr>
        <a:xfrm rot="9000000">
          <a:off x="11299247" y="6510658"/>
          <a:ext cx="128154" cy="38284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189169</xdr:colOff>
      <xdr:row>28</xdr:row>
      <xdr:rowOff>313724</xdr:rowOff>
    </xdr:from>
    <xdr:to>
      <xdr:col>21</xdr:col>
      <xdr:colOff>277091</xdr:colOff>
      <xdr:row>34</xdr:row>
      <xdr:rowOff>15875</xdr:rowOff>
    </xdr:to>
    <xdr:sp macro="" textlink="">
      <xdr:nvSpPr>
        <xdr:cNvPr id="20" name="Rounded Rectangle 19">
          <a:extLst>
            <a:ext uri="{FF2B5EF4-FFF2-40B4-BE49-F238E27FC236}">
              <a16:creationId xmlns:a16="http://schemas.microsoft.com/office/drawing/2014/main" id="{BC213278-F88C-419D-8FBD-96746D18675E}"/>
            </a:ext>
          </a:extLst>
        </xdr:cNvPr>
        <xdr:cNvSpPr/>
      </xdr:nvSpPr>
      <xdr:spPr>
        <a:xfrm>
          <a:off x="11895394" y="9191024"/>
          <a:ext cx="1545247" cy="1188051"/>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a:t>
          </a:r>
          <a:r>
            <a:rPr lang="en-US" sz="2000" baseline="0"/>
            <a:t> -</a:t>
          </a:r>
          <a:r>
            <a:rPr lang="en-US" sz="2000"/>
            <a:t> progress identified</a:t>
          </a:r>
        </a:p>
      </xdr:txBody>
    </xdr:sp>
    <xdr:clientData/>
  </xdr:twoCellAnchor>
  <xdr:twoCellAnchor>
    <xdr:from>
      <xdr:col>14</xdr:col>
      <xdr:colOff>383540</xdr:colOff>
      <xdr:row>31</xdr:row>
      <xdr:rowOff>71815</xdr:rowOff>
    </xdr:from>
    <xdr:to>
      <xdr:col>15</xdr:col>
      <xdr:colOff>181031</xdr:colOff>
      <xdr:row>31</xdr:row>
      <xdr:rowOff>199969</xdr:rowOff>
    </xdr:to>
    <xdr:cxnSp macro="">
      <xdr:nvCxnSpPr>
        <xdr:cNvPr id="21" name="Straight Arrow Connector 20">
          <a:extLst>
            <a:ext uri="{FF2B5EF4-FFF2-40B4-BE49-F238E27FC236}">
              <a16:creationId xmlns:a16="http://schemas.microsoft.com/office/drawing/2014/main" id="{1F15107A-6E50-4806-B321-882B36540287}"/>
            </a:ext>
          </a:extLst>
        </xdr:cNvPr>
        <xdr:cNvCxnSpPr/>
      </xdr:nvCxnSpPr>
      <xdr:spPr>
        <a:xfrm rot="5400000">
          <a:off x="11733934" y="9714521"/>
          <a:ext cx="128154" cy="17849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7737</xdr:colOff>
      <xdr:row>23</xdr:row>
      <xdr:rowOff>0</xdr:rowOff>
    </xdr:from>
    <xdr:to>
      <xdr:col>14</xdr:col>
      <xdr:colOff>36634</xdr:colOff>
      <xdr:row>23</xdr:row>
      <xdr:rowOff>179187</xdr:rowOff>
    </xdr:to>
    <xdr:cxnSp macro="">
      <xdr:nvCxnSpPr>
        <xdr:cNvPr id="22" name="Straight Arrow Connector 21">
          <a:extLst>
            <a:ext uri="{FF2B5EF4-FFF2-40B4-BE49-F238E27FC236}">
              <a16:creationId xmlns:a16="http://schemas.microsoft.com/office/drawing/2014/main" id="{D3329883-18DE-45D3-ADA8-949A88BC262F}"/>
            </a:ext>
          </a:extLst>
        </xdr:cNvPr>
        <xdr:cNvCxnSpPr/>
      </xdr:nvCxnSpPr>
      <xdr:spPr>
        <a:xfrm flipH="1">
          <a:off x="11218662" y="7534275"/>
          <a:ext cx="276547" cy="17918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12987</xdr:colOff>
      <xdr:row>16</xdr:row>
      <xdr:rowOff>11255</xdr:rowOff>
    </xdr:from>
    <xdr:to>
      <xdr:col>13</xdr:col>
      <xdr:colOff>157595</xdr:colOff>
      <xdr:row>17</xdr:row>
      <xdr:rowOff>63500</xdr:rowOff>
    </xdr:to>
    <xdr:sp macro="" textlink="">
      <xdr:nvSpPr>
        <xdr:cNvPr id="23" name="Rounded Rectangle 22">
          <a:extLst>
            <a:ext uri="{FF2B5EF4-FFF2-40B4-BE49-F238E27FC236}">
              <a16:creationId xmlns:a16="http://schemas.microsoft.com/office/drawing/2014/main" id="{C1AC57A7-CC05-4480-8BF7-586C906AE53A}"/>
            </a:ext>
          </a:extLst>
        </xdr:cNvPr>
        <xdr:cNvSpPr/>
      </xdr:nvSpPr>
      <xdr:spPr>
        <a:xfrm>
          <a:off x="9147462" y="4002230"/>
          <a:ext cx="2221058" cy="115714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Key initiatives nested and</a:t>
          </a:r>
          <a:r>
            <a:rPr lang="en-US" sz="2000" baseline="0"/>
            <a:t> aligned</a:t>
          </a:r>
          <a:endParaRPr lang="en-US" sz="2000"/>
        </a:p>
      </xdr:txBody>
    </xdr:sp>
    <xdr:clientData/>
  </xdr:twoCellAnchor>
  <xdr:twoCellAnchor>
    <xdr:from>
      <xdr:col>5</xdr:col>
      <xdr:colOff>658092</xdr:colOff>
      <xdr:row>16</xdr:row>
      <xdr:rowOff>390525</xdr:rowOff>
    </xdr:from>
    <xdr:to>
      <xdr:col>8</xdr:col>
      <xdr:colOff>28575</xdr:colOff>
      <xdr:row>16</xdr:row>
      <xdr:rowOff>692727</xdr:rowOff>
    </xdr:to>
    <xdr:cxnSp macro="">
      <xdr:nvCxnSpPr>
        <xdr:cNvPr id="24" name="Straight Arrow Connector 23">
          <a:extLst>
            <a:ext uri="{FF2B5EF4-FFF2-40B4-BE49-F238E27FC236}">
              <a16:creationId xmlns:a16="http://schemas.microsoft.com/office/drawing/2014/main" id="{AFFA1CC8-C3EB-4A64-BF37-D78C721FA847}"/>
            </a:ext>
          </a:extLst>
        </xdr:cNvPr>
        <xdr:cNvCxnSpPr/>
      </xdr:nvCxnSpPr>
      <xdr:spPr>
        <a:xfrm flipH="1">
          <a:off x="6639792" y="4381500"/>
          <a:ext cx="2523258" cy="3022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23</xdr:row>
      <xdr:rowOff>39832</xdr:rowOff>
    </xdr:from>
    <xdr:to>
      <xdr:col>31</xdr:col>
      <xdr:colOff>291353</xdr:colOff>
      <xdr:row>29</xdr:row>
      <xdr:rowOff>121227</xdr:rowOff>
    </xdr:to>
    <xdr:sp macro="" textlink="">
      <xdr:nvSpPr>
        <xdr:cNvPr id="25" name="Rounded Rectangle 25">
          <a:extLst>
            <a:ext uri="{FF2B5EF4-FFF2-40B4-BE49-F238E27FC236}">
              <a16:creationId xmlns:a16="http://schemas.microsoft.com/office/drawing/2014/main" id="{2947E0B2-312D-41AC-9557-AAB96787E557}"/>
            </a:ext>
          </a:extLst>
        </xdr:cNvPr>
        <xdr:cNvSpPr/>
      </xdr:nvSpPr>
      <xdr:spPr>
        <a:xfrm>
          <a:off x="13328888" y="8664287"/>
          <a:ext cx="3206920" cy="162271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800">
              <a:solidFill>
                <a:schemeClr val="dk1"/>
              </a:solidFill>
              <a:effectLst/>
              <a:latin typeface="+mn-lt"/>
              <a:ea typeface="+mn-ea"/>
              <a:cs typeface="+mn-cs"/>
            </a:rPr>
            <a:t>NIST Cybersecurity Framework,</a:t>
          </a:r>
          <a:r>
            <a:rPr lang="en-US" sz="1800" baseline="0">
              <a:solidFill>
                <a:schemeClr val="dk1"/>
              </a:solidFill>
              <a:effectLst/>
              <a:latin typeface="+mn-lt"/>
              <a:ea typeface="+mn-ea"/>
              <a:cs typeface="+mn-cs"/>
            </a:rPr>
            <a:t> Brian Ventura, Christopher Paidhrin, and Dean Musson</a:t>
          </a:r>
          <a:endParaRPr lang="en-US" sz="1800">
            <a:effectLst/>
          </a:endParaRPr>
        </a:p>
        <a:p>
          <a:r>
            <a:rPr lang="en-US" sz="1400">
              <a:solidFill>
                <a:schemeClr val="dk1"/>
              </a:solidFill>
              <a:effectLst/>
              <a:latin typeface="+mn-lt"/>
              <a:ea typeface="+mn-ea"/>
              <a:cs typeface="+mn-cs"/>
            </a:rPr>
            <a:t>Revision 11.0 - 2013-2017 </a:t>
          </a:r>
          <a:endParaRPr lang="en-US" sz="1400">
            <a:effectLst/>
          </a:endParaRPr>
        </a:p>
      </xdr:txBody>
    </xdr:sp>
    <xdr:clientData/>
  </xdr:twoCellAnchor>
  <xdr:twoCellAnchor>
    <xdr:from>
      <xdr:col>13</xdr:col>
      <xdr:colOff>164525</xdr:colOff>
      <xdr:row>23</xdr:row>
      <xdr:rowOff>248448</xdr:rowOff>
    </xdr:from>
    <xdr:to>
      <xdr:col>20</xdr:col>
      <xdr:colOff>358588</xdr:colOff>
      <xdr:row>24</xdr:row>
      <xdr:rowOff>263769</xdr:rowOff>
    </xdr:to>
    <xdr:sp macro="" textlink="">
      <xdr:nvSpPr>
        <xdr:cNvPr id="26" name="Rounded Rectangle 26">
          <a:extLst>
            <a:ext uri="{FF2B5EF4-FFF2-40B4-BE49-F238E27FC236}">
              <a16:creationId xmlns:a16="http://schemas.microsoft.com/office/drawing/2014/main" id="{900D80C2-8762-47FA-BE17-1BEC6A4C82E6}"/>
            </a:ext>
          </a:extLst>
        </xdr:cNvPr>
        <xdr:cNvSpPr/>
      </xdr:nvSpPr>
      <xdr:spPr>
        <a:xfrm>
          <a:off x="11375450" y="7782723"/>
          <a:ext cx="1784738" cy="396321"/>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Current State</a:t>
          </a:r>
        </a:p>
      </xdr:txBody>
    </xdr:sp>
    <xdr:clientData/>
  </xdr:twoCellAnchor>
  <xdr:twoCellAnchor>
    <xdr:from>
      <xdr:col>17</xdr:col>
      <xdr:colOff>1</xdr:colOff>
      <xdr:row>24</xdr:row>
      <xdr:rowOff>342232</xdr:rowOff>
    </xdr:from>
    <xdr:to>
      <xdr:col>21</xdr:col>
      <xdr:colOff>69273</xdr:colOff>
      <xdr:row>28</xdr:row>
      <xdr:rowOff>269874</xdr:rowOff>
    </xdr:to>
    <xdr:sp macro="" textlink="">
      <xdr:nvSpPr>
        <xdr:cNvPr id="27" name="Rounded Rectangle 27">
          <a:extLst>
            <a:ext uri="{FF2B5EF4-FFF2-40B4-BE49-F238E27FC236}">
              <a16:creationId xmlns:a16="http://schemas.microsoft.com/office/drawing/2014/main" id="{7CC90024-84A7-48C6-A47B-7836F08A32A6}"/>
            </a:ext>
          </a:extLst>
        </xdr:cNvPr>
        <xdr:cNvSpPr/>
      </xdr:nvSpPr>
      <xdr:spPr>
        <a:xfrm>
          <a:off x="12201526" y="8257507"/>
          <a:ext cx="1031297" cy="889667"/>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Future State</a:t>
          </a:r>
        </a:p>
      </xdr:txBody>
    </xdr:sp>
    <xdr:clientData/>
  </xdr:twoCellAnchor>
  <xdr:twoCellAnchor>
    <xdr:from>
      <xdr:col>12</xdr:col>
      <xdr:colOff>160136</xdr:colOff>
      <xdr:row>24</xdr:row>
      <xdr:rowOff>247650</xdr:rowOff>
    </xdr:from>
    <xdr:to>
      <xdr:col>13</xdr:col>
      <xdr:colOff>189034</xdr:colOff>
      <xdr:row>25</xdr:row>
      <xdr:rowOff>38510</xdr:rowOff>
    </xdr:to>
    <xdr:cxnSp macro="">
      <xdr:nvCxnSpPr>
        <xdr:cNvPr id="28" name="Straight Arrow Connector 27">
          <a:extLst>
            <a:ext uri="{FF2B5EF4-FFF2-40B4-BE49-F238E27FC236}">
              <a16:creationId xmlns:a16="http://schemas.microsoft.com/office/drawing/2014/main" id="{CA0CBF37-1DB5-4FF1-8BED-4A654039684D}"/>
            </a:ext>
          </a:extLst>
        </xdr:cNvPr>
        <xdr:cNvCxnSpPr/>
      </xdr:nvCxnSpPr>
      <xdr:spPr>
        <a:xfrm flipH="1">
          <a:off x="11123411" y="8162925"/>
          <a:ext cx="276548" cy="18138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234463</xdr:colOff>
      <xdr:row>25</xdr:row>
      <xdr:rowOff>189772</xdr:rowOff>
    </xdr:from>
    <xdr:to>
      <xdr:col>17</xdr:col>
      <xdr:colOff>1</xdr:colOff>
      <xdr:row>27</xdr:row>
      <xdr:rowOff>12366</xdr:rowOff>
    </xdr:to>
    <xdr:cxnSp macro="">
      <xdr:nvCxnSpPr>
        <xdr:cNvPr id="29" name="Straight Arrow Connector 28">
          <a:extLst>
            <a:ext uri="{FF2B5EF4-FFF2-40B4-BE49-F238E27FC236}">
              <a16:creationId xmlns:a16="http://schemas.microsoft.com/office/drawing/2014/main" id="{C5C46D3A-CD48-4161-808A-B2288CB4A2F7}"/>
            </a:ext>
          </a:extLst>
        </xdr:cNvPr>
        <xdr:cNvCxnSpPr>
          <a:stCxn id="27" idx="1"/>
        </xdr:cNvCxnSpPr>
      </xdr:nvCxnSpPr>
      <xdr:spPr>
        <a:xfrm flipH="1" flipV="1">
          <a:off x="11940688" y="8495572"/>
          <a:ext cx="260838" cy="20359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142875</xdr:colOff>
      <xdr:row>16</xdr:row>
      <xdr:rowOff>657225</xdr:rowOff>
    </xdr:from>
    <xdr:to>
      <xdr:col>15</xdr:col>
      <xdr:colOff>155202</xdr:colOff>
      <xdr:row>19</xdr:row>
      <xdr:rowOff>304240</xdr:rowOff>
    </xdr:to>
    <xdr:cxnSp macro="">
      <xdr:nvCxnSpPr>
        <xdr:cNvPr id="30" name="Straight Arrow Connector 29">
          <a:extLst>
            <a:ext uri="{FF2B5EF4-FFF2-40B4-BE49-F238E27FC236}">
              <a16:creationId xmlns:a16="http://schemas.microsoft.com/office/drawing/2014/main" id="{C4DC6F7C-FEDD-4EAA-A853-B4778E620E91}"/>
            </a:ext>
          </a:extLst>
        </xdr:cNvPr>
        <xdr:cNvCxnSpPr/>
      </xdr:nvCxnSpPr>
      <xdr:spPr>
        <a:xfrm>
          <a:off x="11601450" y="4648200"/>
          <a:ext cx="259977" cy="113291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81424</xdr:colOff>
      <xdr:row>16</xdr:row>
      <xdr:rowOff>657224</xdr:rowOff>
    </xdr:from>
    <xdr:to>
      <xdr:col>16</xdr:col>
      <xdr:colOff>201706</xdr:colOff>
      <xdr:row>17</xdr:row>
      <xdr:rowOff>22411</xdr:rowOff>
    </xdr:to>
    <xdr:cxnSp macro="">
      <xdr:nvCxnSpPr>
        <xdr:cNvPr id="31" name="Straight Arrow Connector 30">
          <a:extLst>
            <a:ext uri="{FF2B5EF4-FFF2-40B4-BE49-F238E27FC236}">
              <a16:creationId xmlns:a16="http://schemas.microsoft.com/office/drawing/2014/main" id="{E525A6E6-E0F5-4235-BB22-35E1EA3353F1}"/>
            </a:ext>
          </a:extLst>
        </xdr:cNvPr>
        <xdr:cNvCxnSpPr>
          <a:stCxn id="16" idx="2"/>
        </xdr:cNvCxnSpPr>
      </xdr:nvCxnSpPr>
      <xdr:spPr>
        <a:xfrm>
          <a:off x="12035299" y="4648199"/>
          <a:ext cx="120282" cy="47008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201706</xdr:colOff>
      <xdr:row>11</xdr:row>
      <xdr:rowOff>369794</xdr:rowOff>
    </xdr:from>
    <xdr:to>
      <xdr:col>16</xdr:col>
      <xdr:colOff>67236</xdr:colOff>
      <xdr:row>13</xdr:row>
      <xdr:rowOff>381000</xdr:rowOff>
    </xdr:to>
    <xdr:cxnSp macro="">
      <xdr:nvCxnSpPr>
        <xdr:cNvPr id="32" name="Straight Arrow Connector 31">
          <a:extLst>
            <a:ext uri="{FF2B5EF4-FFF2-40B4-BE49-F238E27FC236}">
              <a16:creationId xmlns:a16="http://schemas.microsoft.com/office/drawing/2014/main" id="{92824D9E-A310-49AA-8CFC-FA22EAD0808F}"/>
            </a:ext>
          </a:extLst>
        </xdr:cNvPr>
        <xdr:cNvCxnSpPr/>
      </xdr:nvCxnSpPr>
      <xdr:spPr>
        <a:xfrm flipV="1">
          <a:off x="11660281" y="3217769"/>
          <a:ext cx="360830" cy="5827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363683</xdr:colOff>
      <xdr:row>2</xdr:row>
      <xdr:rowOff>173182</xdr:rowOff>
    </xdr:from>
    <xdr:to>
      <xdr:col>0</xdr:col>
      <xdr:colOff>1939638</xdr:colOff>
      <xdr:row>33</xdr:row>
      <xdr:rowOff>103909</xdr:rowOff>
    </xdr:to>
    <xdr:sp macro="" textlink="">
      <xdr:nvSpPr>
        <xdr:cNvPr id="33" name="Curved Right Arrow 33">
          <a:extLst>
            <a:ext uri="{FF2B5EF4-FFF2-40B4-BE49-F238E27FC236}">
              <a16:creationId xmlns:a16="http://schemas.microsoft.com/office/drawing/2014/main" id="{FD684146-1F68-4EF8-BA55-D7CB86C70EC7}"/>
            </a:ext>
          </a:extLst>
        </xdr:cNvPr>
        <xdr:cNvSpPr/>
      </xdr:nvSpPr>
      <xdr:spPr>
        <a:xfrm>
          <a:off x="363683" y="658957"/>
          <a:ext cx="1575955" cy="9693852"/>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2057399</xdr:colOff>
      <xdr:row>1</xdr:row>
      <xdr:rowOff>187037</xdr:rowOff>
    </xdr:from>
    <xdr:to>
      <xdr:col>0</xdr:col>
      <xdr:colOff>3633354</xdr:colOff>
      <xdr:row>32</xdr:row>
      <xdr:rowOff>325582</xdr:rowOff>
    </xdr:to>
    <xdr:sp macro="" textlink="">
      <xdr:nvSpPr>
        <xdr:cNvPr id="34" name="Curved Right Arrow 34">
          <a:extLst>
            <a:ext uri="{FF2B5EF4-FFF2-40B4-BE49-F238E27FC236}">
              <a16:creationId xmlns:a16="http://schemas.microsoft.com/office/drawing/2014/main" id="{0200A2B2-CA3B-4BB0-BB5E-4A27CDFAC25E}"/>
            </a:ext>
          </a:extLst>
        </xdr:cNvPr>
        <xdr:cNvSpPr/>
      </xdr:nvSpPr>
      <xdr:spPr>
        <a:xfrm rot="10800000">
          <a:off x="2057399" y="482312"/>
          <a:ext cx="1575955" cy="976832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1021772</xdr:colOff>
      <xdr:row>9</xdr:row>
      <xdr:rowOff>502227</xdr:rowOff>
    </xdr:from>
    <xdr:to>
      <xdr:col>0</xdr:col>
      <xdr:colOff>2944090</xdr:colOff>
      <xdr:row>28</xdr:row>
      <xdr:rowOff>0</xdr:rowOff>
    </xdr:to>
    <xdr:sp macro="" textlink="">
      <xdr:nvSpPr>
        <xdr:cNvPr id="35" name="Rounded Rectangle 35">
          <a:extLst>
            <a:ext uri="{FF2B5EF4-FFF2-40B4-BE49-F238E27FC236}">
              <a16:creationId xmlns:a16="http://schemas.microsoft.com/office/drawing/2014/main" id="{D0748488-6858-4662-A3AE-7C39A85F3C90}"/>
            </a:ext>
          </a:extLst>
        </xdr:cNvPr>
        <xdr:cNvSpPr/>
      </xdr:nvSpPr>
      <xdr:spPr>
        <a:xfrm>
          <a:off x="1021772" y="2397702"/>
          <a:ext cx="1922318" cy="6479598"/>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NIST Cybersecurity</a:t>
          </a:r>
        </a:p>
        <a:p>
          <a:pPr algn="l"/>
          <a:r>
            <a:rPr lang="en-US" sz="2000"/>
            <a:t>Enterprise-Aligned</a:t>
          </a:r>
        </a:p>
        <a:p>
          <a:pPr algn="l"/>
          <a:r>
            <a:rPr lang="en-US" sz="2000"/>
            <a:t>Framework:</a:t>
          </a:r>
        </a:p>
        <a:p>
          <a:pPr algn="l"/>
          <a:endParaRPr lang="en-US" sz="2000"/>
        </a:p>
        <a:p>
          <a:pPr algn="l"/>
          <a:r>
            <a:rPr lang="en-US" sz="2000"/>
            <a:t>- Risks</a:t>
          </a:r>
        </a:p>
        <a:p>
          <a:pPr algn="l"/>
          <a:r>
            <a:rPr lang="en-US" sz="2000"/>
            <a:t>- Service</a:t>
          </a:r>
        </a:p>
        <a:p>
          <a:pPr algn="l"/>
          <a:r>
            <a:rPr lang="en-US" sz="2000" baseline="0"/>
            <a:t>   Catalog</a:t>
          </a:r>
          <a:endParaRPr lang="en-US" sz="2000"/>
        </a:p>
        <a:p>
          <a:pPr algn="l"/>
          <a:r>
            <a:rPr lang="en-US" sz="2000"/>
            <a:t>- Priorities</a:t>
          </a:r>
        </a:p>
        <a:p>
          <a:pPr algn="l"/>
          <a:r>
            <a:rPr lang="en-US" sz="2000"/>
            <a:t>- Maturity</a:t>
          </a:r>
        </a:p>
        <a:p>
          <a:pPr algn="l"/>
          <a:r>
            <a:rPr lang="en-US" sz="2000"/>
            <a:t>- Metrics</a:t>
          </a:r>
        </a:p>
        <a:p>
          <a:pPr algn="l"/>
          <a:r>
            <a:rPr lang="en-US" sz="2000"/>
            <a:t>- 3-Year</a:t>
          </a:r>
        </a:p>
        <a:p>
          <a:pPr algn="l"/>
          <a:r>
            <a:rPr lang="en-US" sz="2000"/>
            <a:t>   Project,</a:t>
          </a:r>
        </a:p>
        <a:p>
          <a:pPr algn="l"/>
          <a:r>
            <a:rPr lang="en-US" sz="2000"/>
            <a:t>   Program</a:t>
          </a:r>
          <a:r>
            <a:rPr lang="en-US" sz="2000" baseline="0"/>
            <a:t> &amp;</a:t>
          </a:r>
        </a:p>
        <a:p>
          <a:pPr algn="l"/>
          <a:r>
            <a:rPr lang="en-US" sz="2000" baseline="0"/>
            <a:t>   Initiative</a:t>
          </a:r>
          <a:endParaRPr lang="en-US" sz="2000"/>
        </a:p>
        <a:p>
          <a:pPr algn="l"/>
          <a:r>
            <a:rPr lang="en-US" sz="2000"/>
            <a:t>   Roadmap</a:t>
          </a:r>
        </a:p>
        <a:p>
          <a:pPr algn="l"/>
          <a:endParaRPr lang="en-US" sz="2000"/>
        </a:p>
        <a:p>
          <a:pPr algn="l"/>
          <a:r>
            <a:rPr lang="en-US" sz="2000"/>
            <a:t>IT</a:t>
          </a:r>
          <a:r>
            <a:rPr lang="en-US" sz="2000" baseline="0"/>
            <a:t> Service Management</a:t>
          </a:r>
        </a:p>
        <a:p>
          <a:pPr algn="l"/>
          <a:r>
            <a:rPr lang="en-US" sz="2000" baseline="0"/>
            <a:t>Life-Cycle</a:t>
          </a:r>
        </a:p>
        <a:p>
          <a:pPr algn="l"/>
          <a:r>
            <a:rPr lang="en-US" sz="2000" baseline="0"/>
            <a:t>Process</a:t>
          </a:r>
        </a:p>
        <a:p>
          <a:pPr algn="l"/>
          <a:r>
            <a:rPr lang="en-US" sz="2000" baseline="0"/>
            <a:t>Improvement</a:t>
          </a:r>
          <a:endParaRPr lang="en-US" sz="2000"/>
        </a:p>
        <a:p>
          <a:pPr algn="l"/>
          <a:endParaRPr lang="en-US" sz="2000"/>
        </a:p>
        <a:p>
          <a:pPr algn="l"/>
          <a:endParaRPr lang="en-US" sz="2000"/>
        </a:p>
      </xdr:txBody>
    </xdr:sp>
    <xdr:clientData/>
  </xdr:twoCellAnchor>
  <xdr:twoCellAnchor>
    <xdr:from>
      <xdr:col>1</xdr:col>
      <xdr:colOff>19052</xdr:colOff>
      <xdr:row>34</xdr:row>
      <xdr:rowOff>105641</xdr:rowOff>
    </xdr:from>
    <xdr:to>
      <xdr:col>6</xdr:col>
      <xdr:colOff>173184</xdr:colOff>
      <xdr:row>34</xdr:row>
      <xdr:rowOff>865909</xdr:rowOff>
    </xdr:to>
    <xdr:sp macro="" textlink="">
      <xdr:nvSpPr>
        <xdr:cNvPr id="36" name="Curved Right Arrow 36">
          <a:extLst>
            <a:ext uri="{FF2B5EF4-FFF2-40B4-BE49-F238E27FC236}">
              <a16:creationId xmlns:a16="http://schemas.microsoft.com/office/drawing/2014/main" id="{5970E989-04C6-4732-9FCD-599B155B69D6}"/>
            </a:ext>
          </a:extLst>
        </xdr:cNvPr>
        <xdr:cNvSpPr/>
      </xdr:nvSpPr>
      <xdr:spPr>
        <a:xfrm rot="16200000">
          <a:off x="5711972" y="8519246"/>
          <a:ext cx="760268" cy="4659457"/>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4</xdr:col>
      <xdr:colOff>241436</xdr:colOff>
      <xdr:row>34</xdr:row>
      <xdr:rowOff>92649</xdr:rowOff>
    </xdr:from>
    <xdr:to>
      <xdr:col>5</xdr:col>
      <xdr:colOff>1125681</xdr:colOff>
      <xdr:row>34</xdr:row>
      <xdr:rowOff>554183</xdr:rowOff>
    </xdr:to>
    <xdr:sp macro="" textlink="">
      <xdr:nvSpPr>
        <xdr:cNvPr id="37" name="Rounded Rectangle 37">
          <a:extLst>
            <a:ext uri="{FF2B5EF4-FFF2-40B4-BE49-F238E27FC236}">
              <a16:creationId xmlns:a16="http://schemas.microsoft.com/office/drawing/2014/main" id="{D15E51AE-9532-4656-8460-09C35AF8AE5A}"/>
            </a:ext>
          </a:extLst>
        </xdr:cNvPr>
        <xdr:cNvSpPr/>
      </xdr:nvSpPr>
      <xdr:spPr>
        <a:xfrm>
          <a:off x="4908686" y="10455849"/>
          <a:ext cx="2198695" cy="461534"/>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Aligned Standards</a:t>
          </a:r>
        </a:p>
      </xdr:txBody>
    </xdr:sp>
    <xdr:clientData/>
  </xdr:twoCellAnchor>
  <xdr:twoCellAnchor>
    <xdr:from>
      <xdr:col>8</xdr:col>
      <xdr:colOff>15590</xdr:colOff>
      <xdr:row>34</xdr:row>
      <xdr:rowOff>102178</xdr:rowOff>
    </xdr:from>
    <xdr:to>
      <xdr:col>32</xdr:col>
      <xdr:colOff>155867</xdr:colOff>
      <xdr:row>34</xdr:row>
      <xdr:rowOff>862446</xdr:rowOff>
    </xdr:to>
    <xdr:sp macro="" textlink="">
      <xdr:nvSpPr>
        <xdr:cNvPr id="38" name="Curved Right Arrow 38">
          <a:extLst>
            <a:ext uri="{FF2B5EF4-FFF2-40B4-BE49-F238E27FC236}">
              <a16:creationId xmlns:a16="http://schemas.microsoft.com/office/drawing/2014/main" id="{DBC4F478-E9B5-484D-B344-9896E86A51A0}"/>
            </a:ext>
          </a:extLst>
        </xdr:cNvPr>
        <xdr:cNvSpPr/>
      </xdr:nvSpPr>
      <xdr:spPr>
        <a:xfrm rot="16200000">
          <a:off x="12583395" y="7032048"/>
          <a:ext cx="760268" cy="7626927"/>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10</xdr:col>
      <xdr:colOff>376519</xdr:colOff>
      <xdr:row>34</xdr:row>
      <xdr:rowOff>106504</xdr:rowOff>
    </xdr:from>
    <xdr:to>
      <xdr:col>28</xdr:col>
      <xdr:colOff>103909</xdr:colOff>
      <xdr:row>34</xdr:row>
      <xdr:rowOff>568038</xdr:rowOff>
    </xdr:to>
    <xdr:sp macro="" textlink="">
      <xdr:nvSpPr>
        <xdr:cNvPr id="39" name="Rounded Rectangle 39">
          <a:extLst>
            <a:ext uri="{FF2B5EF4-FFF2-40B4-BE49-F238E27FC236}">
              <a16:creationId xmlns:a16="http://schemas.microsoft.com/office/drawing/2014/main" id="{5726EDD8-3161-4002-9DDC-2E6FA805A48B}"/>
            </a:ext>
          </a:extLst>
        </xdr:cNvPr>
        <xdr:cNvSpPr/>
      </xdr:nvSpPr>
      <xdr:spPr>
        <a:xfrm>
          <a:off x="10406344" y="10469704"/>
          <a:ext cx="5061390" cy="461534"/>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Continuous</a:t>
          </a:r>
          <a:r>
            <a:rPr lang="en-US" sz="2000" baseline="0"/>
            <a:t> Process and Service Improvement</a:t>
          </a:r>
          <a:endParaRPr lang="en-US" sz="2000"/>
        </a:p>
      </xdr:txBody>
    </xdr:sp>
    <xdr:clientData/>
  </xdr:twoCellAnchor>
  <xdr:twoCellAnchor>
    <xdr:from>
      <xdr:col>1</xdr:col>
      <xdr:colOff>17322</xdr:colOff>
      <xdr:row>34</xdr:row>
      <xdr:rowOff>640773</xdr:rowOff>
    </xdr:from>
    <xdr:to>
      <xdr:col>33</xdr:col>
      <xdr:colOff>17318</xdr:colOff>
      <xdr:row>34</xdr:row>
      <xdr:rowOff>2088574</xdr:rowOff>
    </xdr:to>
    <xdr:sp macro="" textlink="">
      <xdr:nvSpPr>
        <xdr:cNvPr id="40" name="Curved Right Arrow 40">
          <a:extLst>
            <a:ext uri="{FF2B5EF4-FFF2-40B4-BE49-F238E27FC236}">
              <a16:creationId xmlns:a16="http://schemas.microsoft.com/office/drawing/2014/main" id="{F7D8C083-CF62-4EC1-A2B7-BE51F1745B60}"/>
            </a:ext>
          </a:extLst>
        </xdr:cNvPr>
        <xdr:cNvSpPr/>
      </xdr:nvSpPr>
      <xdr:spPr>
        <a:xfrm rot="16200000">
          <a:off x="9566132" y="5198488"/>
          <a:ext cx="1447801" cy="13058771"/>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1346339</xdr:colOff>
      <xdr:row>34</xdr:row>
      <xdr:rowOff>1041684</xdr:rowOff>
    </xdr:from>
    <xdr:to>
      <xdr:col>20</xdr:col>
      <xdr:colOff>225139</xdr:colOff>
      <xdr:row>34</xdr:row>
      <xdr:rowOff>1714499</xdr:rowOff>
    </xdr:to>
    <xdr:sp macro="" textlink="">
      <xdr:nvSpPr>
        <xdr:cNvPr id="41" name="Rounded Rectangle 41">
          <a:extLst>
            <a:ext uri="{FF2B5EF4-FFF2-40B4-BE49-F238E27FC236}">
              <a16:creationId xmlns:a16="http://schemas.microsoft.com/office/drawing/2014/main" id="{13E6B806-7D6D-450C-ADAF-B65C9FC28471}"/>
            </a:ext>
          </a:extLst>
        </xdr:cNvPr>
        <xdr:cNvSpPr/>
      </xdr:nvSpPr>
      <xdr:spPr>
        <a:xfrm>
          <a:off x="7328039" y="11404884"/>
          <a:ext cx="5746325" cy="672815"/>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400"/>
            <a:t>Business View / Priorities / Risk-Alignment</a:t>
          </a:r>
        </a:p>
      </xdr:txBody>
    </xdr:sp>
    <xdr:clientData/>
  </xdr:twoCellAnchor>
  <xdr:twoCellAnchor>
    <xdr:from>
      <xdr:col>6</xdr:col>
      <xdr:colOff>323850</xdr:colOff>
      <xdr:row>16</xdr:row>
      <xdr:rowOff>742950</xdr:rowOff>
    </xdr:from>
    <xdr:to>
      <xdr:col>8</xdr:col>
      <xdr:colOff>1</xdr:colOff>
      <xdr:row>16</xdr:row>
      <xdr:rowOff>914400</xdr:rowOff>
    </xdr:to>
    <xdr:cxnSp macro="">
      <xdr:nvCxnSpPr>
        <xdr:cNvPr id="42" name="Straight Arrow Connector 41">
          <a:extLst>
            <a:ext uri="{FF2B5EF4-FFF2-40B4-BE49-F238E27FC236}">
              <a16:creationId xmlns:a16="http://schemas.microsoft.com/office/drawing/2014/main" id="{5262015E-4255-4D05-A00E-9295B6A27232}"/>
            </a:ext>
          </a:extLst>
        </xdr:cNvPr>
        <xdr:cNvCxnSpPr/>
      </xdr:nvCxnSpPr>
      <xdr:spPr>
        <a:xfrm flipH="1">
          <a:off x="8572500" y="4733925"/>
          <a:ext cx="561976" cy="1714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10447</xdr:colOff>
      <xdr:row>14</xdr:row>
      <xdr:rowOff>2901</xdr:rowOff>
    </xdr:from>
    <xdr:to>
      <xdr:col>18</xdr:col>
      <xdr:colOff>152400</xdr:colOff>
      <xdr:row>16</xdr:row>
      <xdr:rowOff>657224</xdr:rowOff>
    </xdr:to>
    <xdr:sp macro="" textlink="">
      <xdr:nvSpPr>
        <xdr:cNvPr id="84" name="Rounded Rectangle 15">
          <a:extLst>
            <a:ext uri="{FF2B5EF4-FFF2-40B4-BE49-F238E27FC236}">
              <a16:creationId xmlns:a16="http://schemas.microsoft.com/office/drawing/2014/main" id="{8CD23FF0-4B96-4694-880D-1360B587D1F3}"/>
            </a:ext>
          </a:extLst>
        </xdr:cNvPr>
        <xdr:cNvSpPr/>
      </xdr:nvSpPr>
      <xdr:spPr>
        <a:xfrm>
          <a:off x="11469022" y="3803376"/>
          <a:ext cx="1132553" cy="1225823"/>
        </a:xfrm>
        <a:prstGeom prst="roundRect">
          <a:avLst/>
        </a:prstGeom>
        <a:ln w="3810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a:t>
          </a:r>
          <a:r>
            <a:rPr lang="en-US" sz="2000" baseline="0"/>
            <a:t> -</a:t>
          </a:r>
          <a:r>
            <a:rPr lang="en-US" sz="2000"/>
            <a:t>metrics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8164</xdr:colOff>
      <xdr:row>10</xdr:row>
      <xdr:rowOff>0</xdr:rowOff>
    </xdr:from>
    <xdr:to>
      <xdr:col>2</xdr:col>
      <xdr:colOff>707571</xdr:colOff>
      <xdr:row>45</xdr:row>
      <xdr:rowOff>-1</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93073" y="2545773"/>
          <a:ext cx="699407" cy="20002499"/>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t>IDENTIFY</a:t>
          </a:r>
        </a:p>
      </xdr:txBody>
    </xdr:sp>
    <xdr:clientData/>
  </xdr:twoCellAnchor>
  <xdr:twoCellAnchor>
    <xdr:from>
      <xdr:col>2</xdr:col>
      <xdr:colOff>13608</xdr:colOff>
      <xdr:row>45</xdr:row>
      <xdr:rowOff>13607</xdr:rowOff>
    </xdr:from>
    <xdr:to>
      <xdr:col>2</xdr:col>
      <xdr:colOff>713015</xdr:colOff>
      <xdr:row>85</xdr:row>
      <xdr:rowOff>557893</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508908" y="5233307"/>
          <a:ext cx="699407" cy="4558393"/>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rPr>
            <a:t>PROTECT</a:t>
          </a:r>
        </a:p>
      </xdr:txBody>
    </xdr:sp>
    <xdr:clientData/>
  </xdr:twoCellAnchor>
  <xdr:twoCellAnchor>
    <xdr:from>
      <xdr:col>2</xdr:col>
      <xdr:colOff>0</xdr:colOff>
      <xdr:row>86</xdr:row>
      <xdr:rowOff>0</xdr:rowOff>
    </xdr:from>
    <xdr:to>
      <xdr:col>2</xdr:col>
      <xdr:colOff>709084</xdr:colOff>
      <xdr:row>106</xdr:row>
      <xdr:rowOff>560917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495300" y="9791700"/>
          <a:ext cx="709084" cy="22860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ysClr val="windowText" lastClr="000000"/>
              </a:solidFill>
            </a:rPr>
            <a:t>DETECT</a:t>
          </a:r>
        </a:p>
      </xdr:txBody>
    </xdr:sp>
    <xdr:clientData/>
  </xdr:twoCellAnchor>
  <xdr:twoCellAnchor>
    <xdr:from>
      <xdr:col>2</xdr:col>
      <xdr:colOff>0</xdr:colOff>
      <xdr:row>107</xdr:row>
      <xdr:rowOff>1</xdr:rowOff>
    </xdr:from>
    <xdr:to>
      <xdr:col>2</xdr:col>
      <xdr:colOff>709084</xdr:colOff>
      <xdr:row>127</xdr:row>
      <xdr:rowOff>10585</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495300" y="12077701"/>
          <a:ext cx="709084" cy="382058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RESPOND</a:t>
          </a:r>
        </a:p>
      </xdr:txBody>
    </xdr:sp>
    <xdr:clientData/>
  </xdr:twoCellAnchor>
  <xdr:twoCellAnchor>
    <xdr:from>
      <xdr:col>2</xdr:col>
      <xdr:colOff>0</xdr:colOff>
      <xdr:row>127</xdr:row>
      <xdr:rowOff>10585</xdr:rowOff>
    </xdr:from>
    <xdr:to>
      <xdr:col>2</xdr:col>
      <xdr:colOff>709084</xdr:colOff>
      <xdr:row>136</xdr:row>
      <xdr:rowOff>1</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495300" y="15898285"/>
          <a:ext cx="709084" cy="2275416"/>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600">
              <a:ln>
                <a:noFill/>
              </a:ln>
              <a:solidFill>
                <a:schemeClr val="bg1"/>
              </a:solidFill>
            </a:rPr>
            <a:t>RECOVER</a:t>
          </a:r>
        </a:p>
      </xdr:txBody>
    </xdr:sp>
    <xdr:clientData/>
  </xdr:twoCellAnchor>
  <xdr:twoCellAnchor>
    <xdr:from>
      <xdr:col>26</xdr:col>
      <xdr:colOff>625928</xdr:colOff>
      <xdr:row>28</xdr:row>
      <xdr:rowOff>544286</xdr:rowOff>
    </xdr:from>
    <xdr:to>
      <xdr:col>28</xdr:col>
      <xdr:colOff>662541</xdr:colOff>
      <xdr:row>45</xdr:row>
      <xdr:rowOff>274123</xdr:rowOff>
    </xdr:to>
    <xdr:sp macro="" textlink="">
      <xdr:nvSpPr>
        <xdr:cNvPr id="7" name="Rounded Rectangle 23">
          <a:extLst>
            <a:ext uri="{FF2B5EF4-FFF2-40B4-BE49-F238E27FC236}">
              <a16:creationId xmlns:a16="http://schemas.microsoft.com/office/drawing/2014/main" id="{55927EF1-42F1-4A46-A059-ACC5A0E4396F}"/>
            </a:ext>
          </a:extLst>
        </xdr:cNvPr>
        <xdr:cNvSpPr/>
      </xdr:nvSpPr>
      <xdr:spPr>
        <a:xfrm>
          <a:off x="17090571" y="4245429"/>
          <a:ext cx="1478970" cy="125383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CMM and metrics agnostic</a:t>
          </a:r>
        </a:p>
      </xdr:txBody>
    </xdr:sp>
    <xdr:clientData/>
  </xdr:twoCellAnchor>
  <xdr:twoCellAnchor>
    <xdr:from>
      <xdr:col>27</xdr:col>
      <xdr:colOff>13609</xdr:colOff>
      <xdr:row>10</xdr:row>
      <xdr:rowOff>326572</xdr:rowOff>
    </xdr:from>
    <xdr:to>
      <xdr:col>28</xdr:col>
      <xdr:colOff>353786</xdr:colOff>
      <xdr:row>10</xdr:row>
      <xdr:rowOff>408215</xdr:rowOff>
    </xdr:to>
    <xdr:cxnSp macro="">
      <xdr:nvCxnSpPr>
        <xdr:cNvPr id="8" name="Straight Arrow Connector 7">
          <a:extLst>
            <a:ext uri="{FF2B5EF4-FFF2-40B4-BE49-F238E27FC236}">
              <a16:creationId xmlns:a16="http://schemas.microsoft.com/office/drawing/2014/main" id="{DF7CCF40-3899-4F53-B176-F1C79642B3DC}"/>
            </a:ext>
          </a:extLst>
        </xdr:cNvPr>
        <xdr:cNvCxnSpPr/>
      </xdr:nvCxnSpPr>
      <xdr:spPr>
        <a:xfrm flipH="1">
          <a:off x="17199430" y="1741715"/>
          <a:ext cx="1061356" cy="8164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40822</xdr:colOff>
      <xdr:row>17</xdr:row>
      <xdr:rowOff>408215</xdr:rowOff>
    </xdr:from>
    <xdr:to>
      <xdr:col>28</xdr:col>
      <xdr:colOff>408215</xdr:colOff>
      <xdr:row>23</xdr:row>
      <xdr:rowOff>489857</xdr:rowOff>
    </xdr:to>
    <xdr:cxnSp macro="">
      <xdr:nvCxnSpPr>
        <xdr:cNvPr id="9" name="Straight Arrow Connector 8">
          <a:extLst>
            <a:ext uri="{FF2B5EF4-FFF2-40B4-BE49-F238E27FC236}">
              <a16:creationId xmlns:a16="http://schemas.microsoft.com/office/drawing/2014/main" id="{C84653C5-9278-4901-9DAC-61FE46AACCFC}"/>
            </a:ext>
          </a:extLst>
        </xdr:cNvPr>
        <xdr:cNvCxnSpPr/>
      </xdr:nvCxnSpPr>
      <xdr:spPr>
        <a:xfrm flipH="1">
          <a:off x="17226643" y="2585358"/>
          <a:ext cx="1088572" cy="8436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340179</xdr:colOff>
      <xdr:row>10</xdr:row>
      <xdr:rowOff>68036</xdr:rowOff>
    </xdr:from>
    <xdr:to>
      <xdr:col>31</xdr:col>
      <xdr:colOff>952745</xdr:colOff>
      <xdr:row>17</xdr:row>
      <xdr:rowOff>480210</xdr:rowOff>
    </xdr:to>
    <xdr:sp macro="" textlink="">
      <xdr:nvSpPr>
        <xdr:cNvPr id="12" name="Rounded Rectangle 25">
          <a:extLst>
            <a:ext uri="{FF2B5EF4-FFF2-40B4-BE49-F238E27FC236}">
              <a16:creationId xmlns:a16="http://schemas.microsoft.com/office/drawing/2014/main" id="{C0D320F8-48E4-4009-AB20-5381E8E70A5D}"/>
            </a:ext>
          </a:extLst>
        </xdr:cNvPr>
        <xdr:cNvSpPr/>
      </xdr:nvSpPr>
      <xdr:spPr>
        <a:xfrm>
          <a:off x="18247179" y="1483179"/>
          <a:ext cx="2204602" cy="117417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Challenges across</a:t>
          </a:r>
          <a:r>
            <a:rPr lang="en-US" sz="2000" baseline="0"/>
            <a:t> services are readily identified</a:t>
          </a:r>
          <a:endParaRPr lang="en-US" sz="2000"/>
        </a:p>
      </xdr:txBody>
    </xdr:sp>
    <xdr:clientData/>
  </xdr:twoCellAnchor>
  <xdr:twoCellAnchor>
    <xdr:from>
      <xdr:col>26</xdr:col>
      <xdr:colOff>40821</xdr:colOff>
      <xdr:row>57</xdr:row>
      <xdr:rowOff>291755</xdr:rowOff>
    </xdr:from>
    <xdr:to>
      <xdr:col>27</xdr:col>
      <xdr:colOff>331455</xdr:colOff>
      <xdr:row>65</xdr:row>
      <xdr:rowOff>734786</xdr:rowOff>
    </xdr:to>
    <xdr:cxnSp macro="">
      <xdr:nvCxnSpPr>
        <xdr:cNvPr id="16" name="Straight Arrow Connector 15">
          <a:extLst>
            <a:ext uri="{FF2B5EF4-FFF2-40B4-BE49-F238E27FC236}">
              <a16:creationId xmlns:a16="http://schemas.microsoft.com/office/drawing/2014/main" id="{E5AC2D12-5CBF-42B9-B723-3D872BB4AA5E}"/>
            </a:ext>
          </a:extLst>
        </xdr:cNvPr>
        <xdr:cNvCxnSpPr/>
      </xdr:nvCxnSpPr>
      <xdr:spPr>
        <a:xfrm flipH="1">
          <a:off x="16505464" y="7040898"/>
          <a:ext cx="1011812" cy="120503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337462</xdr:colOff>
      <xdr:row>51</xdr:row>
      <xdr:rowOff>761999</xdr:rowOff>
    </xdr:from>
    <xdr:to>
      <xdr:col>29</xdr:col>
      <xdr:colOff>600942</xdr:colOff>
      <xdr:row>65</xdr:row>
      <xdr:rowOff>528205</xdr:rowOff>
    </xdr:to>
    <xdr:sp macro="" textlink="">
      <xdr:nvSpPr>
        <xdr:cNvPr id="17" name="Rounded Rectangle 28">
          <a:extLst>
            <a:ext uri="{FF2B5EF4-FFF2-40B4-BE49-F238E27FC236}">
              <a16:creationId xmlns:a16="http://schemas.microsoft.com/office/drawing/2014/main" id="{BB92C147-29DC-4FC3-B20A-D8C281EEA432}"/>
            </a:ext>
          </a:extLst>
        </xdr:cNvPr>
        <xdr:cNvSpPr/>
      </xdr:nvSpPr>
      <xdr:spPr>
        <a:xfrm>
          <a:off x="17523283" y="6749142"/>
          <a:ext cx="1705838" cy="129020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 and progress also identified</a:t>
          </a:r>
        </a:p>
      </xdr:txBody>
    </xdr:sp>
    <xdr:clientData/>
  </xdr:twoCellAnchor>
  <xdr:twoCellAnchor>
    <xdr:from>
      <xdr:col>26</xdr:col>
      <xdr:colOff>707571</xdr:colOff>
      <xdr:row>65</xdr:row>
      <xdr:rowOff>210361</xdr:rowOff>
    </xdr:from>
    <xdr:to>
      <xdr:col>27</xdr:col>
      <xdr:colOff>336650</xdr:colOff>
      <xdr:row>78</xdr:row>
      <xdr:rowOff>13607</xdr:rowOff>
    </xdr:to>
    <xdr:cxnSp macro="">
      <xdr:nvCxnSpPr>
        <xdr:cNvPr id="18" name="Straight Arrow Connector 17">
          <a:extLst>
            <a:ext uri="{FF2B5EF4-FFF2-40B4-BE49-F238E27FC236}">
              <a16:creationId xmlns:a16="http://schemas.microsoft.com/office/drawing/2014/main" id="{A02B471B-C610-42BB-9B07-5ADB91D021F9}"/>
            </a:ext>
          </a:extLst>
        </xdr:cNvPr>
        <xdr:cNvCxnSpPr/>
      </xdr:nvCxnSpPr>
      <xdr:spPr>
        <a:xfrm flipH="1">
          <a:off x="17172214" y="7721504"/>
          <a:ext cx="350257" cy="56524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54429</xdr:colOff>
      <xdr:row>140</xdr:row>
      <xdr:rowOff>136072</xdr:rowOff>
    </xdr:from>
    <xdr:to>
      <xdr:col>29</xdr:col>
      <xdr:colOff>529441</xdr:colOff>
      <xdr:row>149</xdr:row>
      <xdr:rowOff>121228</xdr:rowOff>
    </xdr:to>
    <xdr:sp macro="" textlink="">
      <xdr:nvSpPr>
        <xdr:cNvPr id="25" name="Rounded Rectangle 36">
          <a:extLst>
            <a:ext uri="{FF2B5EF4-FFF2-40B4-BE49-F238E27FC236}">
              <a16:creationId xmlns:a16="http://schemas.microsoft.com/office/drawing/2014/main" id="{E2D429BD-2FDB-4C0C-B8A3-3B49CC6AF5CC}"/>
            </a:ext>
          </a:extLst>
        </xdr:cNvPr>
        <xdr:cNvSpPr/>
      </xdr:nvSpPr>
      <xdr:spPr>
        <a:xfrm>
          <a:off x="19468111" y="12830299"/>
          <a:ext cx="3315194" cy="169965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 level of</a:t>
          </a:r>
          <a:r>
            <a:rPr lang="en-US" sz="2000" baseline="0"/>
            <a:t> "Defined",</a:t>
          </a:r>
          <a:r>
            <a:rPr lang="en-US" sz="2000"/>
            <a:t> "Relational",</a:t>
          </a:r>
          <a:r>
            <a:rPr lang="en-US" sz="2000" baseline="0"/>
            <a:t> or "Managed" (3, or mid-line), is 'realistic' near-term goal</a:t>
          </a:r>
          <a:endParaRPr lang="en-US" sz="2000"/>
        </a:p>
      </xdr:txBody>
    </xdr:sp>
    <xdr:clientData/>
  </xdr:twoCellAnchor>
  <xdr:twoCellAnchor>
    <xdr:from>
      <xdr:col>1</xdr:col>
      <xdr:colOff>34636</xdr:colOff>
      <xdr:row>140</xdr:row>
      <xdr:rowOff>173181</xdr:rowOff>
    </xdr:from>
    <xdr:to>
      <xdr:col>7</xdr:col>
      <xdr:colOff>90055</xdr:colOff>
      <xdr:row>148</xdr:row>
      <xdr:rowOff>103908</xdr:rowOff>
    </xdr:to>
    <xdr:sp macro="" textlink="">
      <xdr:nvSpPr>
        <xdr:cNvPr id="26" name="Rounded Rectangle 37">
          <a:extLst>
            <a:ext uri="{FF2B5EF4-FFF2-40B4-BE49-F238E27FC236}">
              <a16:creationId xmlns:a16="http://schemas.microsoft.com/office/drawing/2014/main" id="{320A4B95-67D5-4686-862D-17C3F90D00C0}"/>
            </a:ext>
          </a:extLst>
        </xdr:cNvPr>
        <xdr:cNvSpPr/>
      </xdr:nvSpPr>
      <xdr:spPr>
        <a:xfrm>
          <a:off x="277091" y="12486408"/>
          <a:ext cx="4800600" cy="1454727"/>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2000"/>
            <a:t>NIST Cybersecurity Framework,</a:t>
          </a:r>
          <a:r>
            <a:rPr lang="en-US" sz="2000" baseline="0"/>
            <a:t> Brian Ventura, Christopher Paidhrin, and Dean Musson</a:t>
          </a:r>
          <a:endParaRPr lang="en-US" sz="1600">
            <a:solidFill>
              <a:schemeClr val="dk1"/>
            </a:solidFill>
            <a:effectLst/>
            <a:latin typeface="+mn-lt"/>
            <a:ea typeface="+mn-ea"/>
            <a:cs typeface="+mn-cs"/>
          </a:endParaRPr>
        </a:p>
        <a:p>
          <a:r>
            <a:rPr lang="en-US" sz="1600">
              <a:solidFill>
                <a:schemeClr val="dk1"/>
              </a:solidFill>
              <a:effectLst/>
              <a:latin typeface="+mn-lt"/>
              <a:ea typeface="+mn-ea"/>
              <a:cs typeface="+mn-cs"/>
            </a:rPr>
            <a:t>Revision 11.0 - 2013-2017 </a:t>
          </a:r>
        </a:p>
      </xdr:txBody>
    </xdr:sp>
    <xdr:clientData/>
  </xdr:twoCellAnchor>
  <xdr:twoCellAnchor>
    <xdr:from>
      <xdr:col>0</xdr:col>
      <xdr:colOff>214312</xdr:colOff>
      <xdr:row>1</xdr:row>
      <xdr:rowOff>27276</xdr:rowOff>
    </xdr:from>
    <xdr:to>
      <xdr:col>3</xdr:col>
      <xdr:colOff>279254</xdr:colOff>
      <xdr:row>3</xdr:row>
      <xdr:rowOff>87889</xdr:rowOff>
    </xdr:to>
    <xdr:sp macro="" textlink="">
      <xdr:nvSpPr>
        <xdr:cNvPr id="27" name="Rounded Rectangle 2">
          <a:extLst>
            <a:ext uri="{FF2B5EF4-FFF2-40B4-BE49-F238E27FC236}">
              <a16:creationId xmlns:a16="http://schemas.microsoft.com/office/drawing/2014/main" id="{BEA51EB9-8812-43F1-BA0A-20923B71CC6D}"/>
            </a:ext>
          </a:extLst>
        </xdr:cNvPr>
        <xdr:cNvSpPr/>
      </xdr:nvSpPr>
      <xdr:spPr>
        <a:xfrm>
          <a:off x="214312" y="217776"/>
          <a:ext cx="1255567"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Functions</a:t>
          </a:r>
        </a:p>
      </xdr:txBody>
    </xdr:sp>
    <xdr:clientData/>
  </xdr:twoCellAnchor>
  <xdr:twoCellAnchor>
    <xdr:from>
      <xdr:col>2</xdr:col>
      <xdr:colOff>271462</xdr:colOff>
      <xdr:row>3</xdr:row>
      <xdr:rowOff>162358</xdr:rowOff>
    </xdr:from>
    <xdr:to>
      <xdr:col>3</xdr:col>
      <xdr:colOff>568467</xdr:colOff>
      <xdr:row>6</xdr:row>
      <xdr:rowOff>32471</xdr:rowOff>
    </xdr:to>
    <xdr:sp macro="" textlink="">
      <xdr:nvSpPr>
        <xdr:cNvPr id="28" name="Rounded Rectangle 3">
          <a:extLst>
            <a:ext uri="{FF2B5EF4-FFF2-40B4-BE49-F238E27FC236}">
              <a16:creationId xmlns:a16="http://schemas.microsoft.com/office/drawing/2014/main" id="{08157011-AF0D-4B2C-ABB2-5E64C0B81AD5}"/>
            </a:ext>
          </a:extLst>
        </xdr:cNvPr>
        <xdr:cNvSpPr/>
      </xdr:nvSpPr>
      <xdr:spPr>
        <a:xfrm>
          <a:off x="747712" y="733858"/>
          <a:ext cx="1011380"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Cat. IDs</a:t>
          </a:r>
        </a:p>
      </xdr:txBody>
    </xdr:sp>
    <xdr:clientData/>
  </xdr:twoCellAnchor>
  <xdr:twoCellAnchor>
    <xdr:from>
      <xdr:col>4</xdr:col>
      <xdr:colOff>34638</xdr:colOff>
      <xdr:row>4</xdr:row>
      <xdr:rowOff>16390</xdr:rowOff>
    </xdr:from>
    <xdr:to>
      <xdr:col>6</xdr:col>
      <xdr:colOff>1</xdr:colOff>
      <xdr:row>6</xdr:row>
      <xdr:rowOff>77003</xdr:rowOff>
    </xdr:to>
    <xdr:sp macro="" textlink="">
      <xdr:nvSpPr>
        <xdr:cNvPr id="29" name="Rounded Rectangle 4">
          <a:extLst>
            <a:ext uri="{FF2B5EF4-FFF2-40B4-BE49-F238E27FC236}">
              <a16:creationId xmlns:a16="http://schemas.microsoft.com/office/drawing/2014/main" id="{C4BE2EB3-8F50-4817-BF68-20EA374782CF}"/>
            </a:ext>
          </a:extLst>
        </xdr:cNvPr>
        <xdr:cNvSpPr/>
      </xdr:nvSpPr>
      <xdr:spPr>
        <a:xfrm>
          <a:off x="1870365" y="778390"/>
          <a:ext cx="3117272"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Risk Priorities</a:t>
          </a:r>
          <a:r>
            <a:rPr lang="en-US" sz="2000" baseline="0"/>
            <a:t> &amp; </a:t>
          </a:r>
          <a:r>
            <a:rPr lang="en-US" sz="2000"/>
            <a:t>Appetite - Internal/External metrics</a:t>
          </a:r>
        </a:p>
      </xdr:txBody>
    </xdr:sp>
    <xdr:clientData/>
  </xdr:twoCellAnchor>
  <xdr:twoCellAnchor>
    <xdr:from>
      <xdr:col>4</xdr:col>
      <xdr:colOff>987137</xdr:colOff>
      <xdr:row>1</xdr:row>
      <xdr:rowOff>67354</xdr:rowOff>
    </xdr:from>
    <xdr:to>
      <xdr:col>8</xdr:col>
      <xdr:colOff>77681</xdr:colOff>
      <xdr:row>3</xdr:row>
      <xdr:rowOff>103909</xdr:rowOff>
    </xdr:to>
    <xdr:sp macro="" textlink="">
      <xdr:nvSpPr>
        <xdr:cNvPr id="30" name="Rounded Rectangle 5">
          <a:extLst>
            <a:ext uri="{FF2B5EF4-FFF2-40B4-BE49-F238E27FC236}">
              <a16:creationId xmlns:a16="http://schemas.microsoft.com/office/drawing/2014/main" id="{07848745-40F7-42B7-9BE7-F4ECAA169E4B}"/>
            </a:ext>
          </a:extLst>
        </xdr:cNvPr>
        <xdr:cNvSpPr/>
      </xdr:nvSpPr>
      <xdr:spPr>
        <a:xfrm>
          <a:off x="2822864" y="257854"/>
          <a:ext cx="2883226" cy="41755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Sub-Category</a:t>
          </a:r>
          <a:r>
            <a:rPr lang="en-US" sz="2000" baseline="0"/>
            <a:t> - Service Catalog</a:t>
          </a:r>
          <a:endParaRPr lang="en-US" sz="2000"/>
        </a:p>
      </xdr:txBody>
    </xdr:sp>
    <xdr:clientData/>
  </xdr:twoCellAnchor>
  <xdr:twoCellAnchor>
    <xdr:from>
      <xdr:col>9</xdr:col>
      <xdr:colOff>261752</xdr:colOff>
      <xdr:row>4</xdr:row>
      <xdr:rowOff>28018</xdr:rowOff>
    </xdr:from>
    <xdr:to>
      <xdr:col>14</xdr:col>
      <xdr:colOff>202621</xdr:colOff>
      <xdr:row>6</xdr:row>
      <xdr:rowOff>88631</xdr:rowOff>
    </xdr:to>
    <xdr:sp macro="" textlink="">
      <xdr:nvSpPr>
        <xdr:cNvPr id="31" name="Rounded Rectangle 6">
          <a:extLst>
            <a:ext uri="{FF2B5EF4-FFF2-40B4-BE49-F238E27FC236}">
              <a16:creationId xmlns:a16="http://schemas.microsoft.com/office/drawing/2014/main" id="{A4D4A0D9-4376-4E3F-A254-0C2448A903D5}"/>
            </a:ext>
          </a:extLst>
        </xdr:cNvPr>
        <xdr:cNvSpPr/>
      </xdr:nvSpPr>
      <xdr:spPr>
        <a:xfrm>
          <a:off x="13841681" y="790018"/>
          <a:ext cx="3451511"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solidFill>
                <a:srgbClr val="00B050"/>
              </a:solidFill>
            </a:rPr>
            <a:t>Funded</a:t>
          </a:r>
          <a:r>
            <a:rPr lang="en-US" sz="2000"/>
            <a:t> - </a:t>
          </a:r>
          <a:r>
            <a:rPr lang="en-US" sz="2000">
              <a:solidFill>
                <a:srgbClr val="C00000"/>
              </a:solidFill>
            </a:rPr>
            <a:t>Unfunded</a:t>
          </a:r>
          <a:r>
            <a:rPr lang="en-US" sz="2000"/>
            <a:t> - Proposed</a:t>
          </a:r>
        </a:p>
      </xdr:txBody>
    </xdr:sp>
    <xdr:clientData/>
  </xdr:twoCellAnchor>
  <xdr:twoCellAnchor>
    <xdr:from>
      <xdr:col>13</xdr:col>
      <xdr:colOff>103908</xdr:colOff>
      <xdr:row>1</xdr:row>
      <xdr:rowOff>95249</xdr:rowOff>
    </xdr:from>
    <xdr:to>
      <xdr:col>15</xdr:col>
      <xdr:colOff>398318</xdr:colOff>
      <xdr:row>3</xdr:row>
      <xdr:rowOff>155862</xdr:rowOff>
    </xdr:to>
    <xdr:sp macro="" textlink="">
      <xdr:nvSpPr>
        <xdr:cNvPr id="32" name="Rounded Rectangle 7">
          <a:extLst>
            <a:ext uri="{FF2B5EF4-FFF2-40B4-BE49-F238E27FC236}">
              <a16:creationId xmlns:a16="http://schemas.microsoft.com/office/drawing/2014/main" id="{3FF560B4-3E40-4514-B2B4-EAA1C7C2E68B}"/>
            </a:ext>
          </a:extLst>
        </xdr:cNvPr>
        <xdr:cNvSpPr/>
      </xdr:nvSpPr>
      <xdr:spPr>
        <a:xfrm>
          <a:off x="11776363" y="285749"/>
          <a:ext cx="2112819" cy="44161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Policy Alignment</a:t>
          </a:r>
        </a:p>
      </xdr:txBody>
    </xdr:sp>
    <xdr:clientData/>
  </xdr:twoCellAnchor>
  <xdr:twoCellAnchor>
    <xdr:from>
      <xdr:col>25</xdr:col>
      <xdr:colOff>484040</xdr:colOff>
      <xdr:row>1</xdr:row>
      <xdr:rowOff>54552</xdr:rowOff>
    </xdr:from>
    <xdr:to>
      <xdr:col>28</xdr:col>
      <xdr:colOff>592278</xdr:colOff>
      <xdr:row>6</xdr:row>
      <xdr:rowOff>37234</xdr:rowOff>
    </xdr:to>
    <xdr:sp macro="" textlink="">
      <xdr:nvSpPr>
        <xdr:cNvPr id="33" name="Rounded Rectangle 8">
          <a:extLst>
            <a:ext uri="{FF2B5EF4-FFF2-40B4-BE49-F238E27FC236}">
              <a16:creationId xmlns:a16="http://schemas.microsoft.com/office/drawing/2014/main" id="{3539BECA-3AE3-4F02-8064-57924AB8DD6C}"/>
            </a:ext>
          </a:extLst>
        </xdr:cNvPr>
        <xdr:cNvSpPr/>
      </xdr:nvSpPr>
      <xdr:spPr>
        <a:xfrm>
          <a:off x="16176478" y="245052"/>
          <a:ext cx="2251363"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"Tiers" or Maturity Map (see</a:t>
          </a:r>
          <a:r>
            <a:rPr lang="en-US" sz="2000" baseline="0"/>
            <a:t> legend)</a:t>
          </a:r>
          <a:endParaRPr lang="en-US" sz="2000"/>
        </a:p>
      </xdr:txBody>
    </xdr:sp>
    <xdr:clientData/>
  </xdr:twoCellAnchor>
  <xdr:twoCellAnchor>
    <xdr:from>
      <xdr:col>8</xdr:col>
      <xdr:colOff>309561</xdr:colOff>
      <xdr:row>1</xdr:row>
      <xdr:rowOff>27276</xdr:rowOff>
    </xdr:from>
    <xdr:to>
      <xdr:col>8</xdr:col>
      <xdr:colOff>2571749</xdr:colOff>
      <xdr:row>6</xdr:row>
      <xdr:rowOff>9958</xdr:rowOff>
    </xdr:to>
    <xdr:sp macro="" textlink="">
      <xdr:nvSpPr>
        <xdr:cNvPr id="34" name="Rounded Rectangle 9">
          <a:extLst>
            <a:ext uri="{FF2B5EF4-FFF2-40B4-BE49-F238E27FC236}">
              <a16:creationId xmlns:a16="http://schemas.microsoft.com/office/drawing/2014/main" id="{EB3CC90F-44A6-4E89-808E-F65DD588ECCB}"/>
            </a:ext>
          </a:extLst>
        </xdr:cNvPr>
        <xdr:cNvSpPr/>
      </xdr:nvSpPr>
      <xdr:spPr>
        <a:xfrm>
          <a:off x="11215686" y="217776"/>
          <a:ext cx="2262188"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CSC</a:t>
          </a:r>
          <a:r>
            <a:rPr lang="en-US" sz="2000" baseline="0"/>
            <a:t> or</a:t>
          </a:r>
          <a:r>
            <a:rPr lang="en-US" sz="2000"/>
            <a:t> NIST Core Info. References</a:t>
          </a:r>
        </a:p>
      </xdr:txBody>
    </xdr:sp>
    <xdr:clientData/>
  </xdr:twoCellAnchor>
  <xdr:twoCellAnchor>
    <xdr:from>
      <xdr:col>31</xdr:col>
      <xdr:colOff>869</xdr:colOff>
      <xdr:row>1</xdr:row>
      <xdr:rowOff>80096</xdr:rowOff>
    </xdr:from>
    <xdr:to>
      <xdr:col>33</xdr:col>
      <xdr:colOff>2709427</xdr:colOff>
      <xdr:row>6</xdr:row>
      <xdr:rowOff>62778</xdr:rowOff>
    </xdr:to>
    <xdr:sp macro="" textlink="">
      <xdr:nvSpPr>
        <xdr:cNvPr id="35" name="Rounded Rectangle 10">
          <a:extLst>
            <a:ext uri="{FF2B5EF4-FFF2-40B4-BE49-F238E27FC236}">
              <a16:creationId xmlns:a16="http://schemas.microsoft.com/office/drawing/2014/main" id="{D191884F-6754-4EC1-8B1D-AB3166C6CEB7}"/>
            </a:ext>
          </a:extLst>
        </xdr:cNvPr>
        <xdr:cNvSpPr/>
      </xdr:nvSpPr>
      <xdr:spPr>
        <a:xfrm>
          <a:off x="19408057" y="270596"/>
          <a:ext cx="11471558" cy="93518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Three Year (or more) Action Plan (Implementation) based on "Profiles"</a:t>
          </a:r>
          <a:r>
            <a:rPr lang="en-US" sz="2000" baseline="0"/>
            <a:t> -- Identified Risks, Priorities, Maturity, and Capabilities. Quarter-by-quarter initiative or project time-lines and measures of success</a:t>
          </a:r>
          <a:endParaRPr lang="en-US" sz="2000"/>
        </a:p>
      </xdr:txBody>
    </xdr:sp>
    <xdr:clientData/>
  </xdr:twoCellAnchor>
  <xdr:twoCellAnchor>
    <xdr:from>
      <xdr:col>1</xdr:col>
      <xdr:colOff>135513</xdr:colOff>
      <xdr:row>3</xdr:row>
      <xdr:rowOff>100013</xdr:rowOff>
    </xdr:from>
    <xdr:to>
      <xdr:col>2</xdr:col>
      <xdr:colOff>346364</xdr:colOff>
      <xdr:row>8</xdr:row>
      <xdr:rowOff>17318</xdr:rowOff>
    </xdr:to>
    <xdr:cxnSp macro="">
      <xdr:nvCxnSpPr>
        <xdr:cNvPr id="36" name="Straight Arrow Connector 35">
          <a:extLst>
            <a:ext uri="{FF2B5EF4-FFF2-40B4-BE49-F238E27FC236}">
              <a16:creationId xmlns:a16="http://schemas.microsoft.com/office/drawing/2014/main" id="{04910B42-0B6B-445E-84D5-96B17362F3D4}"/>
            </a:ext>
          </a:extLst>
        </xdr:cNvPr>
        <xdr:cNvCxnSpPr/>
      </xdr:nvCxnSpPr>
      <xdr:spPr>
        <a:xfrm>
          <a:off x="377968" y="671513"/>
          <a:ext cx="453305" cy="86980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225137</xdr:colOff>
      <xdr:row>6</xdr:row>
      <xdr:rowOff>77003</xdr:rowOff>
    </xdr:from>
    <xdr:to>
      <xdr:col>7</xdr:col>
      <xdr:colOff>155864</xdr:colOff>
      <xdr:row>7</xdr:row>
      <xdr:rowOff>155864</xdr:rowOff>
    </xdr:to>
    <xdr:cxnSp macro="">
      <xdr:nvCxnSpPr>
        <xdr:cNvPr id="37" name="Straight Arrow Connector 36">
          <a:extLst>
            <a:ext uri="{FF2B5EF4-FFF2-40B4-BE49-F238E27FC236}">
              <a16:creationId xmlns:a16="http://schemas.microsoft.com/office/drawing/2014/main" id="{EB240235-8881-4A4C-B4A4-ABFE774F66D3}"/>
            </a:ext>
          </a:extLst>
        </xdr:cNvPr>
        <xdr:cNvCxnSpPr>
          <a:stCxn id="29" idx="2"/>
        </xdr:cNvCxnSpPr>
      </xdr:nvCxnSpPr>
      <xdr:spPr>
        <a:xfrm>
          <a:off x="3429001" y="1220003"/>
          <a:ext cx="1714499" cy="26936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259773</xdr:colOff>
      <xdr:row>3</xdr:row>
      <xdr:rowOff>155862</xdr:rowOff>
    </xdr:from>
    <xdr:to>
      <xdr:col>15</xdr:col>
      <xdr:colOff>207818</xdr:colOff>
      <xdr:row>8</xdr:row>
      <xdr:rowOff>17318</xdr:rowOff>
    </xdr:to>
    <xdr:cxnSp macro="">
      <xdr:nvCxnSpPr>
        <xdr:cNvPr id="38" name="Straight Arrow Connector 37">
          <a:extLst>
            <a:ext uri="{FF2B5EF4-FFF2-40B4-BE49-F238E27FC236}">
              <a16:creationId xmlns:a16="http://schemas.microsoft.com/office/drawing/2014/main" id="{97B408AA-B700-40D1-AC01-A7A0B01DF742}"/>
            </a:ext>
          </a:extLst>
        </xdr:cNvPr>
        <xdr:cNvCxnSpPr>
          <a:stCxn id="32" idx="2"/>
        </xdr:cNvCxnSpPr>
      </xdr:nvCxnSpPr>
      <xdr:spPr>
        <a:xfrm>
          <a:off x="12832773" y="727362"/>
          <a:ext cx="865909" cy="81395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13608</xdr:colOff>
      <xdr:row>6</xdr:row>
      <xdr:rowOff>37234</xdr:rowOff>
    </xdr:from>
    <xdr:to>
      <xdr:col>27</xdr:col>
      <xdr:colOff>177570</xdr:colOff>
      <xdr:row>7</xdr:row>
      <xdr:rowOff>176893</xdr:rowOff>
    </xdr:to>
    <xdr:cxnSp macro="">
      <xdr:nvCxnSpPr>
        <xdr:cNvPr id="39" name="Straight Arrow Connector 38">
          <a:extLst>
            <a:ext uri="{FF2B5EF4-FFF2-40B4-BE49-F238E27FC236}">
              <a16:creationId xmlns:a16="http://schemas.microsoft.com/office/drawing/2014/main" id="{19C50FF6-2A33-481D-AD76-E59E7B5840F7}"/>
            </a:ext>
          </a:extLst>
        </xdr:cNvPr>
        <xdr:cNvCxnSpPr>
          <a:stCxn id="33" idx="2"/>
        </xdr:cNvCxnSpPr>
      </xdr:nvCxnSpPr>
      <xdr:spPr>
        <a:xfrm flipH="1">
          <a:off x="17199429" y="1180234"/>
          <a:ext cx="163962" cy="33015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585107</xdr:colOff>
      <xdr:row>6</xdr:row>
      <xdr:rowOff>88631</xdr:rowOff>
    </xdr:from>
    <xdr:to>
      <xdr:col>11</xdr:col>
      <xdr:colOff>599580</xdr:colOff>
      <xdr:row>8</xdr:row>
      <xdr:rowOff>0</xdr:rowOff>
    </xdr:to>
    <xdr:cxnSp macro="">
      <xdr:nvCxnSpPr>
        <xdr:cNvPr id="40" name="Straight Arrow Connector 39">
          <a:extLst>
            <a:ext uri="{FF2B5EF4-FFF2-40B4-BE49-F238E27FC236}">
              <a16:creationId xmlns:a16="http://schemas.microsoft.com/office/drawing/2014/main" id="{DF50FE9C-1CF1-41B8-A0E9-308404CBB9BF}"/>
            </a:ext>
          </a:extLst>
        </xdr:cNvPr>
        <xdr:cNvCxnSpPr>
          <a:stCxn id="31" idx="2"/>
        </xdr:cNvCxnSpPr>
      </xdr:nvCxnSpPr>
      <xdr:spPr>
        <a:xfrm flipH="1">
          <a:off x="15552964" y="1231631"/>
          <a:ext cx="14473" cy="29236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121228</xdr:colOff>
      <xdr:row>3</xdr:row>
      <xdr:rowOff>121227</xdr:rowOff>
    </xdr:from>
    <xdr:to>
      <xdr:col>8</xdr:col>
      <xdr:colOff>450273</xdr:colOff>
      <xdr:row>7</xdr:row>
      <xdr:rowOff>173182</xdr:rowOff>
    </xdr:to>
    <xdr:cxnSp macro="">
      <xdr:nvCxnSpPr>
        <xdr:cNvPr id="41" name="Straight Arrow Connector 40">
          <a:extLst>
            <a:ext uri="{FF2B5EF4-FFF2-40B4-BE49-F238E27FC236}">
              <a16:creationId xmlns:a16="http://schemas.microsoft.com/office/drawing/2014/main" id="{3DDD427B-E4EA-45D6-A9D2-BED73945E2FE}"/>
            </a:ext>
          </a:extLst>
        </xdr:cNvPr>
        <xdr:cNvCxnSpPr/>
      </xdr:nvCxnSpPr>
      <xdr:spPr>
        <a:xfrm>
          <a:off x="5108864" y="692727"/>
          <a:ext cx="969818" cy="81395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55848</xdr:colOff>
      <xdr:row>6</xdr:row>
      <xdr:rowOff>39287</xdr:rowOff>
    </xdr:from>
    <xdr:to>
      <xdr:col>3</xdr:col>
      <xdr:colOff>207818</xdr:colOff>
      <xdr:row>8</xdr:row>
      <xdr:rowOff>0</xdr:rowOff>
    </xdr:to>
    <xdr:cxnSp macro="">
      <xdr:nvCxnSpPr>
        <xdr:cNvPr id="42" name="Straight Arrow Connector 41">
          <a:extLst>
            <a:ext uri="{FF2B5EF4-FFF2-40B4-BE49-F238E27FC236}">
              <a16:creationId xmlns:a16="http://schemas.microsoft.com/office/drawing/2014/main" id="{E9D4E8A7-66FF-494A-9F9C-D4614DBB39D4}"/>
            </a:ext>
          </a:extLst>
        </xdr:cNvPr>
        <xdr:cNvCxnSpPr/>
      </xdr:nvCxnSpPr>
      <xdr:spPr>
        <a:xfrm>
          <a:off x="1250803" y="1182287"/>
          <a:ext cx="151970" cy="34171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1440655</xdr:colOff>
      <xdr:row>6</xdr:row>
      <xdr:rowOff>9958</xdr:rowOff>
    </xdr:from>
    <xdr:to>
      <xdr:col>9</xdr:col>
      <xdr:colOff>95250</xdr:colOff>
      <xdr:row>7</xdr:row>
      <xdr:rowOff>176893</xdr:rowOff>
    </xdr:to>
    <xdr:cxnSp macro="">
      <xdr:nvCxnSpPr>
        <xdr:cNvPr id="43" name="Straight Arrow Connector 42">
          <a:extLst>
            <a:ext uri="{FF2B5EF4-FFF2-40B4-BE49-F238E27FC236}">
              <a16:creationId xmlns:a16="http://schemas.microsoft.com/office/drawing/2014/main" id="{1DA8C852-5E8A-41D0-B010-C877C982F156}"/>
            </a:ext>
          </a:extLst>
        </xdr:cNvPr>
        <xdr:cNvCxnSpPr>
          <a:stCxn id="34" idx="2"/>
        </xdr:cNvCxnSpPr>
      </xdr:nvCxnSpPr>
      <xdr:spPr>
        <a:xfrm>
          <a:off x="12394405" y="1152958"/>
          <a:ext cx="1280774" cy="3574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2476500</xdr:colOff>
      <xdr:row>6</xdr:row>
      <xdr:rowOff>71437</xdr:rowOff>
    </xdr:from>
    <xdr:to>
      <xdr:col>32</xdr:col>
      <xdr:colOff>2165</xdr:colOff>
      <xdr:row>8</xdr:row>
      <xdr:rowOff>0</xdr:rowOff>
    </xdr:to>
    <xdr:cxnSp macro="">
      <xdr:nvCxnSpPr>
        <xdr:cNvPr id="44" name="Straight Arrow Connector 43">
          <a:extLst>
            <a:ext uri="{FF2B5EF4-FFF2-40B4-BE49-F238E27FC236}">
              <a16:creationId xmlns:a16="http://schemas.microsoft.com/office/drawing/2014/main" id="{99F37D52-B1CD-4B70-85FA-7DB63A0F8944}"/>
            </a:ext>
          </a:extLst>
        </xdr:cNvPr>
        <xdr:cNvCxnSpPr/>
      </xdr:nvCxnSpPr>
      <xdr:spPr>
        <a:xfrm flipH="1">
          <a:off x="21162818" y="1214437"/>
          <a:ext cx="1023938" cy="309563"/>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2532166</xdr:colOff>
      <xdr:row>17</xdr:row>
      <xdr:rowOff>418110</xdr:rowOff>
    </xdr:from>
    <xdr:to>
      <xdr:col>33</xdr:col>
      <xdr:colOff>448788</xdr:colOff>
      <xdr:row>23</xdr:row>
      <xdr:rowOff>650174</xdr:rowOff>
    </xdr:to>
    <xdr:sp macro="" textlink="">
      <xdr:nvSpPr>
        <xdr:cNvPr id="66" name="Rounded Rectangle 22">
          <a:extLst>
            <a:ext uri="{FF2B5EF4-FFF2-40B4-BE49-F238E27FC236}">
              <a16:creationId xmlns:a16="http://schemas.microsoft.com/office/drawing/2014/main" id="{78D000C3-B931-4DD7-923A-B8CE619D4539}"/>
            </a:ext>
          </a:extLst>
        </xdr:cNvPr>
        <xdr:cNvSpPr/>
      </xdr:nvSpPr>
      <xdr:spPr>
        <a:xfrm>
          <a:off x="24716757" y="4868883"/>
          <a:ext cx="1189758" cy="9940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Sample Projects and Initiatives</a:t>
          </a:r>
        </a:p>
      </xdr:txBody>
    </xdr:sp>
    <xdr:clientData/>
  </xdr:twoCellAnchor>
  <xdr:twoCellAnchor>
    <xdr:from>
      <xdr:col>6</xdr:col>
      <xdr:colOff>1</xdr:colOff>
      <xdr:row>81</xdr:row>
      <xdr:rowOff>166687</xdr:rowOff>
    </xdr:from>
    <xdr:to>
      <xdr:col>9</xdr:col>
      <xdr:colOff>329046</xdr:colOff>
      <xdr:row>132</xdr:row>
      <xdr:rowOff>398751</xdr:rowOff>
    </xdr:to>
    <xdr:sp macro="" textlink="">
      <xdr:nvSpPr>
        <xdr:cNvPr id="67" name="Rounded Rectangle 22">
          <a:extLst>
            <a:ext uri="{FF2B5EF4-FFF2-40B4-BE49-F238E27FC236}">
              <a16:creationId xmlns:a16="http://schemas.microsoft.com/office/drawing/2014/main" id="{C9060758-6001-4246-B3D4-0AF9F40F5020}"/>
            </a:ext>
          </a:extLst>
        </xdr:cNvPr>
        <xdr:cNvSpPr/>
      </xdr:nvSpPr>
      <xdr:spPr>
        <a:xfrm>
          <a:off x="4987637" y="10332460"/>
          <a:ext cx="3602182" cy="9940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Some</a:t>
          </a:r>
          <a:r>
            <a:rPr lang="en-US" sz="2000" baseline="0"/>
            <a:t> Sections Hidden to illustrate function cleanly</a:t>
          </a:r>
          <a:endParaRPr lang="en-US" sz="2000"/>
        </a:p>
      </xdr:txBody>
    </xdr:sp>
    <xdr:clientData/>
  </xdr:twoCellAnchor>
  <xdr:twoCellAnchor>
    <xdr:from>
      <xdr:col>5</xdr:col>
      <xdr:colOff>1420091</xdr:colOff>
      <xdr:row>12</xdr:row>
      <xdr:rowOff>262246</xdr:rowOff>
    </xdr:from>
    <xdr:to>
      <xdr:col>8</xdr:col>
      <xdr:colOff>1679864</xdr:colOff>
      <xdr:row>14</xdr:row>
      <xdr:rowOff>484909</xdr:rowOff>
    </xdr:to>
    <xdr:sp macro="" textlink="">
      <xdr:nvSpPr>
        <xdr:cNvPr id="78" name="Rounded Rectangle 23">
          <a:extLst>
            <a:ext uri="{FF2B5EF4-FFF2-40B4-BE49-F238E27FC236}">
              <a16:creationId xmlns:a16="http://schemas.microsoft.com/office/drawing/2014/main" id="{542C3666-631F-439D-A595-92CF77F2DA52}"/>
            </a:ext>
          </a:extLst>
        </xdr:cNvPr>
        <xdr:cNvSpPr/>
      </xdr:nvSpPr>
      <xdr:spPr>
        <a:xfrm>
          <a:off x="4623955" y="3570019"/>
          <a:ext cx="2684318" cy="79416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Budget items roll up to high level catagory</a:t>
          </a:r>
        </a:p>
      </xdr:txBody>
    </xdr:sp>
    <xdr:clientData/>
  </xdr:twoCellAnchor>
  <xdr:twoCellAnchor>
    <xdr:from>
      <xdr:col>8</xdr:col>
      <xdr:colOff>1679864</xdr:colOff>
      <xdr:row>10</xdr:row>
      <xdr:rowOff>502229</xdr:rowOff>
    </xdr:from>
    <xdr:to>
      <xdr:col>10</xdr:col>
      <xdr:colOff>17318</xdr:colOff>
      <xdr:row>14</xdr:row>
      <xdr:rowOff>87828</xdr:rowOff>
    </xdr:to>
    <xdr:cxnSp macro="">
      <xdr:nvCxnSpPr>
        <xdr:cNvPr id="79" name="Straight Arrow Connector 78">
          <a:extLst>
            <a:ext uri="{FF2B5EF4-FFF2-40B4-BE49-F238E27FC236}">
              <a16:creationId xmlns:a16="http://schemas.microsoft.com/office/drawing/2014/main" id="{32671A4D-0617-486E-B77B-EC192401E3B1}"/>
            </a:ext>
          </a:extLst>
        </xdr:cNvPr>
        <xdr:cNvCxnSpPr>
          <a:stCxn id="78" idx="3"/>
        </xdr:cNvCxnSpPr>
      </xdr:nvCxnSpPr>
      <xdr:spPr>
        <a:xfrm flipV="1">
          <a:off x="7308273" y="3048002"/>
          <a:ext cx="1662545" cy="91909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1679864</xdr:colOff>
      <xdr:row>14</xdr:row>
      <xdr:rowOff>87828</xdr:rowOff>
    </xdr:from>
    <xdr:to>
      <xdr:col>10</xdr:col>
      <xdr:colOff>0</xdr:colOff>
      <xdr:row>14</xdr:row>
      <xdr:rowOff>225137</xdr:rowOff>
    </xdr:to>
    <xdr:cxnSp macro="">
      <xdr:nvCxnSpPr>
        <xdr:cNvPr id="80" name="Straight Arrow Connector 79">
          <a:extLst>
            <a:ext uri="{FF2B5EF4-FFF2-40B4-BE49-F238E27FC236}">
              <a16:creationId xmlns:a16="http://schemas.microsoft.com/office/drawing/2014/main" id="{9C16308E-BF26-462F-A461-A313512D1E67}"/>
            </a:ext>
          </a:extLst>
        </xdr:cNvPr>
        <xdr:cNvCxnSpPr>
          <a:stCxn id="78" idx="3"/>
        </xdr:cNvCxnSpPr>
      </xdr:nvCxnSpPr>
      <xdr:spPr>
        <a:xfrm>
          <a:off x="7308273" y="3967101"/>
          <a:ext cx="1645227" cy="13730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675410</xdr:colOff>
      <xdr:row>23</xdr:row>
      <xdr:rowOff>571500</xdr:rowOff>
    </xdr:from>
    <xdr:to>
      <xdr:col>5</xdr:col>
      <xdr:colOff>1766454</xdr:colOff>
      <xdr:row>35</xdr:row>
      <xdr:rowOff>242454</xdr:rowOff>
    </xdr:to>
    <xdr:sp macro="" textlink="">
      <xdr:nvSpPr>
        <xdr:cNvPr id="92" name="Rounded Rectangle 22">
          <a:extLst>
            <a:ext uri="{FF2B5EF4-FFF2-40B4-BE49-F238E27FC236}">
              <a16:creationId xmlns:a16="http://schemas.microsoft.com/office/drawing/2014/main" id="{09FA04D1-F438-4913-942A-99CE94AA38CE}"/>
            </a:ext>
          </a:extLst>
        </xdr:cNvPr>
        <xdr:cNvSpPr/>
      </xdr:nvSpPr>
      <xdr:spPr>
        <a:xfrm>
          <a:off x="2511137" y="5784273"/>
          <a:ext cx="2459181" cy="119495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Calapse and Expand sub-sections and columns above</a:t>
          </a:r>
        </a:p>
      </xdr:txBody>
    </xdr:sp>
    <xdr:clientData/>
  </xdr:twoCellAnchor>
  <xdr:twoCellAnchor>
    <xdr:from>
      <xdr:col>0</xdr:col>
      <xdr:colOff>86591</xdr:colOff>
      <xdr:row>8</xdr:row>
      <xdr:rowOff>138546</xdr:rowOff>
    </xdr:from>
    <xdr:to>
      <xdr:col>4</xdr:col>
      <xdr:colOff>675410</xdr:colOff>
      <xdr:row>28</xdr:row>
      <xdr:rowOff>406977</xdr:rowOff>
    </xdr:to>
    <xdr:cxnSp macro="">
      <xdr:nvCxnSpPr>
        <xdr:cNvPr id="93" name="Straight Arrow Connector 92">
          <a:extLst>
            <a:ext uri="{FF2B5EF4-FFF2-40B4-BE49-F238E27FC236}">
              <a16:creationId xmlns:a16="http://schemas.microsoft.com/office/drawing/2014/main" id="{6C4982DB-A702-49ED-9D5C-3DA9594ADF71}"/>
            </a:ext>
          </a:extLst>
        </xdr:cNvPr>
        <xdr:cNvCxnSpPr>
          <a:stCxn id="92" idx="1"/>
        </xdr:cNvCxnSpPr>
      </xdr:nvCxnSpPr>
      <xdr:spPr>
        <a:xfrm flipH="1" flipV="1">
          <a:off x="86591" y="1662546"/>
          <a:ext cx="2424546" cy="47192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121227</xdr:colOff>
      <xdr:row>17</xdr:row>
      <xdr:rowOff>484911</xdr:rowOff>
    </xdr:from>
    <xdr:to>
      <xdr:col>4</xdr:col>
      <xdr:colOff>675410</xdr:colOff>
      <xdr:row>28</xdr:row>
      <xdr:rowOff>406977</xdr:rowOff>
    </xdr:to>
    <xdr:cxnSp macro="">
      <xdr:nvCxnSpPr>
        <xdr:cNvPr id="97" name="Straight Arrow Connector 96">
          <a:extLst>
            <a:ext uri="{FF2B5EF4-FFF2-40B4-BE49-F238E27FC236}">
              <a16:creationId xmlns:a16="http://schemas.microsoft.com/office/drawing/2014/main" id="{CDC1BBE8-DDEB-4EA9-9E8E-3ED240C39A2C}"/>
            </a:ext>
          </a:extLst>
        </xdr:cNvPr>
        <xdr:cNvCxnSpPr>
          <a:stCxn id="92" idx="1"/>
        </xdr:cNvCxnSpPr>
      </xdr:nvCxnSpPr>
      <xdr:spPr>
        <a:xfrm flipH="1" flipV="1">
          <a:off x="121227" y="4935684"/>
          <a:ext cx="2389910" cy="144606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69273</xdr:colOff>
      <xdr:row>28</xdr:row>
      <xdr:rowOff>398319</xdr:rowOff>
    </xdr:from>
    <xdr:to>
      <xdr:col>4</xdr:col>
      <xdr:colOff>675410</xdr:colOff>
      <xdr:row>28</xdr:row>
      <xdr:rowOff>406977</xdr:rowOff>
    </xdr:to>
    <xdr:cxnSp macro="">
      <xdr:nvCxnSpPr>
        <xdr:cNvPr id="100" name="Straight Arrow Connector 99">
          <a:extLst>
            <a:ext uri="{FF2B5EF4-FFF2-40B4-BE49-F238E27FC236}">
              <a16:creationId xmlns:a16="http://schemas.microsoft.com/office/drawing/2014/main" id="{2F5149C8-B827-40F8-81DB-48B36C2D05EA}"/>
            </a:ext>
          </a:extLst>
        </xdr:cNvPr>
        <xdr:cNvCxnSpPr>
          <a:stCxn id="92" idx="1"/>
        </xdr:cNvCxnSpPr>
      </xdr:nvCxnSpPr>
      <xdr:spPr>
        <a:xfrm flipH="1" flipV="1">
          <a:off x="69273" y="6373092"/>
          <a:ext cx="2441864" cy="865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34637</xdr:colOff>
      <xdr:row>28</xdr:row>
      <xdr:rowOff>406977</xdr:rowOff>
    </xdr:from>
    <xdr:to>
      <xdr:col>4</xdr:col>
      <xdr:colOff>675410</xdr:colOff>
      <xdr:row>57</xdr:row>
      <xdr:rowOff>173182</xdr:rowOff>
    </xdr:to>
    <xdr:cxnSp macro="">
      <xdr:nvCxnSpPr>
        <xdr:cNvPr id="103" name="Straight Arrow Connector 102">
          <a:extLst>
            <a:ext uri="{FF2B5EF4-FFF2-40B4-BE49-F238E27FC236}">
              <a16:creationId xmlns:a16="http://schemas.microsoft.com/office/drawing/2014/main" id="{8E0605D5-B043-4E39-BC68-84C953E07D11}"/>
            </a:ext>
          </a:extLst>
        </xdr:cNvPr>
        <xdr:cNvCxnSpPr>
          <a:stCxn id="92" idx="1"/>
        </xdr:cNvCxnSpPr>
      </xdr:nvCxnSpPr>
      <xdr:spPr>
        <a:xfrm flipH="1">
          <a:off x="34637" y="6381750"/>
          <a:ext cx="2476500" cy="205220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533399</xdr:colOff>
      <xdr:row>1</xdr:row>
      <xdr:rowOff>91786</xdr:rowOff>
    </xdr:from>
    <xdr:to>
      <xdr:col>25</xdr:col>
      <xdr:colOff>294408</xdr:colOff>
      <xdr:row>5</xdr:row>
      <xdr:rowOff>155864</xdr:rowOff>
    </xdr:to>
    <xdr:sp macro="" textlink="">
      <xdr:nvSpPr>
        <xdr:cNvPr id="117" name="Rounded Rectangle 7">
          <a:extLst>
            <a:ext uri="{FF2B5EF4-FFF2-40B4-BE49-F238E27FC236}">
              <a16:creationId xmlns:a16="http://schemas.microsoft.com/office/drawing/2014/main" id="{D1C2CAD2-0E6E-4F70-8557-88180B8421D4}"/>
            </a:ext>
          </a:extLst>
        </xdr:cNvPr>
        <xdr:cNvSpPr/>
      </xdr:nvSpPr>
      <xdr:spPr>
        <a:xfrm>
          <a:off x="14024263" y="282286"/>
          <a:ext cx="5683827" cy="82607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2000"/>
            <a:t>Maturity</a:t>
          </a:r>
          <a:r>
            <a:rPr lang="en-US" sz="2000" baseline="0"/>
            <a:t> specifics (process, policy, documentation and automation), used to calculate maturity map</a:t>
          </a:r>
          <a:endParaRPr lang="en-US" sz="2000"/>
        </a:p>
      </xdr:txBody>
    </xdr:sp>
    <xdr:clientData/>
  </xdr:twoCellAnchor>
  <xdr:twoCellAnchor>
    <xdr:from>
      <xdr:col>17</xdr:col>
      <xdr:colOff>484909</xdr:colOff>
      <xdr:row>5</xdr:row>
      <xdr:rowOff>155864</xdr:rowOff>
    </xdr:from>
    <xdr:to>
      <xdr:col>18</xdr:col>
      <xdr:colOff>483177</xdr:colOff>
      <xdr:row>7</xdr:row>
      <xdr:rowOff>173182</xdr:rowOff>
    </xdr:to>
    <xdr:cxnSp macro="">
      <xdr:nvCxnSpPr>
        <xdr:cNvPr id="118" name="Straight Arrow Connector 117">
          <a:extLst>
            <a:ext uri="{FF2B5EF4-FFF2-40B4-BE49-F238E27FC236}">
              <a16:creationId xmlns:a16="http://schemas.microsoft.com/office/drawing/2014/main" id="{AC7DAC00-965A-445B-8FB2-0FDBD666C417}"/>
            </a:ext>
          </a:extLst>
        </xdr:cNvPr>
        <xdr:cNvCxnSpPr>
          <a:stCxn id="117" idx="2"/>
        </xdr:cNvCxnSpPr>
      </xdr:nvCxnSpPr>
      <xdr:spPr>
        <a:xfrm flipH="1">
          <a:off x="15759545" y="1108364"/>
          <a:ext cx="1106632" cy="39831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483177</xdr:colOff>
      <xdr:row>5</xdr:row>
      <xdr:rowOff>155864</xdr:rowOff>
    </xdr:from>
    <xdr:to>
      <xdr:col>24</xdr:col>
      <xdr:colOff>225137</xdr:colOff>
      <xdr:row>7</xdr:row>
      <xdr:rowOff>173182</xdr:rowOff>
    </xdr:to>
    <xdr:cxnSp macro="">
      <xdr:nvCxnSpPr>
        <xdr:cNvPr id="128" name="Straight Arrow Connector 127">
          <a:extLst>
            <a:ext uri="{FF2B5EF4-FFF2-40B4-BE49-F238E27FC236}">
              <a16:creationId xmlns:a16="http://schemas.microsoft.com/office/drawing/2014/main" id="{66B5FF14-94B7-4315-B01A-54948EC33613}"/>
            </a:ext>
          </a:extLst>
        </xdr:cNvPr>
        <xdr:cNvCxnSpPr>
          <a:stCxn id="117" idx="2"/>
        </xdr:cNvCxnSpPr>
      </xdr:nvCxnSpPr>
      <xdr:spPr>
        <a:xfrm>
          <a:off x="16866177" y="1108364"/>
          <a:ext cx="1958687" cy="39831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349250</xdr:colOff>
      <xdr:row>0</xdr:row>
      <xdr:rowOff>0</xdr:rowOff>
    </xdr:from>
    <xdr:to>
      <xdr:col>7</xdr:col>
      <xdr:colOff>336550</xdr:colOff>
      <xdr:row>15</xdr:row>
      <xdr:rowOff>165100</xdr:rowOff>
    </xdr:to>
    <xdr:pic>
      <xdr:nvPicPr>
        <xdr:cNvPr id="3" name="Picture 2">
          <a:extLst>
            <a:ext uri="{FF2B5EF4-FFF2-40B4-BE49-F238E27FC236}">
              <a16:creationId xmlns:a16="http://schemas.microsoft.com/office/drawing/2014/main" id="{6B2A38B2-304F-5DAB-8D22-E98CA9C905F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476" t="1" r="14639" b="3958"/>
        <a:stretch/>
      </xdr:blipFill>
      <xdr:spPr>
        <a:xfrm>
          <a:off x="349250" y="0"/>
          <a:ext cx="4254500" cy="2927350"/>
        </a:xfrm>
        <a:prstGeom prst="rect">
          <a:avLst/>
        </a:prstGeom>
      </xdr:spPr>
    </xdr:pic>
    <xdr:clientData/>
  </xdr:twoCellAnchor>
  <xdr:twoCellAnchor editAs="absolute">
    <xdr:from>
      <xdr:col>4</xdr:col>
      <xdr:colOff>311150</xdr:colOff>
      <xdr:row>16</xdr:row>
      <xdr:rowOff>92850</xdr:rowOff>
    </xdr:from>
    <xdr:to>
      <xdr:col>10</xdr:col>
      <xdr:colOff>158750</xdr:colOff>
      <xdr:row>29</xdr:row>
      <xdr:rowOff>12700</xdr:rowOff>
    </xdr:to>
    <xdr:pic>
      <xdr:nvPicPr>
        <xdr:cNvPr id="5" name="Picture 4">
          <a:extLst>
            <a:ext uri="{FF2B5EF4-FFF2-40B4-BE49-F238E27FC236}">
              <a16:creationId xmlns:a16="http://schemas.microsoft.com/office/drawing/2014/main" id="{E3649E6E-15CE-ABCC-EED1-64FA2586FBF3}"/>
            </a:ext>
          </a:extLst>
        </xdr:cNvPr>
        <xdr:cNvPicPr>
          <a:picLocks noChangeAspect="1"/>
        </xdr:cNvPicPr>
      </xdr:nvPicPr>
      <xdr:blipFill rotWithShape="1">
        <a:blip xmlns:r="http://schemas.openxmlformats.org/officeDocument/2006/relationships" r:embed="rId2" cstate="hqprint">
          <a:extLst>
            <a:ext uri="{28A0092B-C50C-407E-A947-70E740481C1C}">
              <a14:useLocalDpi xmlns:a14="http://schemas.microsoft.com/office/drawing/2010/main" val="0"/>
            </a:ext>
          </a:extLst>
        </a:blip>
        <a:srcRect l="6406" r="15669" b="8262"/>
        <a:stretch/>
      </xdr:blipFill>
      <xdr:spPr>
        <a:xfrm>
          <a:off x="2749550" y="3039250"/>
          <a:ext cx="3505200" cy="2313800"/>
        </a:xfrm>
        <a:prstGeom prst="rect">
          <a:avLst/>
        </a:prstGeom>
      </xdr:spPr>
    </xdr:pic>
    <xdr:clientData/>
  </xdr:twoCellAnchor>
  <xdr:twoCellAnchor editAs="absolute">
    <xdr:from>
      <xdr:col>7</xdr:col>
      <xdr:colOff>400050</xdr:colOff>
      <xdr:row>0</xdr:row>
      <xdr:rowOff>1</xdr:rowOff>
    </xdr:from>
    <xdr:to>
      <xdr:col>15</xdr:col>
      <xdr:colOff>25400</xdr:colOff>
      <xdr:row>15</xdr:row>
      <xdr:rowOff>171451</xdr:rowOff>
    </xdr:to>
    <xdr:pic>
      <xdr:nvPicPr>
        <xdr:cNvPr id="7" name="Picture 6">
          <a:extLst>
            <a:ext uri="{FF2B5EF4-FFF2-40B4-BE49-F238E27FC236}">
              <a16:creationId xmlns:a16="http://schemas.microsoft.com/office/drawing/2014/main" id="{FDD71342-986B-C83E-322C-3ACD7607306C}"/>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844" r="15869" b="9223"/>
        <a:stretch/>
      </xdr:blipFill>
      <xdr:spPr>
        <a:xfrm>
          <a:off x="4667250" y="1"/>
          <a:ext cx="4502150" cy="2933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234950</xdr:colOff>
      <xdr:row>1</xdr:row>
      <xdr:rowOff>19050</xdr:rowOff>
    </xdr:from>
    <xdr:to>
      <xdr:col>22</xdr:col>
      <xdr:colOff>528588</xdr:colOff>
      <xdr:row>39</xdr:row>
      <xdr:rowOff>113383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76250" y="203200"/>
          <a:ext cx="13228588" cy="70920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781581-7FAE-4FB9-8B35-CB77ACFCFFFB}" name="Table2" displayName="Table2" ref="B3:C9" totalsRowShown="0" headerRowBorderDxfId="34">
  <autoFilter ref="B3:C9" xr:uid="{DF781581-7FAE-4FB9-8B35-CB77ACFCFFFB}"/>
  <tableColumns count="2">
    <tableColumn id="1" xr3:uid="{00BC2412-61A3-4DF6-BB22-CAAD8EB22260}" name="Process" dataDxfId="33"/>
    <tableColumn id="2" xr3:uid="{E5B2DF61-7FFD-4AAC-8C2C-390D62200DA8}" name="Value" dataDxfId="3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FF3E33-1927-4A3B-AF8A-16BDDA1383CC}" name="Table3" displayName="Table3" ref="E3:F8" totalsRowShown="0" headerRowDxfId="31" headerRowBorderDxfId="30">
  <autoFilter ref="E3:F8" xr:uid="{D1FF3E33-1927-4A3B-AF8A-16BDDA1383CC}"/>
  <tableColumns count="2">
    <tableColumn id="1" xr3:uid="{6F39B97F-07E3-4BB2-9B53-C862115789C8}" name="Policy Level" dataDxfId="29"/>
    <tableColumn id="2" xr3:uid="{FF213175-8CFB-4C99-9DA8-1C3785AD6E1C}" name="Value"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C26B8-C144-4C4C-9E1F-67CFF8F3DE72}" name="Table4" displayName="Table4" ref="H3:I8" totalsRowShown="0" headerRowDxfId="27" headerRowBorderDxfId="26">
  <autoFilter ref="H3:I8" xr:uid="{7D9C26B8-C144-4C4C-9E1F-67CFF8F3DE72}"/>
  <tableColumns count="2">
    <tableColumn id="1" xr3:uid="{AE8B7A60-5BD5-4000-9261-ED09FE606C1C}" name="Documentation Level" dataDxfId="25"/>
    <tableColumn id="2" xr3:uid="{B5EC03FF-7965-4813-9BEC-A6C52549C863}" name="Valu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2438F5-8D80-4AF3-B0F8-A51607CC7387}" name="Table5" displayName="Table5" ref="K3:L7" totalsRowShown="0" headerRowDxfId="23" headerRowBorderDxfId="22">
  <autoFilter ref="K3:L7" xr:uid="{972438F5-8D80-4AF3-B0F8-A51607CC7387}"/>
  <tableColumns count="2">
    <tableColumn id="1" xr3:uid="{97E398FE-891E-423A-B4A0-02A3011C57D3}" name="Automation Level" dataDxfId="21"/>
    <tableColumn id="2" xr3:uid="{90F22701-971A-45B8-8596-3FB21CFBFB99}" name="Value"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file:///D:\Governance" TargetMode="External"/><Relationship Id="rId7" Type="http://schemas.openxmlformats.org/officeDocument/2006/relationships/printerSettings" Target="../printerSettings/printerSettings1.bin"/><Relationship Id="rId2" Type="http://schemas.openxmlformats.org/officeDocument/2006/relationships/hyperlink" Target="file:///D:\Risk\Vulnerability%20Management" TargetMode="External"/><Relationship Id="rId1" Type="http://schemas.openxmlformats.org/officeDocument/2006/relationships/hyperlink" Target="file:///D:\Risk\Risk%20Assessments" TargetMode="External"/><Relationship Id="rId6" Type="http://schemas.openxmlformats.org/officeDocument/2006/relationships/hyperlink" Target="file:///D:\Risk\Vulnerability%20Management" TargetMode="External"/><Relationship Id="rId5" Type="http://schemas.openxmlformats.org/officeDocument/2006/relationships/hyperlink" Target="file:///D:\Awareness" TargetMode="External"/><Relationship Id="rId4" Type="http://schemas.openxmlformats.org/officeDocument/2006/relationships/hyperlink" Target="file:///D:\Infrastructur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499984740745262"/>
  </sheetPr>
  <dimension ref="A1:AK53"/>
  <sheetViews>
    <sheetView showGridLines="0" showRowColHeaders="0" zoomScale="60" zoomScaleNormal="60" workbookViewId="0">
      <selection activeCell="M1" sqref="M1:S1048576"/>
    </sheetView>
  </sheetViews>
  <sheetFormatPr defaultRowHeight="14.4" x14ac:dyDescent="0.3"/>
  <cols>
    <col min="1" max="1" width="56.21875" customWidth="1"/>
    <col min="2" max="2" width="2.77734375" customWidth="1"/>
    <col min="3" max="3" width="7.44140625" customWidth="1"/>
    <col min="4" max="4" width="3.77734375" customWidth="1"/>
    <col min="5" max="5" width="19.77734375" customWidth="1"/>
    <col min="6" max="6" width="34" customWidth="1"/>
    <col min="7" max="7" width="5.5546875" customWidth="1"/>
    <col min="8" max="8" width="7.77734375" style="218" customWidth="1"/>
    <col min="9" max="9" width="6.77734375" style="4" customWidth="1"/>
    <col min="10" max="11" width="6.77734375" customWidth="1"/>
    <col min="12" max="12" width="7.21875" style="25" customWidth="1"/>
    <col min="13" max="19" width="3.77734375" customWidth="1"/>
    <col min="20" max="20" width="2.21875" customWidth="1"/>
    <col min="21" max="32" width="4.77734375" customWidth="1"/>
    <col min="33" max="33" width="2.77734375" customWidth="1"/>
    <col min="34" max="34" width="23.44140625" customWidth="1"/>
    <col min="35" max="35" width="18.5546875" customWidth="1"/>
    <col min="36" max="36" width="15.21875" customWidth="1"/>
    <col min="37" max="37" width="18.5546875" customWidth="1"/>
  </cols>
  <sheetData>
    <row r="1" spans="2:37" ht="23.25" customHeight="1" x14ac:dyDescent="0.3"/>
    <row r="8" spans="2:37" x14ac:dyDescent="0.3">
      <c r="B8" s="7"/>
      <c r="C8" s="8"/>
      <c r="D8" s="8"/>
      <c r="E8" s="8"/>
      <c r="F8" s="8"/>
      <c r="G8" s="8"/>
      <c r="H8" s="219"/>
      <c r="I8" s="9"/>
      <c r="J8" s="8"/>
      <c r="K8" s="8"/>
      <c r="L8" s="24"/>
      <c r="M8" s="8"/>
      <c r="N8" s="8"/>
      <c r="O8" s="8"/>
      <c r="P8" s="8"/>
      <c r="Q8" s="8"/>
      <c r="R8" s="8"/>
      <c r="S8" s="8"/>
      <c r="T8" s="8"/>
      <c r="U8" s="8"/>
      <c r="V8" s="8"/>
      <c r="W8" s="8"/>
      <c r="X8" s="8"/>
      <c r="Y8" s="8"/>
      <c r="Z8" s="8"/>
      <c r="AA8" s="8"/>
      <c r="AB8" s="8"/>
      <c r="AC8" s="8"/>
      <c r="AD8" s="8"/>
      <c r="AE8" s="8"/>
      <c r="AF8" s="8"/>
      <c r="AG8" s="10"/>
    </row>
    <row r="9" spans="2:37" ht="21" x14ac:dyDescent="0.3">
      <c r="B9" s="11"/>
      <c r="C9" s="448" t="s">
        <v>330</v>
      </c>
      <c r="D9" s="449"/>
      <c r="E9" s="449"/>
      <c r="F9" s="449"/>
      <c r="G9" s="449"/>
      <c r="H9" s="449"/>
      <c r="I9" s="449"/>
      <c r="J9" s="449"/>
      <c r="K9" s="450"/>
      <c r="L9" s="189"/>
      <c r="M9" s="410" t="s">
        <v>359</v>
      </c>
      <c r="N9" s="411"/>
      <c r="O9" s="411"/>
      <c r="P9" s="411"/>
      <c r="Q9" s="411"/>
      <c r="R9" s="411"/>
      <c r="S9" s="412"/>
      <c r="T9" s="20"/>
      <c r="U9" s="410" t="s">
        <v>360</v>
      </c>
      <c r="V9" s="411"/>
      <c r="W9" s="411"/>
      <c r="X9" s="412"/>
      <c r="Y9" s="410" t="s">
        <v>361</v>
      </c>
      <c r="Z9" s="411"/>
      <c r="AA9" s="411"/>
      <c r="AB9" s="412"/>
      <c r="AC9" s="410" t="s">
        <v>362</v>
      </c>
      <c r="AD9" s="411"/>
      <c r="AE9" s="411"/>
      <c r="AF9" s="412"/>
      <c r="AG9" s="29"/>
    </row>
    <row r="10" spans="2:37" ht="43.2" x14ac:dyDescent="0.3">
      <c r="B10" s="11"/>
      <c r="C10" s="446" t="s">
        <v>0</v>
      </c>
      <c r="D10" s="447"/>
      <c r="E10" s="220" t="s">
        <v>2</v>
      </c>
      <c r="F10" s="220" t="s">
        <v>363</v>
      </c>
      <c r="G10" s="1" t="s">
        <v>364</v>
      </c>
      <c r="H10" s="1" t="s">
        <v>365</v>
      </c>
      <c r="I10" s="1" t="s">
        <v>487</v>
      </c>
      <c r="J10" s="1" t="s">
        <v>488</v>
      </c>
      <c r="K10" s="1" t="s">
        <v>489</v>
      </c>
      <c r="L10" s="1" t="s">
        <v>366</v>
      </c>
      <c r="M10" s="221">
        <v>0</v>
      </c>
      <c r="N10" s="221">
        <v>1</v>
      </c>
      <c r="O10" s="221">
        <v>2</v>
      </c>
      <c r="P10" s="221">
        <v>3</v>
      </c>
      <c r="Q10" s="221">
        <v>4</v>
      </c>
      <c r="R10" s="221">
        <v>5</v>
      </c>
      <c r="S10" s="221">
        <v>6</v>
      </c>
      <c r="T10" s="221"/>
      <c r="U10" s="222" t="s">
        <v>367</v>
      </c>
      <c r="V10" s="222" t="s">
        <v>368</v>
      </c>
      <c r="W10" s="223" t="s">
        <v>369</v>
      </c>
      <c r="X10" s="223" t="s">
        <v>370</v>
      </c>
      <c r="Y10" s="224" t="s">
        <v>490</v>
      </c>
      <c r="Z10" s="224" t="s">
        <v>491</v>
      </c>
      <c r="AA10" s="224" t="s">
        <v>492</v>
      </c>
      <c r="AB10" s="224" t="s">
        <v>493</v>
      </c>
      <c r="AC10" s="225" t="s">
        <v>494</v>
      </c>
      <c r="AD10" s="225" t="s">
        <v>495</v>
      </c>
      <c r="AE10" s="225" t="s">
        <v>496</v>
      </c>
      <c r="AF10" s="225" t="s">
        <v>497</v>
      </c>
      <c r="AG10" s="29"/>
      <c r="AH10" s="27"/>
      <c r="AI10" s="27"/>
      <c r="AJ10" s="27"/>
      <c r="AK10" s="27"/>
    </row>
    <row r="11" spans="2:37" ht="28.8" x14ac:dyDescent="0.3">
      <c r="B11" s="11"/>
      <c r="C11" s="440" t="s">
        <v>371</v>
      </c>
      <c r="D11" s="441"/>
      <c r="E11" s="226" t="s">
        <v>4</v>
      </c>
      <c r="F11" s="226" t="s">
        <v>372</v>
      </c>
      <c r="G11" s="227" t="s">
        <v>373</v>
      </c>
      <c r="H11" s="227" t="s">
        <v>374</v>
      </c>
      <c r="I11" s="228" t="s">
        <v>375</v>
      </c>
      <c r="J11" s="229"/>
      <c r="K11" s="229"/>
      <c r="L11" s="230" t="s">
        <v>376</v>
      </c>
      <c r="M11" s="231"/>
      <c r="N11" s="231"/>
      <c r="O11" s="232"/>
      <c r="P11" s="232"/>
      <c r="Q11" s="233"/>
      <c r="R11" s="234"/>
      <c r="S11" s="235"/>
      <c r="T11" s="236"/>
      <c r="U11" s="235"/>
      <c r="V11" s="235" t="s">
        <v>377</v>
      </c>
      <c r="W11" s="237"/>
      <c r="X11" s="237"/>
      <c r="Y11" s="237" t="s">
        <v>378</v>
      </c>
      <c r="Z11" s="237"/>
      <c r="AA11" s="237"/>
      <c r="AB11" s="237"/>
      <c r="AC11" s="237" t="s">
        <v>379</v>
      </c>
      <c r="AD11" s="237"/>
      <c r="AE11" s="237"/>
      <c r="AF11" s="237"/>
      <c r="AG11" s="12"/>
    </row>
    <row r="12" spans="2:37" ht="28.8" x14ac:dyDescent="0.3">
      <c r="B12" s="11"/>
      <c r="C12" s="442"/>
      <c r="D12" s="443"/>
      <c r="E12" s="226" t="s">
        <v>6</v>
      </c>
      <c r="F12" s="226" t="s">
        <v>380</v>
      </c>
      <c r="G12" s="238" t="s">
        <v>381</v>
      </c>
      <c r="H12" s="227" t="s">
        <v>382</v>
      </c>
      <c r="I12" s="238"/>
      <c r="J12" s="229"/>
      <c r="K12" s="238" t="s">
        <v>383</v>
      </c>
      <c r="L12" s="239" t="s">
        <v>44</v>
      </c>
      <c r="M12" s="240"/>
      <c r="N12" s="231"/>
      <c r="O12" s="232"/>
      <c r="P12" s="232"/>
      <c r="Q12" s="234" t="s">
        <v>384</v>
      </c>
      <c r="R12" s="234"/>
      <c r="S12" s="235"/>
      <c r="T12" s="236"/>
      <c r="U12" s="235" t="s">
        <v>385</v>
      </c>
      <c r="V12" s="235"/>
      <c r="W12" s="237"/>
      <c r="X12" s="237"/>
      <c r="Y12" s="226"/>
      <c r="Z12" s="237"/>
      <c r="AA12" s="237"/>
      <c r="AB12" s="237"/>
      <c r="AC12" s="237"/>
      <c r="AD12" s="237"/>
      <c r="AE12" s="237"/>
      <c r="AF12" s="237"/>
      <c r="AG12" s="12"/>
    </row>
    <row r="13" spans="2:37" ht="43.2" x14ac:dyDescent="0.3">
      <c r="B13" s="11"/>
      <c r="C13" s="442"/>
      <c r="D13" s="443"/>
      <c r="E13" s="226" t="s">
        <v>8</v>
      </c>
      <c r="F13" s="241" t="s">
        <v>386</v>
      </c>
      <c r="G13" s="238">
        <v>5</v>
      </c>
      <c r="H13" s="227" t="s">
        <v>382</v>
      </c>
      <c r="I13" s="242" t="s">
        <v>383</v>
      </c>
      <c r="J13" s="229"/>
      <c r="K13" s="229"/>
      <c r="L13" s="230" t="s">
        <v>387</v>
      </c>
      <c r="M13" s="240"/>
      <c r="N13" s="243"/>
      <c r="O13" s="232"/>
      <c r="P13" s="232"/>
      <c r="Q13" s="234"/>
      <c r="R13" s="234"/>
      <c r="S13" s="235"/>
      <c r="T13" s="236"/>
      <c r="U13" s="244"/>
      <c r="V13" s="235" t="s">
        <v>388</v>
      </c>
      <c r="W13" s="235"/>
      <c r="X13" s="235"/>
      <c r="Y13" s="237"/>
      <c r="Z13" s="237"/>
      <c r="AA13" s="237"/>
      <c r="AB13" s="235" t="s">
        <v>389</v>
      </c>
      <c r="AC13" s="237"/>
      <c r="AD13" s="237"/>
      <c r="AE13" s="237"/>
      <c r="AF13" s="235"/>
      <c r="AG13" s="12"/>
    </row>
    <row r="14" spans="2:37" x14ac:dyDescent="0.3">
      <c r="B14" s="11"/>
      <c r="C14" s="442"/>
      <c r="D14" s="443"/>
      <c r="E14" s="226" t="s">
        <v>10</v>
      </c>
      <c r="F14" s="241" t="s">
        <v>390</v>
      </c>
      <c r="G14" s="238" t="s">
        <v>391</v>
      </c>
      <c r="H14" s="245">
        <v>4</v>
      </c>
      <c r="I14" s="238"/>
      <c r="J14" s="238" t="s">
        <v>383</v>
      </c>
      <c r="K14" s="238" t="s">
        <v>383</v>
      </c>
      <c r="L14" s="239" t="s">
        <v>45</v>
      </c>
      <c r="M14" s="240"/>
      <c r="N14" s="231"/>
      <c r="O14" s="232"/>
      <c r="P14" s="232"/>
      <c r="Q14" s="234"/>
      <c r="R14" s="234"/>
      <c r="S14" s="235"/>
      <c r="T14" s="236"/>
      <c r="U14" s="235"/>
      <c r="V14" s="235" t="s">
        <v>392</v>
      </c>
      <c r="W14" s="237" t="s">
        <v>393</v>
      </c>
      <c r="X14" s="237"/>
      <c r="Y14" s="237"/>
      <c r="Z14" s="237"/>
      <c r="AA14" s="237"/>
      <c r="AB14" s="237"/>
      <c r="AC14" s="237"/>
      <c r="AD14" s="237"/>
      <c r="AE14" s="237"/>
      <c r="AF14" s="237"/>
      <c r="AG14" s="12"/>
    </row>
    <row r="15" spans="2:37" x14ac:dyDescent="0.3">
      <c r="B15" s="11"/>
      <c r="C15" s="442"/>
      <c r="D15" s="443"/>
      <c r="E15" s="226" t="s">
        <v>12</v>
      </c>
      <c r="F15" s="226" t="s">
        <v>394</v>
      </c>
      <c r="G15" s="238" t="s">
        <v>395</v>
      </c>
      <c r="H15" s="227" t="s">
        <v>382</v>
      </c>
      <c r="I15" s="238"/>
      <c r="J15" s="229"/>
      <c r="K15" s="229"/>
      <c r="L15" s="239" t="s">
        <v>45</v>
      </c>
      <c r="M15" s="240"/>
      <c r="N15" s="231"/>
      <c r="O15" s="232"/>
      <c r="P15" s="232"/>
      <c r="Q15" s="234"/>
      <c r="R15" s="234"/>
      <c r="S15" s="235"/>
      <c r="T15" s="236"/>
      <c r="U15" s="235"/>
      <c r="V15" s="235" t="s">
        <v>396</v>
      </c>
      <c r="W15" s="237"/>
      <c r="X15" s="237" t="s">
        <v>397</v>
      </c>
      <c r="Y15" s="237"/>
      <c r="Z15" s="237" t="s">
        <v>398</v>
      </c>
      <c r="AA15" s="237"/>
      <c r="AB15" s="237"/>
      <c r="AC15" s="237"/>
      <c r="AD15" s="237" t="s">
        <v>378</v>
      </c>
      <c r="AE15" s="237"/>
      <c r="AF15" s="237"/>
      <c r="AG15" s="12"/>
    </row>
    <row r="16" spans="2:37" ht="28.8" x14ac:dyDescent="0.3">
      <c r="B16" s="11"/>
      <c r="C16" s="444"/>
      <c r="D16" s="445"/>
      <c r="E16" s="226" t="s">
        <v>498</v>
      </c>
      <c r="F16" s="226" t="s">
        <v>499</v>
      </c>
      <c r="G16" s="238" t="s">
        <v>381</v>
      </c>
      <c r="H16" s="227" t="s">
        <v>382</v>
      </c>
      <c r="I16" s="238"/>
      <c r="J16" s="229"/>
      <c r="K16" s="229"/>
      <c r="L16" s="239"/>
      <c r="M16" s="240"/>
      <c r="N16" s="231"/>
      <c r="O16" s="232"/>
      <c r="P16" s="232"/>
      <c r="Q16" s="234"/>
      <c r="R16" s="234"/>
      <c r="S16" s="235"/>
      <c r="T16" s="236"/>
      <c r="U16" s="235"/>
      <c r="V16" s="235"/>
      <c r="W16" s="237"/>
      <c r="X16" s="237"/>
      <c r="Y16" s="237"/>
      <c r="Z16" s="237"/>
      <c r="AA16" s="237"/>
      <c r="AB16" s="237"/>
      <c r="AC16" s="237"/>
      <c r="AD16" s="237"/>
      <c r="AE16" s="237"/>
      <c r="AF16" s="237"/>
      <c r="AG16" s="12"/>
    </row>
    <row r="17" spans="1:33" ht="86.4" x14ac:dyDescent="0.3">
      <c r="B17" s="11"/>
      <c r="C17" s="414" t="s">
        <v>399</v>
      </c>
      <c r="D17" s="415"/>
      <c r="E17" s="226" t="s">
        <v>500</v>
      </c>
      <c r="F17" s="241" t="s">
        <v>400</v>
      </c>
      <c r="G17" s="227" t="s">
        <v>401</v>
      </c>
      <c r="H17" s="246" t="s">
        <v>402</v>
      </c>
      <c r="I17" s="247" t="s">
        <v>403</v>
      </c>
      <c r="J17" s="248" t="s">
        <v>383</v>
      </c>
      <c r="K17" s="248" t="s">
        <v>383</v>
      </c>
      <c r="L17" s="249" t="s">
        <v>404</v>
      </c>
      <c r="M17" s="240"/>
      <c r="N17" s="231"/>
      <c r="O17" s="232"/>
      <c r="P17" s="232"/>
      <c r="Q17" s="233"/>
      <c r="R17" s="234"/>
      <c r="S17" s="235"/>
      <c r="T17" s="236"/>
      <c r="U17" s="235" t="s">
        <v>292</v>
      </c>
      <c r="V17" s="235"/>
      <c r="W17" s="237"/>
      <c r="X17" s="237" t="s">
        <v>405</v>
      </c>
      <c r="Y17" s="237"/>
      <c r="Z17" s="237" t="s">
        <v>299</v>
      </c>
      <c r="AA17" s="237"/>
      <c r="AB17" s="237"/>
      <c r="AC17" s="237" t="s">
        <v>406</v>
      </c>
      <c r="AD17" s="237"/>
      <c r="AE17" s="237"/>
      <c r="AF17" s="237"/>
      <c r="AG17" s="12"/>
    </row>
    <row r="18" spans="1:33" ht="28.8" x14ac:dyDescent="0.3">
      <c r="B18" s="11"/>
      <c r="C18" s="416"/>
      <c r="D18" s="417"/>
      <c r="E18" s="226" t="s">
        <v>15</v>
      </c>
      <c r="F18" s="241" t="s">
        <v>15</v>
      </c>
      <c r="G18" s="238">
        <v>10</v>
      </c>
      <c r="H18" s="227" t="s">
        <v>407</v>
      </c>
      <c r="I18" s="238"/>
      <c r="J18" s="238" t="s">
        <v>383</v>
      </c>
      <c r="K18" s="229"/>
      <c r="L18" s="230" t="s">
        <v>408</v>
      </c>
      <c r="M18" s="240"/>
      <c r="N18" s="231"/>
      <c r="O18" s="232"/>
      <c r="P18" s="232"/>
      <c r="Q18" s="234" t="s">
        <v>384</v>
      </c>
      <c r="R18" s="234"/>
      <c r="S18" s="235"/>
      <c r="T18" s="236"/>
      <c r="U18" s="235" t="s">
        <v>409</v>
      </c>
      <c r="V18" s="235"/>
      <c r="W18" s="237"/>
      <c r="X18" s="237"/>
      <c r="Y18" s="250" t="s">
        <v>378</v>
      </c>
      <c r="Z18" s="237"/>
      <c r="AA18" s="237"/>
      <c r="AB18" s="237"/>
      <c r="AC18" s="237" t="s">
        <v>378</v>
      </c>
      <c r="AD18" s="237"/>
      <c r="AE18" s="237"/>
      <c r="AF18" s="237"/>
      <c r="AG18" s="12"/>
    </row>
    <row r="19" spans="1:33" ht="28.8" x14ac:dyDescent="0.3">
      <c r="B19" s="11"/>
      <c r="C19" s="416"/>
      <c r="D19" s="417"/>
      <c r="E19" s="226" t="s">
        <v>17</v>
      </c>
      <c r="F19" s="241" t="s">
        <v>410</v>
      </c>
      <c r="G19" s="238">
        <v>13</v>
      </c>
      <c r="H19" s="227" t="s">
        <v>374</v>
      </c>
      <c r="I19" s="238"/>
      <c r="J19" s="238" t="s">
        <v>383</v>
      </c>
      <c r="K19" s="229"/>
      <c r="L19" s="239" t="s">
        <v>46</v>
      </c>
      <c r="M19" s="240"/>
      <c r="N19" s="231"/>
      <c r="O19" s="232"/>
      <c r="P19" s="232"/>
      <c r="Q19" s="234"/>
      <c r="R19" s="234"/>
      <c r="S19" s="235"/>
      <c r="T19" s="236"/>
      <c r="U19" s="235"/>
      <c r="V19" s="235" t="s">
        <v>411</v>
      </c>
      <c r="W19" s="237"/>
      <c r="X19" s="237"/>
      <c r="Y19" s="250"/>
      <c r="Z19" s="237" t="s">
        <v>411</v>
      </c>
      <c r="AA19" s="237"/>
      <c r="AB19" s="237"/>
      <c r="AC19" s="237"/>
      <c r="AD19" s="237" t="s">
        <v>411</v>
      </c>
      <c r="AE19" s="237"/>
      <c r="AF19" s="237"/>
      <c r="AG19" s="12"/>
    </row>
    <row r="20" spans="1:33" ht="59.25" customHeight="1" x14ac:dyDescent="0.3">
      <c r="B20" s="11"/>
      <c r="C20" s="416"/>
      <c r="D20" s="417"/>
      <c r="E20" s="226" t="s">
        <v>19</v>
      </c>
      <c r="F20" s="226" t="s">
        <v>412</v>
      </c>
      <c r="G20" s="238">
        <v>11</v>
      </c>
      <c r="H20" s="245" t="s">
        <v>413</v>
      </c>
      <c r="I20" s="238"/>
      <c r="J20" s="229"/>
      <c r="K20" s="229"/>
      <c r="L20" s="230" t="s">
        <v>414</v>
      </c>
      <c r="M20" s="231"/>
      <c r="N20" s="243"/>
      <c r="O20" s="232"/>
      <c r="P20" s="232"/>
      <c r="Q20" s="234" t="s">
        <v>415</v>
      </c>
      <c r="R20" s="234"/>
      <c r="S20" s="235"/>
      <c r="T20" s="236"/>
      <c r="U20" s="265"/>
      <c r="V20" s="265" t="s">
        <v>416</v>
      </c>
      <c r="W20" s="237"/>
      <c r="X20" s="237"/>
      <c r="Y20" s="226" t="s">
        <v>417</v>
      </c>
      <c r="Z20" s="237"/>
      <c r="AA20" s="237"/>
      <c r="AB20" s="237"/>
      <c r="AC20" s="251" t="s">
        <v>378</v>
      </c>
      <c r="AD20" s="237"/>
      <c r="AE20" s="237"/>
      <c r="AF20" s="237"/>
      <c r="AG20" s="12"/>
    </row>
    <row r="21" spans="1:33" ht="48" customHeight="1" x14ac:dyDescent="0.3">
      <c r="B21" s="11"/>
      <c r="C21" s="416"/>
      <c r="D21" s="417"/>
      <c r="E21" s="226" t="s">
        <v>21</v>
      </c>
      <c r="F21" s="226" t="s">
        <v>418</v>
      </c>
      <c r="G21" s="238">
        <v>14</v>
      </c>
      <c r="H21" s="251" t="s">
        <v>419</v>
      </c>
      <c r="I21" s="238"/>
      <c r="J21" s="229"/>
      <c r="K21" s="238" t="s">
        <v>383</v>
      </c>
      <c r="L21" s="239" t="s">
        <v>20</v>
      </c>
      <c r="M21" s="231"/>
      <c r="N21" s="232"/>
      <c r="O21" s="232"/>
      <c r="P21" s="232"/>
      <c r="Q21" s="234"/>
      <c r="R21" s="234"/>
      <c r="S21" s="235"/>
      <c r="T21" s="236"/>
      <c r="U21" s="235"/>
      <c r="V21" s="235"/>
      <c r="W21" s="237"/>
      <c r="X21" s="237"/>
      <c r="Y21" s="226" t="s">
        <v>4</v>
      </c>
      <c r="Z21" s="237"/>
      <c r="AA21" s="237"/>
      <c r="AB21" s="237"/>
      <c r="AC21" s="226" t="s">
        <v>420</v>
      </c>
      <c r="AD21" s="237"/>
      <c r="AE21" s="237"/>
      <c r="AF21" s="237"/>
      <c r="AG21" s="12"/>
    </row>
    <row r="22" spans="1:33" ht="52.5" customHeight="1" thickBot="1" x14ac:dyDescent="0.35">
      <c r="B22" s="11"/>
      <c r="C22" s="418"/>
      <c r="D22" s="419"/>
      <c r="E22" s="226" t="s">
        <v>23</v>
      </c>
      <c r="F22" s="241" t="s">
        <v>421</v>
      </c>
      <c r="G22" s="252">
        <v>15</v>
      </c>
      <c r="H22" s="251" t="s">
        <v>422</v>
      </c>
      <c r="I22" s="242" t="s">
        <v>383</v>
      </c>
      <c r="J22" s="248" t="s">
        <v>383</v>
      </c>
      <c r="K22" s="248" t="s">
        <v>383</v>
      </c>
      <c r="L22" s="253" t="s">
        <v>26</v>
      </c>
      <c r="M22" s="231"/>
      <c r="N22" s="231"/>
      <c r="O22" s="232"/>
      <c r="P22" s="232"/>
      <c r="Q22" s="234"/>
      <c r="R22" s="234"/>
      <c r="S22" s="235"/>
      <c r="T22" s="236"/>
      <c r="U22" s="265"/>
      <c r="V22" s="265" t="s">
        <v>423</v>
      </c>
      <c r="W22" s="251"/>
      <c r="X22" s="251"/>
      <c r="Y22" s="226" t="s">
        <v>424</v>
      </c>
      <c r="Z22" s="251"/>
      <c r="AA22" s="251"/>
      <c r="AB22" s="251"/>
      <c r="AC22" s="251" t="s">
        <v>425</v>
      </c>
      <c r="AD22" s="251"/>
      <c r="AE22" s="251"/>
      <c r="AF22" s="251"/>
      <c r="AG22" s="12"/>
    </row>
    <row r="23" spans="1:33" ht="41.25" customHeight="1" x14ac:dyDescent="0.3">
      <c r="B23" s="11"/>
      <c r="C23" s="420" t="s">
        <v>426</v>
      </c>
      <c r="D23" s="421"/>
      <c r="E23" s="226" t="s">
        <v>25</v>
      </c>
      <c r="F23" s="226" t="s">
        <v>427</v>
      </c>
      <c r="G23" s="252" t="s">
        <v>428</v>
      </c>
      <c r="H23" s="251" t="s">
        <v>429</v>
      </c>
      <c r="I23" s="242" t="s">
        <v>383</v>
      </c>
      <c r="J23" s="248" t="s">
        <v>383</v>
      </c>
      <c r="K23" s="254" t="s">
        <v>383</v>
      </c>
      <c r="L23" s="255" t="s">
        <v>49</v>
      </c>
      <c r="M23" s="231"/>
      <c r="N23" s="232"/>
      <c r="O23" s="232"/>
      <c r="P23" s="232"/>
      <c r="Q23" s="234" t="s">
        <v>384</v>
      </c>
      <c r="R23" s="234"/>
      <c r="S23" s="235"/>
      <c r="T23" s="236"/>
      <c r="U23" s="235"/>
      <c r="V23" s="235" t="s">
        <v>430</v>
      </c>
      <c r="W23" s="237"/>
      <c r="X23" s="237" t="s">
        <v>430</v>
      </c>
      <c r="Y23" s="226" t="s">
        <v>431</v>
      </c>
      <c r="Z23" s="237"/>
      <c r="AA23" s="237" t="s">
        <v>430</v>
      </c>
      <c r="AB23" s="237"/>
      <c r="AC23" s="226" t="s">
        <v>431</v>
      </c>
      <c r="AD23" s="237"/>
      <c r="AE23" s="237" t="s">
        <v>430</v>
      </c>
      <c r="AF23" s="237"/>
      <c r="AG23" s="12"/>
    </row>
    <row r="24" spans="1:33" ht="28.8" x14ac:dyDescent="0.3">
      <c r="B24" s="11"/>
      <c r="C24" s="422"/>
      <c r="D24" s="423"/>
      <c r="E24" s="226" t="s">
        <v>27</v>
      </c>
      <c r="F24" s="241" t="s">
        <v>432</v>
      </c>
      <c r="G24" s="238" t="s">
        <v>433</v>
      </c>
      <c r="H24" s="227" t="s">
        <v>434</v>
      </c>
      <c r="I24" s="238"/>
      <c r="J24" s="238" t="s">
        <v>383</v>
      </c>
      <c r="K24" s="256" t="s">
        <v>383</v>
      </c>
      <c r="L24" s="257"/>
      <c r="M24" s="231"/>
      <c r="N24" s="232"/>
      <c r="O24" s="232"/>
      <c r="P24" s="232"/>
      <c r="Q24" s="234"/>
      <c r="R24" s="234"/>
      <c r="S24" s="235"/>
      <c r="T24" s="236"/>
      <c r="U24" s="258" t="s">
        <v>435</v>
      </c>
      <c r="V24" s="235"/>
      <c r="W24" s="237"/>
      <c r="X24" s="237"/>
      <c r="Y24" s="258" t="s">
        <v>436</v>
      </c>
      <c r="Z24" s="237"/>
      <c r="AA24" s="237"/>
      <c r="AB24" s="237"/>
      <c r="AC24" s="258" t="s">
        <v>437</v>
      </c>
      <c r="AD24" s="237"/>
      <c r="AE24" s="237"/>
      <c r="AF24" s="237"/>
      <c r="AG24" s="12"/>
    </row>
    <row r="25" spans="1:33" ht="29.4" thickBot="1" x14ac:dyDescent="0.35">
      <c r="B25" s="11"/>
      <c r="C25" s="424"/>
      <c r="D25" s="425"/>
      <c r="E25" s="226" t="s">
        <v>29</v>
      </c>
      <c r="F25" s="226" t="s">
        <v>438</v>
      </c>
      <c r="G25" s="238">
        <v>1</v>
      </c>
      <c r="H25" s="227">
        <v>19</v>
      </c>
      <c r="I25" s="259" t="s">
        <v>439</v>
      </c>
      <c r="J25" s="248" t="s">
        <v>383</v>
      </c>
      <c r="K25" s="254" t="s">
        <v>383</v>
      </c>
      <c r="L25" s="260"/>
      <c r="M25" s="231"/>
      <c r="N25" s="232"/>
      <c r="O25" s="232"/>
      <c r="P25" s="232"/>
      <c r="Q25" s="234"/>
      <c r="R25" s="234"/>
      <c r="S25" s="235"/>
      <c r="T25" s="236"/>
      <c r="U25" s="235"/>
      <c r="V25" s="235"/>
      <c r="W25" s="235" t="s">
        <v>440</v>
      </c>
      <c r="X25" s="237"/>
      <c r="Y25" s="250" t="s">
        <v>441</v>
      </c>
      <c r="Z25" s="237"/>
      <c r="AA25" s="237"/>
      <c r="AB25" s="237"/>
      <c r="AC25" s="237"/>
      <c r="AD25" s="237"/>
      <c r="AE25" s="237"/>
      <c r="AF25" s="237"/>
      <c r="AG25" s="12"/>
    </row>
    <row r="26" spans="1:33" x14ac:dyDescent="0.3">
      <c r="B26" s="11"/>
      <c r="C26" s="426" t="s">
        <v>442</v>
      </c>
      <c r="D26" s="427"/>
      <c r="E26" s="226" t="s">
        <v>31</v>
      </c>
      <c r="F26" s="226" t="s">
        <v>443</v>
      </c>
      <c r="G26" s="238" t="s">
        <v>444</v>
      </c>
      <c r="H26" s="227">
        <v>19</v>
      </c>
      <c r="I26" s="242"/>
      <c r="J26" s="229"/>
      <c r="K26" s="261"/>
      <c r="L26" s="262"/>
      <c r="M26" s="240"/>
      <c r="N26" s="231"/>
      <c r="O26" s="232"/>
      <c r="P26" s="232"/>
      <c r="Q26" s="234"/>
      <c r="R26" s="234"/>
      <c r="S26" s="235"/>
      <c r="T26" s="236"/>
      <c r="U26" s="235" t="s">
        <v>445</v>
      </c>
      <c r="V26" s="235"/>
      <c r="W26" s="237"/>
      <c r="X26" s="237"/>
      <c r="Y26" s="250" t="s">
        <v>446</v>
      </c>
      <c r="Z26" s="237"/>
      <c r="AA26" s="237"/>
      <c r="AB26" s="237"/>
      <c r="AC26" s="237"/>
      <c r="AD26" s="237"/>
      <c r="AE26" s="237"/>
      <c r="AF26" s="237"/>
      <c r="AG26" s="12"/>
    </row>
    <row r="27" spans="1:33" x14ac:dyDescent="0.3">
      <c r="B27" s="11"/>
      <c r="C27" s="428"/>
      <c r="D27" s="429"/>
      <c r="E27" s="226" t="s">
        <v>33</v>
      </c>
      <c r="F27" s="226" t="s">
        <v>447</v>
      </c>
      <c r="G27" s="238" t="s">
        <v>448</v>
      </c>
      <c r="H27" s="227">
        <v>19</v>
      </c>
      <c r="I27" s="238"/>
      <c r="J27" s="229"/>
      <c r="K27" s="261"/>
      <c r="L27" s="257"/>
      <c r="M27" s="240"/>
      <c r="N27" s="231"/>
      <c r="O27" s="232"/>
      <c r="P27" s="232"/>
      <c r="Q27" s="234"/>
      <c r="R27" s="234"/>
      <c r="S27" s="235"/>
      <c r="T27" s="236"/>
      <c r="U27" s="235" t="s">
        <v>449</v>
      </c>
      <c r="V27" s="235"/>
      <c r="W27" s="237"/>
      <c r="X27" s="237"/>
      <c r="Y27" s="250" t="s">
        <v>450</v>
      </c>
      <c r="Z27" s="237"/>
      <c r="AA27" s="237"/>
      <c r="AB27" s="237"/>
      <c r="AC27" s="237"/>
      <c r="AD27" s="237"/>
      <c r="AE27" s="237"/>
      <c r="AF27" s="237"/>
      <c r="AG27" s="12"/>
    </row>
    <row r="28" spans="1:33" x14ac:dyDescent="0.3">
      <c r="B28" s="11"/>
      <c r="C28" s="428"/>
      <c r="D28" s="429"/>
      <c r="E28" s="226" t="s">
        <v>35</v>
      </c>
      <c r="F28" s="226" t="s">
        <v>451</v>
      </c>
      <c r="G28" s="238" t="s">
        <v>452</v>
      </c>
      <c r="H28" s="227" t="s">
        <v>453</v>
      </c>
      <c r="I28" s="242" t="s">
        <v>383</v>
      </c>
      <c r="J28" s="229"/>
      <c r="K28" s="261"/>
      <c r="L28" s="257"/>
      <c r="M28" s="240"/>
      <c r="N28" s="231"/>
      <c r="O28" s="232"/>
      <c r="P28" s="232"/>
      <c r="Q28" s="234"/>
      <c r="R28" s="234"/>
      <c r="S28" s="235"/>
      <c r="T28" s="236"/>
      <c r="U28" s="235" t="s">
        <v>454</v>
      </c>
      <c r="V28" s="235"/>
      <c r="W28" s="250" t="s">
        <v>455</v>
      </c>
      <c r="X28" s="237"/>
      <c r="Y28" s="250"/>
      <c r="Z28" s="237"/>
      <c r="AA28" s="250" t="s">
        <v>455</v>
      </c>
      <c r="AB28" s="237"/>
      <c r="AC28" s="237"/>
      <c r="AD28" s="237"/>
      <c r="AE28" s="250"/>
      <c r="AF28" s="237"/>
      <c r="AG28" s="12"/>
    </row>
    <row r="29" spans="1:33" x14ac:dyDescent="0.3">
      <c r="B29" s="11"/>
      <c r="C29" s="428"/>
      <c r="D29" s="429"/>
      <c r="E29" s="226" t="s">
        <v>37</v>
      </c>
      <c r="F29" s="241" t="s">
        <v>456</v>
      </c>
      <c r="G29" s="238" t="s">
        <v>457</v>
      </c>
      <c r="H29" s="227" t="s">
        <v>458</v>
      </c>
      <c r="I29" s="238"/>
      <c r="J29" s="229"/>
      <c r="K29" s="261"/>
      <c r="L29" s="257" t="s">
        <v>48</v>
      </c>
      <c r="M29" s="240"/>
      <c r="N29" s="240"/>
      <c r="O29" s="231"/>
      <c r="P29" s="232"/>
      <c r="Q29" s="234"/>
      <c r="R29" s="234"/>
      <c r="S29" s="235"/>
      <c r="T29" s="236"/>
      <c r="U29" s="235"/>
      <c r="V29" s="235"/>
      <c r="W29" s="237" t="s">
        <v>459</v>
      </c>
      <c r="X29" s="237"/>
      <c r="Y29" s="250" t="s">
        <v>460</v>
      </c>
      <c r="Z29" s="237"/>
      <c r="AA29" s="237"/>
      <c r="AB29" s="237"/>
      <c r="AC29" s="250"/>
      <c r="AD29" s="237"/>
      <c r="AE29" s="237" t="s">
        <v>461</v>
      </c>
      <c r="AF29" s="237"/>
      <c r="AG29" s="12"/>
    </row>
    <row r="30" spans="1:33" ht="15" thickBot="1" x14ac:dyDescent="0.35">
      <c r="B30" s="11"/>
      <c r="C30" s="430"/>
      <c r="D30" s="431"/>
      <c r="E30" s="226" t="s">
        <v>38</v>
      </c>
      <c r="F30" s="226" t="s">
        <v>462</v>
      </c>
      <c r="G30" s="238" t="s">
        <v>463</v>
      </c>
      <c r="H30" s="227" t="s">
        <v>464</v>
      </c>
      <c r="I30" s="242" t="s">
        <v>383</v>
      </c>
      <c r="J30" s="229"/>
      <c r="K30" s="261"/>
      <c r="L30" s="263"/>
      <c r="M30" s="240"/>
      <c r="N30" s="243"/>
      <c r="O30" s="232"/>
      <c r="P30" s="232"/>
      <c r="Q30" s="234"/>
      <c r="R30" s="234"/>
      <c r="S30" s="235"/>
      <c r="T30" s="236"/>
      <c r="U30" s="250" t="s">
        <v>465</v>
      </c>
      <c r="V30" s="235" t="s">
        <v>466</v>
      </c>
      <c r="W30" s="235"/>
      <c r="X30" s="235"/>
      <c r="Y30" s="250" t="s">
        <v>465</v>
      </c>
      <c r="Z30" s="235"/>
      <c r="AA30" s="235"/>
      <c r="AB30" s="235"/>
      <c r="AC30" s="250"/>
      <c r="AD30" s="235"/>
      <c r="AE30" s="235" t="s">
        <v>466</v>
      </c>
      <c r="AF30" s="235"/>
      <c r="AG30" s="12"/>
    </row>
    <row r="31" spans="1:33" x14ac:dyDescent="0.3">
      <c r="A31" s="12"/>
      <c r="B31" s="11"/>
      <c r="C31" s="432" t="s">
        <v>467</v>
      </c>
      <c r="D31" s="433"/>
      <c r="E31" s="226" t="s">
        <v>39</v>
      </c>
      <c r="F31" s="226" t="s">
        <v>468</v>
      </c>
      <c r="G31" s="238">
        <v>8</v>
      </c>
      <c r="H31" s="227">
        <v>10</v>
      </c>
      <c r="I31" s="238"/>
      <c r="J31" s="238" t="s">
        <v>383</v>
      </c>
      <c r="K31" s="256" t="s">
        <v>383</v>
      </c>
      <c r="L31" s="262" t="s">
        <v>47</v>
      </c>
      <c r="M31" s="240"/>
      <c r="N31" s="243"/>
      <c r="O31" s="232"/>
      <c r="P31" s="232"/>
      <c r="Q31" s="234"/>
      <c r="R31" s="234"/>
      <c r="S31" s="235"/>
      <c r="T31" s="236"/>
      <c r="U31" s="250"/>
      <c r="V31" s="258"/>
      <c r="W31" s="237" t="s">
        <v>469</v>
      </c>
      <c r="X31" s="250"/>
      <c r="Y31" s="250" t="s">
        <v>470</v>
      </c>
      <c r="Z31" s="237"/>
      <c r="AA31" s="237"/>
      <c r="AB31" s="237"/>
      <c r="AC31" s="250" t="s">
        <v>470</v>
      </c>
      <c r="AD31" s="237"/>
      <c r="AE31" s="237"/>
      <c r="AF31" s="237"/>
      <c r="AG31" s="12"/>
    </row>
    <row r="32" spans="1:33" ht="41.25" customHeight="1" x14ac:dyDescent="0.3">
      <c r="A32" s="12"/>
      <c r="B32" s="11"/>
      <c r="C32" s="434"/>
      <c r="D32" s="435"/>
      <c r="E32" s="226" t="s">
        <v>38</v>
      </c>
      <c r="F32" s="226" t="s">
        <v>471</v>
      </c>
      <c r="G32" s="238" t="s">
        <v>472</v>
      </c>
      <c r="H32" s="227">
        <v>20</v>
      </c>
      <c r="I32" s="238"/>
      <c r="J32" s="229"/>
      <c r="K32" s="261"/>
      <c r="L32" s="257"/>
      <c r="M32" s="240"/>
      <c r="N32" s="240"/>
      <c r="O32" s="240"/>
      <c r="P32" s="231"/>
      <c r="Q32" s="234"/>
      <c r="R32" s="234"/>
      <c r="S32" s="235"/>
      <c r="T32" s="236"/>
      <c r="U32" s="235" t="s">
        <v>473</v>
      </c>
      <c r="V32" s="235"/>
      <c r="W32" s="226" t="s">
        <v>474</v>
      </c>
      <c r="X32" s="237"/>
      <c r="Y32" s="226" t="s">
        <v>475</v>
      </c>
      <c r="Z32" s="237"/>
      <c r="AA32" s="237"/>
      <c r="AB32" s="237"/>
      <c r="AC32" s="226" t="s">
        <v>475</v>
      </c>
      <c r="AD32" s="237"/>
      <c r="AE32" s="237"/>
      <c r="AF32" s="237"/>
      <c r="AG32" s="12"/>
    </row>
    <row r="33" spans="1:33" ht="15" thickBot="1" x14ac:dyDescent="0.35">
      <c r="A33" s="12"/>
      <c r="B33" s="11"/>
      <c r="C33" s="436"/>
      <c r="D33" s="437"/>
      <c r="E33" s="226" t="s">
        <v>33</v>
      </c>
      <c r="F33" s="226" t="s">
        <v>476</v>
      </c>
      <c r="G33" s="238">
        <v>12</v>
      </c>
      <c r="H33" s="227" t="s">
        <v>382</v>
      </c>
      <c r="I33" s="242" t="s">
        <v>383</v>
      </c>
      <c r="J33" s="229"/>
      <c r="K33" s="261"/>
      <c r="L33" s="263"/>
      <c r="M33" s="231"/>
      <c r="N33" s="232"/>
      <c r="O33" s="232"/>
      <c r="P33" s="232"/>
      <c r="Q33" s="234"/>
      <c r="R33" s="234"/>
      <c r="S33" s="235"/>
      <c r="T33" s="236"/>
      <c r="U33" s="235" t="s">
        <v>477</v>
      </c>
      <c r="V33" s="235"/>
      <c r="W33" s="237" t="s">
        <v>478</v>
      </c>
      <c r="X33" s="237"/>
      <c r="Y33" s="235" t="s">
        <v>477</v>
      </c>
      <c r="Z33" s="237"/>
      <c r="AA33" s="237" t="s">
        <v>478</v>
      </c>
      <c r="AB33" s="237"/>
      <c r="AC33" s="235" t="s">
        <v>477</v>
      </c>
      <c r="AD33" s="237"/>
      <c r="AE33" s="237" t="s">
        <v>478</v>
      </c>
      <c r="AF33" s="237"/>
      <c r="AG33" s="12"/>
    </row>
    <row r="34" spans="1:33" ht="9" customHeight="1" x14ac:dyDescent="0.3">
      <c r="A34" s="12"/>
      <c r="B34" s="14"/>
      <c r="C34" s="15"/>
      <c r="D34" s="15"/>
      <c r="E34" s="15"/>
      <c r="F34" s="15"/>
      <c r="G34" s="15"/>
      <c r="H34" s="264"/>
      <c r="I34" s="16"/>
      <c r="J34" s="15"/>
      <c r="K34" s="15"/>
      <c r="L34" s="26"/>
      <c r="M34" s="23"/>
      <c r="N34" s="15"/>
      <c r="O34" s="15"/>
      <c r="P34" s="23"/>
      <c r="Q34" s="15"/>
      <c r="R34" s="15"/>
      <c r="S34" s="15"/>
      <c r="T34" s="15"/>
      <c r="U34" s="15"/>
      <c r="V34" s="15"/>
      <c r="W34" s="15"/>
      <c r="X34" s="15"/>
      <c r="Y34" s="15"/>
      <c r="Z34" s="15"/>
      <c r="AA34" s="15"/>
      <c r="AB34" s="15"/>
      <c r="AC34" s="15"/>
      <c r="AD34" s="15"/>
      <c r="AE34" s="15"/>
      <c r="AF34" s="15"/>
      <c r="AG34" s="17"/>
    </row>
    <row r="35" spans="1:33" ht="169.5" customHeight="1" x14ac:dyDescent="0.3">
      <c r="F35" s="2"/>
      <c r="N35" s="18"/>
      <c r="Q35" s="18"/>
    </row>
    <row r="36" spans="1:33" x14ac:dyDescent="0.3">
      <c r="F36" s="28"/>
      <c r="N36" s="18"/>
      <c r="Q36" s="18"/>
    </row>
    <row r="37" spans="1:33" ht="9" customHeight="1" x14ac:dyDescent="0.3"/>
    <row r="39" spans="1:33" x14ac:dyDescent="0.3">
      <c r="E39" s="2"/>
      <c r="F39" s="3"/>
    </row>
    <row r="40" spans="1:33" x14ac:dyDescent="0.3">
      <c r="E40" s="13"/>
      <c r="F40" s="5"/>
    </row>
    <row r="49" spans="3:5" x14ac:dyDescent="0.3">
      <c r="C49" s="438"/>
      <c r="D49" s="439"/>
      <c r="E49" s="413"/>
    </row>
    <row r="50" spans="3:5" x14ac:dyDescent="0.3">
      <c r="C50" s="438"/>
      <c r="D50" s="439"/>
      <c r="E50" s="413"/>
    </row>
    <row r="51" spans="3:5" x14ac:dyDescent="0.3">
      <c r="C51" s="438"/>
      <c r="D51" s="439"/>
      <c r="E51" s="413"/>
    </row>
    <row r="52" spans="3:5" x14ac:dyDescent="0.3">
      <c r="C52" s="438"/>
      <c r="D52" s="439"/>
      <c r="E52" s="413"/>
    </row>
    <row r="53" spans="3:5" x14ac:dyDescent="0.3">
      <c r="E53" s="413"/>
    </row>
  </sheetData>
  <mergeCells count="14">
    <mergeCell ref="AC9:AF9"/>
    <mergeCell ref="E49:E53"/>
    <mergeCell ref="C17:D22"/>
    <mergeCell ref="C23:D25"/>
    <mergeCell ref="C26:D30"/>
    <mergeCell ref="C31:D33"/>
    <mergeCell ref="C49:C52"/>
    <mergeCell ref="D49:D52"/>
    <mergeCell ref="C11:D16"/>
    <mergeCell ref="C10:D10"/>
    <mergeCell ref="C9:K9"/>
    <mergeCell ref="M9:S9"/>
    <mergeCell ref="U9:X9"/>
    <mergeCell ref="Y9:AB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pageSetUpPr fitToPage="1"/>
  </sheetPr>
  <dimension ref="A8:AO156"/>
  <sheetViews>
    <sheetView showGridLines="0" showRowColHeaders="0" zoomScale="55" zoomScaleNormal="55" workbookViewId="0">
      <selection activeCell="I24" sqref="I24"/>
    </sheetView>
  </sheetViews>
  <sheetFormatPr defaultColWidth="8.77734375" defaultRowHeight="14.4" outlineLevelRow="1" outlineLevelCol="1" x14ac:dyDescent="0.3"/>
  <cols>
    <col min="1" max="2" width="3.77734375" customWidth="1"/>
    <col min="3" max="3" width="10.77734375" customWidth="1"/>
    <col min="4" max="4" width="9.77734375" customWidth="1"/>
    <col min="5" max="5" width="20.44140625" style="4" bestFit="1" customWidth="1"/>
    <col min="6" max="6" width="26.77734375" customWidth="1"/>
    <col min="7" max="7" width="79.44140625" hidden="1" customWidth="1"/>
    <col min="8" max="8" width="9.77734375" customWidth="1"/>
    <col min="9" max="9" width="39.44140625" customWidth="1"/>
    <col min="10" max="10" width="10.21875" style="93" customWidth="1"/>
    <col min="11" max="11" width="13.44140625" customWidth="1" outlineLevel="1"/>
    <col min="12" max="12" width="13.77734375" customWidth="1" outlineLevel="1"/>
    <col min="13" max="14" width="13.44140625" customWidth="1" outlineLevel="1"/>
    <col min="15" max="15" width="13.77734375" customWidth="1" outlineLevel="1"/>
    <col min="16" max="16" width="10" style="25" customWidth="1"/>
    <col min="17" max="20" width="16.77734375" style="200" customWidth="1" outlineLevel="1"/>
    <col min="21" max="23" width="10.77734375" style="124" customWidth="1" outlineLevel="1"/>
    <col min="24" max="24" width="10.77734375" style="192" customWidth="1" outlineLevel="1"/>
    <col min="25" max="25" width="12.21875" style="117" bestFit="1" customWidth="1"/>
    <col min="26" max="30" width="10.77734375" customWidth="1"/>
    <col min="31" max="31" width="2.21875" customWidth="1"/>
    <col min="32" max="32" width="52.5546875" customWidth="1"/>
    <col min="33" max="34" width="49" bestFit="1" customWidth="1"/>
    <col min="35" max="36" width="65.77734375" hidden="1" customWidth="1"/>
    <col min="37" max="37" width="3.77734375" customWidth="1"/>
    <col min="38" max="38" width="23.44140625" customWidth="1"/>
    <col min="39" max="39" width="18.44140625" customWidth="1"/>
    <col min="40" max="40" width="15.21875" customWidth="1"/>
    <col min="41" max="41" width="18.44140625" customWidth="1"/>
  </cols>
  <sheetData>
    <row r="8" spans="2:41" x14ac:dyDescent="0.3">
      <c r="B8" s="7"/>
      <c r="C8" s="8"/>
      <c r="D8" s="8"/>
      <c r="E8" s="9"/>
      <c r="F8" s="8"/>
      <c r="G8" s="8"/>
      <c r="H8" s="8"/>
      <c r="I8" s="8"/>
      <c r="J8" s="94"/>
      <c r="K8" s="8"/>
      <c r="L8" s="8"/>
      <c r="M8" s="8"/>
      <c r="N8" s="8"/>
      <c r="O8" s="8"/>
      <c r="P8" s="24"/>
      <c r="Q8" s="201"/>
      <c r="R8" s="201"/>
      <c r="S8" s="201"/>
      <c r="T8" s="201"/>
      <c r="U8" s="125"/>
      <c r="V8" s="125"/>
      <c r="W8" s="125"/>
      <c r="X8" s="193"/>
      <c r="Y8" s="118"/>
      <c r="Z8" s="8"/>
      <c r="AA8" s="8"/>
      <c r="AB8" s="8"/>
      <c r="AC8" s="8"/>
      <c r="AD8" s="8"/>
      <c r="AE8" s="8"/>
      <c r="AF8" s="8"/>
      <c r="AG8" s="8"/>
      <c r="AH8" s="8"/>
      <c r="AI8" s="8"/>
      <c r="AJ8" s="8"/>
      <c r="AK8" s="10"/>
    </row>
    <row r="9" spans="2:41" ht="21" x14ac:dyDescent="0.3">
      <c r="B9" s="11"/>
      <c r="C9" s="448" t="s">
        <v>330</v>
      </c>
      <c r="D9" s="449"/>
      <c r="E9" s="449"/>
      <c r="F9" s="449"/>
      <c r="G9" s="449"/>
      <c r="H9" s="449"/>
      <c r="I9" s="449"/>
      <c r="J9" s="449"/>
      <c r="K9" s="449"/>
      <c r="L9" s="449"/>
      <c r="M9" s="449"/>
      <c r="N9" s="449"/>
      <c r="O9" s="450"/>
      <c r="P9" s="189"/>
      <c r="Q9" s="202"/>
      <c r="R9" s="202"/>
      <c r="S9" s="202"/>
      <c r="T9" s="202"/>
      <c r="U9" s="126"/>
      <c r="V9" s="126"/>
      <c r="W9" s="126"/>
      <c r="X9" s="194"/>
      <c r="Y9" s="119"/>
      <c r="Z9" s="451" t="s">
        <v>331</v>
      </c>
      <c r="AA9" s="452"/>
      <c r="AB9" s="452"/>
      <c r="AC9" s="452"/>
      <c r="AD9" s="452"/>
      <c r="AE9" s="20"/>
      <c r="AF9" s="119"/>
      <c r="AG9" s="119"/>
      <c r="AH9" s="119"/>
      <c r="AI9" s="119"/>
      <c r="AJ9" s="119"/>
      <c r="AK9" s="29"/>
    </row>
    <row r="10" spans="2:41" ht="60" customHeight="1" x14ac:dyDescent="0.3">
      <c r="B10" s="11"/>
      <c r="C10" s="135" t="s">
        <v>0</v>
      </c>
      <c r="D10" s="1" t="s">
        <v>1</v>
      </c>
      <c r="E10" s="1" t="s">
        <v>327</v>
      </c>
      <c r="F10" s="1" t="s">
        <v>2</v>
      </c>
      <c r="G10" s="1" t="s">
        <v>88</v>
      </c>
      <c r="H10" s="1" t="s">
        <v>218</v>
      </c>
      <c r="I10" s="1" t="s">
        <v>332</v>
      </c>
      <c r="J10" s="95" t="s">
        <v>51</v>
      </c>
      <c r="K10" s="1" t="s">
        <v>52</v>
      </c>
      <c r="L10" s="1" t="s">
        <v>53</v>
      </c>
      <c r="M10" s="1" t="s">
        <v>54</v>
      </c>
      <c r="N10" s="1" t="s">
        <v>507</v>
      </c>
      <c r="O10" s="1" t="s">
        <v>508</v>
      </c>
      <c r="P10" s="1" t="s">
        <v>50</v>
      </c>
      <c r="Q10" s="203" t="s">
        <v>259</v>
      </c>
      <c r="R10" s="203" t="s">
        <v>253</v>
      </c>
      <c r="S10" s="203" t="s">
        <v>255</v>
      </c>
      <c r="T10" s="203" t="s">
        <v>256</v>
      </c>
      <c r="U10" s="127" t="s">
        <v>248</v>
      </c>
      <c r="V10" s="127" t="s">
        <v>243</v>
      </c>
      <c r="W10" s="127" t="s">
        <v>267</v>
      </c>
      <c r="X10" s="195" t="s">
        <v>268</v>
      </c>
      <c r="Y10" s="120" t="s">
        <v>185</v>
      </c>
      <c r="Z10" s="30" t="s">
        <v>55</v>
      </c>
      <c r="AA10" s="30" t="s">
        <v>56</v>
      </c>
      <c r="AB10" s="30" t="s">
        <v>57</v>
      </c>
      <c r="AC10" s="30" t="s">
        <v>58</v>
      </c>
      <c r="AD10" s="30" t="s">
        <v>59</v>
      </c>
      <c r="AE10" s="86"/>
      <c r="AF10" s="136" t="s">
        <v>324</v>
      </c>
      <c r="AG10" s="143" t="s">
        <v>325</v>
      </c>
      <c r="AH10" s="145" t="s">
        <v>326</v>
      </c>
      <c r="AI10" s="148" t="s">
        <v>505</v>
      </c>
      <c r="AJ10" s="149" t="s">
        <v>506</v>
      </c>
      <c r="AK10" s="29"/>
      <c r="AL10" s="27"/>
      <c r="AM10" s="27"/>
      <c r="AN10" s="27"/>
      <c r="AO10" s="27"/>
    </row>
    <row r="11" spans="2:41" ht="60" customHeight="1" x14ac:dyDescent="0.3">
      <c r="B11" s="11"/>
      <c r="C11" s="166"/>
      <c r="D11" s="171" t="s">
        <v>3</v>
      </c>
      <c r="E11" s="190" t="s">
        <v>328</v>
      </c>
      <c r="F11" s="173" t="s">
        <v>4</v>
      </c>
      <c r="G11" s="174" t="s">
        <v>60</v>
      </c>
      <c r="H11" s="151">
        <f>AVERAGE(H12:H17)</f>
        <v>5.5</v>
      </c>
      <c r="I11" s="137" t="str">
        <f>(IF(I12="","",I12&amp;CHAR(10))&amp;(IF(I13="","",I13&amp;CHAR(10))&amp;IF(I14="","",I14&amp;CHAR(10))&amp;IF(I15="","",I15&amp;CHAR(10))&amp;IF(I16="","",I16&amp;CHAR(10))&amp;IF(I17="","",I17&amp;CHAR(10))))</f>
        <v xml:space="preserve">CMDB system, Cisco Prime
Vulnerability Scanner, CMDB  system
Visio
(CASB)
</v>
      </c>
      <c r="J11" s="175" t="s">
        <v>61</v>
      </c>
      <c r="K11" s="176">
        <f>SUM(K12:K17)</f>
        <v>35000</v>
      </c>
      <c r="L11" s="177">
        <f t="shared" ref="L11:O11" si="0">SUM(L12:L17)</f>
        <v>35000</v>
      </c>
      <c r="M11" s="177">
        <f t="shared" si="0"/>
        <v>10000</v>
      </c>
      <c r="N11" s="177">
        <f t="shared" si="0"/>
        <v>60000</v>
      </c>
      <c r="O11" s="178">
        <f t="shared" si="0"/>
        <v>10000</v>
      </c>
      <c r="P11" s="179" t="s">
        <v>224</v>
      </c>
      <c r="Q11" s="204"/>
      <c r="R11" s="205"/>
      <c r="S11" s="205"/>
      <c r="T11" s="206"/>
      <c r="U11" s="180"/>
      <c r="V11" s="181"/>
      <c r="W11" s="181"/>
      <c r="X11" s="196"/>
      <c r="Y11" s="182" t="e">
        <f>AVERAGE(Y12:Y17)</f>
        <v>#N/A</v>
      </c>
      <c r="Z11" s="152"/>
      <c r="AA11" s="153"/>
      <c r="AB11" s="153"/>
      <c r="AC11" s="153"/>
      <c r="AD11" s="154"/>
      <c r="AE11" s="97"/>
      <c r="AF11" s="137" t="str">
        <f>(IF(AF12="","",AF12&amp;CHAR(10))&amp;(IF(AF13="","",AF13&amp;CHAR(10))&amp;IF(AF14="","",AF14&amp;CHAR(10))&amp;IF(AF15="","",AF15&amp;CHAR(10))&amp;IF(AF16="","",AF16&amp;CHAR(10))&amp;IF(AF17="","",AF17&amp;CHAR(10))))</f>
        <v xml:space="preserve">Vulnerability Management Program Expansion
Vulnerability Management Passive Scan Implementation
</v>
      </c>
      <c r="AG11" s="144" t="str">
        <f>(IF(AG12="","",AG12&amp;CHAR(10))&amp;(IF(AG13="","",AG13&amp;CHAR(10))&amp;IF(AG14="","",AG14&amp;CHAR(10))&amp;IF(AG15="","",AG15&amp;CHAR(10))&amp;IF(AG16="","",AG16&amp;CHAR(10))&amp;IF(AG17="","",AG17&amp;CHAR(10))))</f>
        <v xml:space="preserve">Network Access Control Evaluation
CASB Evaluation
Software Whitelising Evaluation
Review Asset Management Roles and Responsibilities
</v>
      </c>
      <c r="AH11" s="144" t="str">
        <f>(IF(AH12="","",AH12&amp;CHAR(10))&amp;(IF(AH13="","",AH13&amp;CHAR(10))&amp;IF(AH14="","",AH14&amp;CHAR(10))&amp;IF(AH15="","",AH15&amp;CHAR(10))&amp;IF(AH16="","",AH16&amp;CHAR(10))&amp;IF(AH17="","",AH17&amp;CHAR(10))))</f>
        <v xml:space="preserve">Map Data Flows
</v>
      </c>
      <c r="AI11" s="144" t="str">
        <f>(IF(AI12="","",AI12&amp;CHAR(10))&amp;(IF(AI13="","",AI13&amp;CHAR(10))&amp;IF(AI14="","",AI14&amp;CHAR(10))&amp;IF(AI15="","",AI15&amp;CHAR(10))&amp;IF(AI16="","",AI16&amp;CHAR(10))&amp;IF(AI17="","",AI17&amp;CHAR(10))))</f>
        <v xml:space="preserve">Map Data Flows
</v>
      </c>
      <c r="AJ11" s="144" t="str">
        <f>(IF(AJ12="","",AJ12&amp;CHAR(10))&amp;(IF(AJ13="","",AJ13&amp;CHAR(10))&amp;IF(AJ14="","",AJ14&amp;CHAR(10))&amp;IF(AJ15="","",AJ15&amp;CHAR(10))&amp;IF(AJ16="","",AJ16&amp;CHAR(10))&amp;IF(AJ17="","",AJ17&amp;CHAR(10))))</f>
        <v xml:space="preserve">Map Data Flows
</v>
      </c>
      <c r="AK11" s="29"/>
    </row>
    <row r="12" spans="2:41" ht="45" customHeight="1" outlineLevel="1" x14ac:dyDescent="0.3">
      <c r="B12" s="11"/>
      <c r="C12" s="167"/>
      <c r="D12" s="56"/>
      <c r="E12" s="47"/>
      <c r="F12" s="64"/>
      <c r="G12" s="48" t="s">
        <v>82</v>
      </c>
      <c r="H12" s="49">
        <v>8</v>
      </c>
      <c r="I12" s="48" t="s">
        <v>333</v>
      </c>
      <c r="J12" s="112">
        <v>1</v>
      </c>
      <c r="K12" s="100"/>
      <c r="L12" s="101"/>
      <c r="M12" s="101"/>
      <c r="N12" s="101"/>
      <c r="O12" s="102"/>
      <c r="P12" s="87"/>
      <c r="Q12" s="207" t="s">
        <v>247</v>
      </c>
      <c r="R12" s="208" t="s">
        <v>246</v>
      </c>
      <c r="S12" s="208" t="s">
        <v>264</v>
      </c>
      <c r="T12" s="209" t="s">
        <v>263</v>
      </c>
      <c r="U12" s="128" t="e">
        <f>VLOOKUP(Q12,Data!$B$4:$C$9,2, FALSE)</f>
        <v>#N/A</v>
      </c>
      <c r="V12" s="129">
        <f>VLOOKUP(R12,Data!$E$4:$F$8,2,FALSE)</f>
        <v>0.05</v>
      </c>
      <c r="W12" s="129">
        <f>VLOOKUP(S12,Data!$H$4:$I$8,2,FALSE)</f>
        <v>0.1</v>
      </c>
      <c r="X12" s="197">
        <f>VLOOKUP(T12,Data!$K$4:$L$7,2,FALSE)</f>
        <v>0.05</v>
      </c>
      <c r="Y12" s="133" t="e">
        <f t="shared" ref="Y12:Y17" si="1">SUM(U12:X12)</f>
        <v>#N/A</v>
      </c>
      <c r="Z12" s="44"/>
      <c r="AA12" s="45"/>
      <c r="AB12" s="45"/>
      <c r="AC12" s="45"/>
      <c r="AD12" s="46"/>
      <c r="AE12" s="98"/>
      <c r="AF12" s="138" t="s">
        <v>312</v>
      </c>
      <c r="AG12" s="142" t="s">
        <v>313</v>
      </c>
      <c r="AH12" s="146"/>
      <c r="AI12" s="146"/>
      <c r="AJ12" s="146"/>
      <c r="AK12" s="29"/>
    </row>
    <row r="13" spans="2:41" ht="45" customHeight="1" outlineLevel="1" x14ac:dyDescent="0.3">
      <c r="B13" s="11"/>
      <c r="C13" s="167"/>
      <c r="D13" s="56"/>
      <c r="E13" s="47"/>
      <c r="F13" s="64"/>
      <c r="G13" s="48" t="s">
        <v>83</v>
      </c>
      <c r="H13" s="49">
        <v>8</v>
      </c>
      <c r="I13" s="48" t="s">
        <v>350</v>
      </c>
      <c r="J13" s="112">
        <v>2</v>
      </c>
      <c r="K13" s="70">
        <v>10000</v>
      </c>
      <c r="L13" s="69">
        <v>10000</v>
      </c>
      <c r="M13" s="69">
        <v>10000</v>
      </c>
      <c r="N13" s="69">
        <v>10000</v>
      </c>
      <c r="O13" s="71">
        <v>10000</v>
      </c>
      <c r="P13" s="87"/>
      <c r="Q13" s="207" t="s">
        <v>251</v>
      </c>
      <c r="R13" s="208" t="s">
        <v>245</v>
      </c>
      <c r="S13" s="208" t="s">
        <v>264</v>
      </c>
      <c r="T13" s="209" t="s">
        <v>262</v>
      </c>
      <c r="U13" s="128">
        <f>VLOOKUP(Q13,Data!$B$4:$C$9,2, FALSE)</f>
        <v>0.4</v>
      </c>
      <c r="V13" s="129">
        <f>VLOOKUP(R13,Data!$E$4:$F$8,2,FALSE)</f>
        <v>0</v>
      </c>
      <c r="W13" s="129">
        <f>VLOOKUP(S13,Data!$H$4:$I$8,2,FALSE)</f>
        <v>0.1</v>
      </c>
      <c r="X13" s="197">
        <f>VLOOKUP(T13,Data!$K$4:$L$7,2,FALSE)</f>
        <v>0.1</v>
      </c>
      <c r="Y13" s="133">
        <f t="shared" si="1"/>
        <v>0.6</v>
      </c>
      <c r="Z13" s="44"/>
      <c r="AA13" s="45"/>
      <c r="AB13" s="45"/>
      <c r="AC13" s="45"/>
      <c r="AD13" s="46"/>
      <c r="AE13" s="98"/>
      <c r="AF13" s="147"/>
      <c r="AG13" s="142" t="s">
        <v>314</v>
      </c>
      <c r="AH13" s="146"/>
      <c r="AI13" s="146"/>
      <c r="AJ13" s="146"/>
      <c r="AK13" s="29"/>
    </row>
    <row r="14" spans="2:41" ht="45" customHeight="1" outlineLevel="1" x14ac:dyDescent="0.3">
      <c r="B14" s="11"/>
      <c r="C14" s="167"/>
      <c r="D14" s="56"/>
      <c r="E14" s="47"/>
      <c r="F14" s="64"/>
      <c r="G14" s="48" t="s">
        <v>84</v>
      </c>
      <c r="H14" s="49">
        <v>4</v>
      </c>
      <c r="I14" s="48" t="s">
        <v>334</v>
      </c>
      <c r="J14" s="112">
        <v>1</v>
      </c>
      <c r="K14" s="100"/>
      <c r="L14" s="101"/>
      <c r="M14" s="101"/>
      <c r="N14" s="101"/>
      <c r="O14" s="102"/>
      <c r="P14" s="87"/>
      <c r="Q14" s="207" t="s">
        <v>260</v>
      </c>
      <c r="R14" s="208" t="s">
        <v>245</v>
      </c>
      <c r="S14" s="208" t="s">
        <v>264</v>
      </c>
      <c r="T14" s="209" t="s">
        <v>245</v>
      </c>
      <c r="U14" s="128">
        <f>VLOOKUP(Q14,Data!$B$4:$C$9,2, FALSE)</f>
        <v>0.1</v>
      </c>
      <c r="V14" s="129">
        <f>VLOOKUP(R14,Data!$E$4:$F$8,2,FALSE)</f>
        <v>0</v>
      </c>
      <c r="W14" s="129">
        <f>VLOOKUP(S14,Data!$H$4:$I$8,2,FALSE)</f>
        <v>0.1</v>
      </c>
      <c r="X14" s="197">
        <f>VLOOKUP(T14,Data!$K$4:$L$7,2,FALSE)</f>
        <v>0</v>
      </c>
      <c r="Y14" s="133">
        <f t="shared" si="1"/>
        <v>0.2</v>
      </c>
      <c r="Z14" s="44"/>
      <c r="AA14" s="45"/>
      <c r="AB14" s="45"/>
      <c r="AC14" s="45"/>
      <c r="AD14" s="46"/>
      <c r="AE14" s="98"/>
      <c r="AF14" s="139"/>
      <c r="AG14" s="146"/>
      <c r="AH14" s="142" t="s">
        <v>316</v>
      </c>
      <c r="AI14" s="142" t="s">
        <v>316</v>
      </c>
      <c r="AJ14" s="142" t="s">
        <v>316</v>
      </c>
      <c r="AK14" s="29"/>
    </row>
    <row r="15" spans="2:41" ht="45" customHeight="1" outlineLevel="1" x14ac:dyDescent="0.3">
      <c r="B15" s="11"/>
      <c r="C15" s="167"/>
      <c r="D15" s="56"/>
      <c r="E15" s="47"/>
      <c r="F15" s="64"/>
      <c r="G15" s="48" t="s">
        <v>85</v>
      </c>
      <c r="H15" s="49">
        <v>7</v>
      </c>
      <c r="I15" s="48" t="s">
        <v>269</v>
      </c>
      <c r="J15" s="112">
        <v>1</v>
      </c>
      <c r="K15" s="214">
        <v>25000</v>
      </c>
      <c r="L15" s="101">
        <v>25000</v>
      </c>
      <c r="M15" s="101">
        <v>0</v>
      </c>
      <c r="N15" s="101">
        <v>50000</v>
      </c>
      <c r="O15" s="102">
        <v>0</v>
      </c>
      <c r="P15" s="87"/>
      <c r="Q15" s="207" t="s">
        <v>245</v>
      </c>
      <c r="R15" s="208" t="s">
        <v>245</v>
      </c>
      <c r="S15" s="208" t="s">
        <v>245</v>
      </c>
      <c r="T15" s="209" t="s">
        <v>245</v>
      </c>
      <c r="U15" s="128">
        <f>VLOOKUP(Q15,Data!$B$4:$C$9,2, FALSE)</f>
        <v>0</v>
      </c>
      <c r="V15" s="129">
        <f>VLOOKUP(R15,Data!$E$4:$F$8,2,FALSE)</f>
        <v>0</v>
      </c>
      <c r="W15" s="129">
        <f>VLOOKUP(S15,Data!$H$4:$I$8,2,FALSE)</f>
        <v>0</v>
      </c>
      <c r="X15" s="197">
        <f>VLOOKUP(T15,Data!$K$4:$L$7,2,FALSE)</f>
        <v>0</v>
      </c>
      <c r="Y15" s="133">
        <f t="shared" si="1"/>
        <v>0</v>
      </c>
      <c r="Z15" s="44"/>
      <c r="AA15" s="45"/>
      <c r="AB15" s="45"/>
      <c r="AC15" s="45"/>
      <c r="AD15" s="46"/>
      <c r="AE15" s="98"/>
      <c r="AF15" s="139"/>
      <c r="AG15" s="146"/>
      <c r="AH15" s="146"/>
      <c r="AI15" s="146"/>
      <c r="AJ15" s="146"/>
      <c r="AK15" s="29"/>
    </row>
    <row r="16" spans="2:41" ht="45" customHeight="1" outlineLevel="1" x14ac:dyDescent="0.3">
      <c r="B16" s="11"/>
      <c r="C16" s="167"/>
      <c r="D16" s="56"/>
      <c r="E16" s="47"/>
      <c r="F16" s="64"/>
      <c r="G16" s="48" t="s">
        <v>86</v>
      </c>
      <c r="H16" s="49">
        <v>3</v>
      </c>
      <c r="I16" s="48"/>
      <c r="J16" s="112"/>
      <c r="K16" s="100"/>
      <c r="L16" s="101"/>
      <c r="M16" s="101"/>
      <c r="N16" s="101"/>
      <c r="O16" s="102"/>
      <c r="P16" s="87"/>
      <c r="Q16" s="207" t="s">
        <v>260</v>
      </c>
      <c r="R16" s="208" t="s">
        <v>245</v>
      </c>
      <c r="S16" s="208" t="s">
        <v>246</v>
      </c>
      <c r="T16" s="209" t="s">
        <v>245</v>
      </c>
      <c r="U16" s="128">
        <f>VLOOKUP(Q16,Data!$B$4:$C$9,2, FALSE)</f>
        <v>0.1</v>
      </c>
      <c r="V16" s="129">
        <f>VLOOKUP(R16,Data!$E$4:$F$8,2,FALSE)</f>
        <v>0</v>
      </c>
      <c r="W16" s="129">
        <f>VLOOKUP(S16,Data!$H$4:$I$8,2,FALSE)</f>
        <v>0.05</v>
      </c>
      <c r="X16" s="197">
        <f>VLOOKUP(T16,Data!$K$4:$L$7,2,FALSE)</f>
        <v>0</v>
      </c>
      <c r="Y16" s="133">
        <f t="shared" si="1"/>
        <v>0.15000000000000002</v>
      </c>
      <c r="Z16" s="44"/>
      <c r="AA16" s="45"/>
      <c r="AB16" s="45"/>
      <c r="AC16" s="45"/>
      <c r="AD16" s="46"/>
      <c r="AE16" s="98"/>
      <c r="AF16" s="139"/>
      <c r="AG16" s="146"/>
      <c r="AH16" s="146"/>
      <c r="AI16" s="146"/>
      <c r="AJ16" s="146"/>
      <c r="AK16" s="29"/>
    </row>
    <row r="17" spans="2:37" ht="45" customHeight="1" outlineLevel="1" x14ac:dyDescent="0.3">
      <c r="B17" s="11"/>
      <c r="C17" s="167"/>
      <c r="D17" s="33"/>
      <c r="E17" s="38"/>
      <c r="F17" s="40"/>
      <c r="G17" s="31" t="s">
        <v>87</v>
      </c>
      <c r="H17" s="43">
        <v>3</v>
      </c>
      <c r="I17" s="31"/>
      <c r="J17" s="113"/>
      <c r="K17" s="103"/>
      <c r="L17" s="104"/>
      <c r="M17" s="104"/>
      <c r="N17" s="104"/>
      <c r="O17" s="105"/>
      <c r="P17" s="39"/>
      <c r="Q17" s="207" t="s">
        <v>260</v>
      </c>
      <c r="R17" s="208" t="s">
        <v>246</v>
      </c>
      <c r="S17" s="208" t="s">
        <v>245</v>
      </c>
      <c r="T17" s="209" t="s">
        <v>245</v>
      </c>
      <c r="U17" s="128">
        <f>VLOOKUP(Q17,Data!$B$4:$C$9,2, FALSE)</f>
        <v>0.1</v>
      </c>
      <c r="V17" s="129">
        <f>VLOOKUP(R17,Data!$E$4:$F$8,2,FALSE)</f>
        <v>0.05</v>
      </c>
      <c r="W17" s="129">
        <f>VLOOKUP(S17,Data!$H$4:$I$8,2,FALSE)</f>
        <v>0</v>
      </c>
      <c r="X17" s="197">
        <f>VLOOKUP(T17,Data!$K$4:$L$7,2,FALSE)</f>
        <v>0</v>
      </c>
      <c r="Y17" s="134">
        <f t="shared" si="1"/>
        <v>0.15000000000000002</v>
      </c>
      <c r="Z17" s="54"/>
      <c r="AA17" s="55"/>
      <c r="AB17" s="55"/>
      <c r="AC17" s="55"/>
      <c r="AD17" s="79"/>
      <c r="AE17" s="98"/>
      <c r="AF17" s="140"/>
      <c r="AG17" s="141" t="s">
        <v>315</v>
      </c>
      <c r="AH17" s="141"/>
      <c r="AI17" s="141"/>
      <c r="AJ17" s="141"/>
      <c r="AK17" s="29"/>
    </row>
    <row r="18" spans="2:37" ht="60" customHeight="1" x14ac:dyDescent="0.3">
      <c r="B18" s="11"/>
      <c r="C18" s="167"/>
      <c r="D18" s="171" t="s">
        <v>5</v>
      </c>
      <c r="E18" s="172"/>
      <c r="F18" s="173" t="s">
        <v>6</v>
      </c>
      <c r="G18" s="174" t="s">
        <v>240</v>
      </c>
      <c r="H18" s="151">
        <f>AVERAGE(H19:H23)</f>
        <v>3.2</v>
      </c>
      <c r="I18" s="137" t="str">
        <f>(IF(I19="","",I19&amp;CHAR(10))&amp;(IF(I20="","",I20&amp;CHAR(10))&amp;IF(I21="","",I21&amp;CHAR(10))))</f>
        <v/>
      </c>
      <c r="J18" s="175"/>
      <c r="K18" s="176">
        <f>SUM(K19:K23)</f>
        <v>0</v>
      </c>
      <c r="L18" s="177">
        <f t="shared" ref="L18:O18" si="2">SUM(L19:L23)</f>
        <v>0</v>
      </c>
      <c r="M18" s="177">
        <f t="shared" si="2"/>
        <v>0</v>
      </c>
      <c r="N18" s="177">
        <f t="shared" si="2"/>
        <v>0</v>
      </c>
      <c r="O18" s="178">
        <f t="shared" si="2"/>
        <v>0</v>
      </c>
      <c r="P18" s="179" t="s">
        <v>44</v>
      </c>
      <c r="Q18" s="204"/>
      <c r="R18" s="205"/>
      <c r="S18" s="205"/>
      <c r="T18" s="206"/>
      <c r="U18" s="180"/>
      <c r="V18" s="181"/>
      <c r="W18" s="181"/>
      <c r="X18" s="196"/>
      <c r="Y18" s="182" t="e">
        <f>AVERAGE(Y19:Y23)</f>
        <v>#N/A</v>
      </c>
      <c r="Z18" s="158"/>
      <c r="AA18" s="159"/>
      <c r="AB18" s="159"/>
      <c r="AC18" s="159"/>
      <c r="AD18" s="162"/>
      <c r="AE18" s="98"/>
      <c r="AF18" s="137" t="str">
        <f>(IF(AF19="","",AF19&amp;CHAR(10))&amp;(IF(AF20="","",AF20&amp;CHAR(10))&amp;IF(AF21="","",AF21&amp;CHAR(10))))</f>
        <v xml:space="preserve">Align with Organizational Mission
</v>
      </c>
      <c r="AG18" s="144" t="str">
        <f>(IF(AG19="","",AG19&amp;CHAR(10))&amp;(IF(AG20="","",AG20&amp;CHAR(10))&amp;IF(AG21="","",AG21&amp;CHAR(10))))</f>
        <v/>
      </c>
      <c r="AH18" s="144" t="str">
        <f>(IF(AH19="","",AH19&amp;CHAR(10))&amp;(IF(AH20="","",AH20&amp;CHAR(10))&amp;IF(AH21="","",AH21&amp;CHAR(10))))</f>
        <v/>
      </c>
      <c r="AI18" s="144" t="str">
        <f>(IF(AI19="","",AI19&amp;CHAR(10))&amp;(IF(AI20="","",AI20&amp;CHAR(10))&amp;IF(AI21="","",AI21&amp;CHAR(10))))</f>
        <v/>
      </c>
      <c r="AJ18" s="144" t="str">
        <f>(IF(AJ19="","",AJ19&amp;CHAR(10))&amp;(IF(AJ20="","",AJ20&amp;CHAR(10))&amp;IF(AJ21="","",AJ21&amp;CHAR(10))))</f>
        <v/>
      </c>
      <c r="AK18" s="29"/>
    </row>
    <row r="19" spans="2:37" ht="45" customHeight="1" outlineLevel="1" x14ac:dyDescent="0.3">
      <c r="B19" s="11"/>
      <c r="C19" s="167"/>
      <c r="D19" s="56"/>
      <c r="E19" s="47"/>
      <c r="F19" s="64"/>
      <c r="G19" s="48" t="s">
        <v>89</v>
      </c>
      <c r="H19" s="49">
        <v>2</v>
      </c>
      <c r="I19" s="48"/>
      <c r="J19" s="112"/>
      <c r="K19" s="100"/>
      <c r="L19" s="101"/>
      <c r="M19" s="101"/>
      <c r="N19" s="101"/>
      <c r="O19" s="102"/>
      <c r="P19" s="87"/>
      <c r="Q19" s="207" t="s">
        <v>260</v>
      </c>
      <c r="R19" s="208" t="s">
        <v>245</v>
      </c>
      <c r="S19" s="208" t="s">
        <v>245</v>
      </c>
      <c r="T19" s="209" t="s">
        <v>245</v>
      </c>
      <c r="U19" s="128">
        <f>VLOOKUP(Q19,Data!$B$4:$C$9,2, FALSE)</f>
        <v>0.1</v>
      </c>
      <c r="V19" s="129">
        <f>VLOOKUP(R19,Data!$E$4:$F$8,2,FALSE)</f>
        <v>0</v>
      </c>
      <c r="W19" s="129">
        <f>VLOOKUP(S19,Data!$H$4:$I$8,2,FALSE)</f>
        <v>0</v>
      </c>
      <c r="X19" s="197">
        <f>VLOOKUP(T19,Data!$K$4:$L$7,2,FALSE)</f>
        <v>0</v>
      </c>
      <c r="Y19" s="133">
        <f>SUM(U19:X19)</f>
        <v>0.1</v>
      </c>
      <c r="Z19" s="50"/>
      <c r="AA19" s="57"/>
      <c r="AB19" s="57"/>
      <c r="AC19" s="57"/>
      <c r="AD19" s="80"/>
      <c r="AE19" s="98"/>
      <c r="AF19" s="139"/>
      <c r="AG19" s="142"/>
      <c r="AH19" s="142"/>
      <c r="AI19" s="142"/>
      <c r="AJ19" s="142"/>
      <c r="AK19" s="29"/>
    </row>
    <row r="20" spans="2:37" ht="45" customHeight="1" outlineLevel="1" x14ac:dyDescent="0.3">
      <c r="B20" s="11"/>
      <c r="C20" s="167"/>
      <c r="D20" s="56"/>
      <c r="E20" s="47"/>
      <c r="F20" s="64"/>
      <c r="G20" s="48" t="s">
        <v>90</v>
      </c>
      <c r="H20" s="49">
        <v>2</v>
      </c>
      <c r="I20" s="48"/>
      <c r="J20" s="112"/>
      <c r="K20" s="100"/>
      <c r="L20" s="101"/>
      <c r="M20" s="101"/>
      <c r="N20" s="101"/>
      <c r="O20" s="102"/>
      <c r="P20" s="87"/>
      <c r="Q20" s="207" t="s">
        <v>260</v>
      </c>
      <c r="R20" s="208" t="s">
        <v>250</v>
      </c>
      <c r="S20" s="208" t="s">
        <v>264</v>
      </c>
      <c r="T20" s="209" t="s">
        <v>263</v>
      </c>
      <c r="U20" s="128">
        <f>VLOOKUP(Q20,Data!$B$4:$C$9,2, FALSE)</f>
        <v>0.1</v>
      </c>
      <c r="V20" s="129">
        <f>VLOOKUP(R20,Data!$E$4:$F$8,2,FALSE)</f>
        <v>0.1</v>
      </c>
      <c r="W20" s="129">
        <f>VLOOKUP(S20,Data!$H$4:$I$8,2,FALSE)</f>
        <v>0.1</v>
      </c>
      <c r="X20" s="197">
        <f>VLOOKUP(T20,Data!$K$4:$L$7,2,FALSE)</f>
        <v>0.05</v>
      </c>
      <c r="Y20" s="133">
        <f>SUM(U20:X20)</f>
        <v>0.35000000000000003</v>
      </c>
      <c r="Z20" s="50"/>
      <c r="AA20" s="57"/>
      <c r="AB20" s="57"/>
      <c r="AC20" s="57"/>
      <c r="AD20" s="80"/>
      <c r="AE20" s="98"/>
      <c r="AF20" s="139"/>
      <c r="AG20" s="142"/>
      <c r="AH20" s="142"/>
      <c r="AI20" s="142"/>
      <c r="AJ20" s="142"/>
      <c r="AK20" s="29"/>
    </row>
    <row r="21" spans="2:37" ht="45" customHeight="1" outlineLevel="1" x14ac:dyDescent="0.3">
      <c r="B21" s="11"/>
      <c r="C21" s="167"/>
      <c r="D21" s="56"/>
      <c r="E21" s="47"/>
      <c r="F21" s="64"/>
      <c r="G21" s="48" t="s">
        <v>91</v>
      </c>
      <c r="H21" s="49">
        <v>6</v>
      </c>
      <c r="I21" s="48"/>
      <c r="J21" s="112"/>
      <c r="K21" s="100"/>
      <c r="L21" s="101"/>
      <c r="M21" s="101"/>
      <c r="N21" s="101"/>
      <c r="O21" s="102"/>
      <c r="P21" s="87"/>
      <c r="Q21" s="207" t="s">
        <v>247</v>
      </c>
      <c r="R21" s="208" t="s">
        <v>245</v>
      </c>
      <c r="S21" s="208" t="s">
        <v>265</v>
      </c>
      <c r="T21" s="209" t="s">
        <v>263</v>
      </c>
      <c r="U21" s="128" t="e">
        <f>VLOOKUP(Q21,Data!$B$4:$C$9,2, FALSE)</f>
        <v>#N/A</v>
      </c>
      <c r="V21" s="129">
        <f>VLOOKUP(R21,Data!$E$4:$F$8,2,FALSE)</f>
        <v>0</v>
      </c>
      <c r="W21" s="129">
        <f>VLOOKUP(S21,Data!$H$4:$I$8,2,FALSE)</f>
        <v>0.2</v>
      </c>
      <c r="X21" s="197">
        <f>VLOOKUP(T21,Data!$K$4:$L$7,2,FALSE)</f>
        <v>0.05</v>
      </c>
      <c r="Y21" s="133" t="e">
        <f>SUM(U21:X21)</f>
        <v>#N/A</v>
      </c>
      <c r="Z21" s="50"/>
      <c r="AA21" s="57"/>
      <c r="AB21" s="57"/>
      <c r="AC21" s="57"/>
      <c r="AD21" s="80"/>
      <c r="AE21" s="98"/>
      <c r="AF21" s="139" t="s">
        <v>317</v>
      </c>
      <c r="AG21" s="142"/>
      <c r="AH21" s="142"/>
      <c r="AI21" s="142"/>
      <c r="AJ21" s="142"/>
      <c r="AK21" s="29"/>
    </row>
    <row r="22" spans="2:37" ht="45" customHeight="1" outlineLevel="1" x14ac:dyDescent="0.3">
      <c r="B22" s="11"/>
      <c r="C22" s="167"/>
      <c r="D22" s="56"/>
      <c r="E22" s="47"/>
      <c r="F22" s="64"/>
      <c r="G22" s="48" t="s">
        <v>92</v>
      </c>
      <c r="H22" s="49">
        <v>3</v>
      </c>
      <c r="I22" s="48"/>
      <c r="J22" s="112"/>
      <c r="K22" s="100"/>
      <c r="L22" s="101"/>
      <c r="M22" s="101"/>
      <c r="N22" s="101"/>
      <c r="O22" s="102"/>
      <c r="P22" s="87"/>
      <c r="Q22" s="207" t="s">
        <v>260</v>
      </c>
      <c r="R22" s="208" t="s">
        <v>254</v>
      </c>
      <c r="S22" s="208" t="s">
        <v>264</v>
      </c>
      <c r="T22" s="209" t="s">
        <v>263</v>
      </c>
      <c r="U22" s="128">
        <f>VLOOKUP(Q22,Data!$B$4:$C$9,2, FALSE)</f>
        <v>0.1</v>
      </c>
      <c r="V22" s="129">
        <f>VLOOKUP(R22,Data!$E$4:$F$8,2,FALSE)</f>
        <v>0.15</v>
      </c>
      <c r="W22" s="129">
        <f>VLOOKUP(S22,Data!$H$4:$I$8,2,FALSE)</f>
        <v>0.1</v>
      </c>
      <c r="X22" s="197">
        <f>VLOOKUP(T22,Data!$K$4:$L$7,2,FALSE)</f>
        <v>0.05</v>
      </c>
      <c r="Y22" s="133">
        <f>SUM(U22:X22)</f>
        <v>0.39999999999999997</v>
      </c>
      <c r="Z22" s="50"/>
      <c r="AA22" s="57"/>
      <c r="AB22" s="57"/>
      <c r="AC22" s="57"/>
      <c r="AD22" s="80"/>
      <c r="AE22" s="98"/>
      <c r="AF22" s="139"/>
      <c r="AG22" s="142"/>
      <c r="AH22" s="142"/>
      <c r="AI22" s="142"/>
      <c r="AJ22" s="142"/>
      <c r="AK22" s="29"/>
    </row>
    <row r="23" spans="2:37" ht="45" customHeight="1" outlineLevel="1" x14ac:dyDescent="0.3">
      <c r="B23" s="11"/>
      <c r="C23" s="167"/>
      <c r="D23" s="33"/>
      <c r="E23" s="38"/>
      <c r="F23" s="40"/>
      <c r="G23" s="31" t="s">
        <v>93</v>
      </c>
      <c r="H23" s="43">
        <v>3</v>
      </c>
      <c r="I23" s="31"/>
      <c r="J23" s="113"/>
      <c r="K23" s="103"/>
      <c r="L23" s="104"/>
      <c r="M23" s="104"/>
      <c r="N23" s="104"/>
      <c r="O23" s="105"/>
      <c r="P23" s="39"/>
      <c r="Q23" s="207" t="s">
        <v>260</v>
      </c>
      <c r="R23" s="208" t="s">
        <v>254</v>
      </c>
      <c r="S23" s="208" t="s">
        <v>258</v>
      </c>
      <c r="T23" s="209" t="s">
        <v>245</v>
      </c>
      <c r="U23" s="128">
        <f>VLOOKUP(Q23,Data!$B$4:$C$9,2, FALSE)</f>
        <v>0.1</v>
      </c>
      <c r="V23" s="129">
        <f>VLOOKUP(R23,Data!$E$4:$F$8,2,FALSE)</f>
        <v>0.15</v>
      </c>
      <c r="W23" s="129">
        <f>VLOOKUP(S23,Data!$H$4:$I$8,2,FALSE)</f>
        <v>0.15</v>
      </c>
      <c r="X23" s="197">
        <f>VLOOKUP(T23,Data!$K$4:$L$7,2,FALSE)</f>
        <v>0</v>
      </c>
      <c r="Y23" s="134">
        <f>SUM(U23:X23)</f>
        <v>0.4</v>
      </c>
      <c r="Z23" s="62"/>
      <c r="AA23" s="63"/>
      <c r="AB23" s="63"/>
      <c r="AC23" s="63"/>
      <c r="AD23" s="81"/>
      <c r="AE23" s="98"/>
      <c r="AF23" s="140"/>
      <c r="AG23" s="141"/>
      <c r="AH23" s="141"/>
      <c r="AI23" s="141"/>
      <c r="AJ23" s="141"/>
      <c r="AK23" s="29"/>
    </row>
    <row r="24" spans="2:37" ht="60" customHeight="1" x14ac:dyDescent="0.3">
      <c r="B24" s="11"/>
      <c r="C24" s="168"/>
      <c r="D24" s="183" t="s">
        <v>7</v>
      </c>
      <c r="E24" s="191" t="s">
        <v>8</v>
      </c>
      <c r="F24" s="184" t="s">
        <v>8</v>
      </c>
      <c r="G24" s="185" t="s">
        <v>62</v>
      </c>
      <c r="H24" s="151">
        <f>AVERAGE(H25:H28)</f>
        <v>7.5</v>
      </c>
      <c r="I24" s="137" t="str">
        <f>(IF(I25="","",I25&amp;CHAR(10))&amp;(IF(I26="","",I26&amp;CHAR(10))&amp;IF(I27="","",I27&amp;CHAR(10))&amp;IF(I28="","",I28&amp;CHAR(10))))</f>
        <v xml:space="preserve">Security Policy
Security Policy, (Eramba GRC)
Eramba GRC
</v>
      </c>
      <c r="J24" s="186"/>
      <c r="K24" s="176">
        <f>SUM(K25:K28)</f>
        <v>250000</v>
      </c>
      <c r="L24" s="177">
        <f>SUM(L25:L28)</f>
        <v>100000</v>
      </c>
      <c r="M24" s="177">
        <f>SUM(M25:M28)</f>
        <v>100000</v>
      </c>
      <c r="N24" s="177">
        <f>SUM(N25:N28)</f>
        <v>100000</v>
      </c>
      <c r="O24" s="178">
        <f>SUM(O25:O28)</f>
        <v>100000</v>
      </c>
      <c r="P24" s="187" t="s">
        <v>225</v>
      </c>
      <c r="Q24" s="204"/>
      <c r="R24" s="205"/>
      <c r="S24" s="205"/>
      <c r="T24" s="206"/>
      <c r="U24" s="180"/>
      <c r="V24" s="181"/>
      <c r="W24" s="181"/>
      <c r="X24" s="196"/>
      <c r="Y24" s="188">
        <f>AVERAGE(Y25:Y28)</f>
        <v>0.26250000000000007</v>
      </c>
      <c r="Z24" s="152"/>
      <c r="AA24" s="153"/>
      <c r="AB24" s="153"/>
      <c r="AC24" s="153"/>
      <c r="AD24" s="154"/>
      <c r="AE24" s="98"/>
      <c r="AF24" s="137" t="str">
        <f>(IF(AF25="","",AF25&amp;CHAR(10))&amp;(IF(AF26="","",AF26&amp;CHAR(10))&amp;IF(AF27="","",AF27&amp;CHAR(10))&amp;IF(AF28="","",AF28&amp;CHAR(10))))</f>
        <v xml:space="preserve">Review Roles and Responsibilities
Review Information Security Policies and Architecture
GRC Framework Evaluation and Project
HIPAA and PCI Assessment
</v>
      </c>
      <c r="AG24" s="144" t="str">
        <f>(IF(AG25="","",AG25&amp;CHAR(10))&amp;(IF(AG26="","",AG26&amp;CHAR(10))&amp;IF(AG27="","",AG27&amp;CHAR(10))&amp;IF(AG28="","",AG28&amp;CHAR(10))))</f>
        <v xml:space="preserve">Review Roles and Responsibilities
Review Information Security Policies and Architecture
GRC Framework Project Phase 1 and Phase 2
HIPAA and PCI Assessment
</v>
      </c>
      <c r="AH24" s="144" t="str">
        <f>(IF(AH25="","",AH25&amp;CHAR(10))&amp;(IF(AH26="","",AH26&amp;CHAR(10))&amp;IF(AH27="","",AH27&amp;CHAR(10))&amp;IF(AH28="","",AH28&amp;CHAR(10))))</f>
        <v xml:space="preserve">Review Roles and Responsibilities
Review Information Security Policies and Architecture
GRC Framework Project Phase 3 and Phase 4
HIPAA and PCI Assessment
</v>
      </c>
      <c r="AI24" s="144" t="str">
        <f>(IF(AI25="","",AI25&amp;CHAR(10))&amp;(IF(AI26="","",AI26&amp;CHAR(10))&amp;IF(AI27="","",AI27&amp;CHAR(10))&amp;IF(AI28="","",AI28&amp;CHAR(10))))</f>
        <v xml:space="preserve">Review Roles and Responsibilities
Review Information Security Policies and Architecture
Review GRC Framework
HIPAA and PCI Assessment
</v>
      </c>
      <c r="AJ24" s="144" t="str">
        <f>(IF(AJ25="","",AJ25&amp;CHAR(10))&amp;(IF(AJ26="","",AJ26&amp;CHAR(10))&amp;IF(AJ27="","",AJ27&amp;CHAR(10))&amp;IF(AJ28="","",AJ28&amp;CHAR(10))))</f>
        <v xml:space="preserve">Review Roles and Responsibilities
Review Information Security Policies and Architecture
HIPAA and PCI Assessment
</v>
      </c>
      <c r="AK24" s="29"/>
    </row>
    <row r="25" spans="2:37" ht="45" customHeight="1" outlineLevel="1" x14ac:dyDescent="0.3">
      <c r="B25" s="11"/>
      <c r="C25" s="167"/>
      <c r="D25" s="47"/>
      <c r="E25" s="47"/>
      <c r="F25" s="64"/>
      <c r="G25" s="48" t="s">
        <v>94</v>
      </c>
      <c r="H25" s="49">
        <v>8</v>
      </c>
      <c r="I25" s="48" t="s">
        <v>241</v>
      </c>
      <c r="J25" s="112"/>
      <c r="K25" s="100"/>
      <c r="L25" s="101"/>
      <c r="M25" s="101"/>
      <c r="N25" s="101"/>
      <c r="O25" s="102"/>
      <c r="P25" s="87"/>
      <c r="Q25" s="207" t="s">
        <v>260</v>
      </c>
      <c r="R25" s="208" t="s">
        <v>250</v>
      </c>
      <c r="S25" s="208" t="s">
        <v>264</v>
      </c>
      <c r="T25" s="209" t="s">
        <v>245</v>
      </c>
      <c r="U25" s="128">
        <f>VLOOKUP(Q25,Data!$B$4:$C$9,2, FALSE)</f>
        <v>0.1</v>
      </c>
      <c r="V25" s="129">
        <f>VLOOKUP(R25,Data!$E$4:$F$8,2,FALSE)</f>
        <v>0.1</v>
      </c>
      <c r="W25" s="129">
        <f>VLOOKUP(S25,Data!$H$4:$I$8,2,FALSE)</f>
        <v>0.1</v>
      </c>
      <c r="X25" s="197">
        <f>VLOOKUP(T25,Data!$K$4:$L$7,2,FALSE)</f>
        <v>0</v>
      </c>
      <c r="Y25" s="133">
        <f>SUM(U25:X25)</f>
        <v>0.30000000000000004</v>
      </c>
      <c r="Z25" s="44"/>
      <c r="AA25" s="45"/>
      <c r="AB25" s="45"/>
      <c r="AC25" s="45"/>
      <c r="AD25" s="46"/>
      <c r="AE25" s="98"/>
      <c r="AF25" s="139" t="s">
        <v>318</v>
      </c>
      <c r="AG25" s="142" t="s">
        <v>318</v>
      </c>
      <c r="AH25" s="142" t="s">
        <v>318</v>
      </c>
      <c r="AI25" s="142" t="s">
        <v>318</v>
      </c>
      <c r="AJ25" s="142" t="s">
        <v>318</v>
      </c>
      <c r="AK25" s="29"/>
    </row>
    <row r="26" spans="2:37" ht="45" customHeight="1" outlineLevel="1" x14ac:dyDescent="0.3">
      <c r="B26" s="11"/>
      <c r="C26" s="167"/>
      <c r="D26" s="47"/>
      <c r="E26" s="47"/>
      <c r="F26" s="64"/>
      <c r="G26" s="48" t="s">
        <v>95</v>
      </c>
      <c r="H26" s="49">
        <v>8</v>
      </c>
      <c r="I26" s="48" t="s">
        <v>340</v>
      </c>
      <c r="J26" s="112"/>
      <c r="K26" s="70">
        <v>250000</v>
      </c>
      <c r="L26" s="69">
        <v>100000</v>
      </c>
      <c r="M26" s="69">
        <v>100000</v>
      </c>
      <c r="N26" s="69">
        <v>100000</v>
      </c>
      <c r="O26" s="71">
        <v>100000</v>
      </c>
      <c r="P26" s="87"/>
      <c r="Q26" s="207" t="s">
        <v>260</v>
      </c>
      <c r="R26" s="208" t="s">
        <v>250</v>
      </c>
      <c r="S26" s="208" t="s">
        <v>264</v>
      </c>
      <c r="T26" s="209" t="s">
        <v>245</v>
      </c>
      <c r="U26" s="128">
        <f>VLOOKUP(Q26,Data!$B$4:$C$9,2, FALSE)</f>
        <v>0.1</v>
      </c>
      <c r="V26" s="129">
        <f>VLOOKUP(R26,Data!$E$4:$F$8,2,FALSE)</f>
        <v>0.1</v>
      </c>
      <c r="W26" s="129">
        <f>VLOOKUP(S26,Data!$H$4:$I$8,2,FALSE)</f>
        <v>0.1</v>
      </c>
      <c r="X26" s="197">
        <f>VLOOKUP(T26,Data!$K$4:$L$7,2,FALSE)</f>
        <v>0</v>
      </c>
      <c r="Y26" s="133">
        <f>SUM(U26:X26)</f>
        <v>0.30000000000000004</v>
      </c>
      <c r="Z26" s="44"/>
      <c r="AA26" s="45"/>
      <c r="AB26" s="45"/>
      <c r="AC26" s="45"/>
      <c r="AD26" s="46"/>
      <c r="AE26" s="98"/>
      <c r="AF26" s="139" t="s">
        <v>319</v>
      </c>
      <c r="AG26" s="142" t="s">
        <v>319</v>
      </c>
      <c r="AH26" s="142" t="s">
        <v>319</v>
      </c>
      <c r="AI26" s="142" t="s">
        <v>319</v>
      </c>
      <c r="AJ26" s="142" t="s">
        <v>319</v>
      </c>
      <c r="AK26" s="29"/>
    </row>
    <row r="27" spans="2:37" ht="45" customHeight="1" outlineLevel="1" x14ac:dyDescent="0.3">
      <c r="B27" s="11"/>
      <c r="C27" s="167"/>
      <c r="D27" s="47"/>
      <c r="E27" s="47"/>
      <c r="F27" s="64"/>
      <c r="G27" s="48" t="s">
        <v>96</v>
      </c>
      <c r="H27" s="49">
        <v>9</v>
      </c>
      <c r="I27" s="48" t="s">
        <v>335</v>
      </c>
      <c r="J27" s="112"/>
      <c r="K27" s="100"/>
      <c r="L27" s="101"/>
      <c r="M27" s="101"/>
      <c r="N27" s="101"/>
      <c r="O27" s="102"/>
      <c r="P27" s="87"/>
      <c r="Q27" s="207" t="s">
        <v>260</v>
      </c>
      <c r="R27" s="208" t="s">
        <v>250</v>
      </c>
      <c r="S27" s="208" t="s">
        <v>264</v>
      </c>
      <c r="T27" s="209" t="s">
        <v>245</v>
      </c>
      <c r="U27" s="128">
        <f>VLOOKUP(Q27,Data!$B$4:$C$9,2, FALSE)</f>
        <v>0.1</v>
      </c>
      <c r="V27" s="129">
        <f>VLOOKUP(R27,Data!$E$4:$F$8,2,FALSE)</f>
        <v>0.1</v>
      </c>
      <c r="W27" s="129">
        <f>VLOOKUP(S27,Data!$H$4:$I$8,2,FALSE)</f>
        <v>0.1</v>
      </c>
      <c r="X27" s="197">
        <f>VLOOKUP(T27,Data!$K$4:$L$7,2,FALSE)</f>
        <v>0</v>
      </c>
      <c r="Y27" s="133">
        <f>SUM(U27:X27)</f>
        <v>0.30000000000000004</v>
      </c>
      <c r="Z27" s="70"/>
      <c r="AA27" s="69"/>
      <c r="AB27" s="69"/>
      <c r="AC27" s="69"/>
      <c r="AD27" s="82"/>
      <c r="AE27" s="98"/>
      <c r="AF27" s="139" t="s">
        <v>320</v>
      </c>
      <c r="AG27" s="142" t="s">
        <v>321</v>
      </c>
      <c r="AH27" s="142" t="s">
        <v>322</v>
      </c>
      <c r="AI27" s="142" t="s">
        <v>323</v>
      </c>
      <c r="AJ27" s="142"/>
      <c r="AK27" s="29"/>
    </row>
    <row r="28" spans="2:37" ht="45" customHeight="1" outlineLevel="1" x14ac:dyDescent="0.3">
      <c r="B28" s="11"/>
      <c r="C28" s="167"/>
      <c r="D28" s="65"/>
      <c r="E28" s="65"/>
      <c r="F28" s="66"/>
      <c r="G28" s="67" t="s">
        <v>97</v>
      </c>
      <c r="H28" s="68">
        <v>5</v>
      </c>
      <c r="I28" s="67"/>
      <c r="J28" s="114"/>
      <c r="K28" s="106"/>
      <c r="L28" s="107"/>
      <c r="M28" s="107"/>
      <c r="N28" s="107"/>
      <c r="O28" s="108"/>
      <c r="P28" s="92"/>
      <c r="Q28" s="207" t="s">
        <v>260</v>
      </c>
      <c r="R28" s="208" t="s">
        <v>246</v>
      </c>
      <c r="S28" s="208" t="s">
        <v>245</v>
      </c>
      <c r="T28" s="209" t="s">
        <v>245</v>
      </c>
      <c r="U28" s="128">
        <f>VLOOKUP(Q28,Data!$B$4:$C$9,2, FALSE)</f>
        <v>0.1</v>
      </c>
      <c r="V28" s="129">
        <f>VLOOKUP(R28,Data!$E$4:$F$8,2,FALSE)</f>
        <v>0.05</v>
      </c>
      <c r="W28" s="129">
        <f>VLOOKUP(S28,Data!$H$4:$I$8,2,FALSE)</f>
        <v>0</v>
      </c>
      <c r="X28" s="197">
        <f>VLOOKUP(T28,Data!$K$4:$L$7,2,FALSE)</f>
        <v>0</v>
      </c>
      <c r="Y28" s="134">
        <f>SUM(U28:X28)</f>
        <v>0.15000000000000002</v>
      </c>
      <c r="Z28" s="51"/>
      <c r="AA28" s="52"/>
      <c r="AB28" s="52"/>
      <c r="AC28" s="52"/>
      <c r="AD28" s="83"/>
      <c r="AE28" s="98"/>
      <c r="AF28" s="140" t="s">
        <v>352</v>
      </c>
      <c r="AG28" s="141" t="s">
        <v>352</v>
      </c>
      <c r="AH28" s="141" t="s">
        <v>352</v>
      </c>
      <c r="AI28" s="141" t="s">
        <v>352</v>
      </c>
      <c r="AJ28" s="141" t="s">
        <v>352</v>
      </c>
      <c r="AK28" s="29"/>
    </row>
    <row r="29" spans="2:37" ht="60" customHeight="1" x14ac:dyDescent="0.3">
      <c r="B29" s="11"/>
      <c r="C29" s="167"/>
      <c r="D29" s="171" t="s">
        <v>9</v>
      </c>
      <c r="E29" s="190" t="s">
        <v>270</v>
      </c>
      <c r="F29" s="173" t="s">
        <v>10</v>
      </c>
      <c r="G29" s="174" t="s">
        <v>63</v>
      </c>
      <c r="H29" s="151">
        <f>AVERAGE(H30:H35)</f>
        <v>5.5</v>
      </c>
      <c r="I29" s="137" t="str">
        <f>(IF(I30="","",I30&amp;CHAR(10))&amp;(IF(I31="","",I31&amp;CHAR(10))&amp;IF(I32="","",I32&amp;CHAR(10))&amp;IF(I33="","",I33&amp;CHAR(10))&amp;IF(I34="","",I34&amp;CHAR(10))&amp;IF(I35="","",I35)))</f>
        <v>Vulnerability Management, Penetration Testing, Risk Assessments
MS-ISAC Threat Inteligence
Vulnerability Management, Penetration Testing, Risk Assessments
Risk Assessments
Risk Assessments
Risk Assessments</v>
      </c>
      <c r="J29" s="175" t="s">
        <v>510</v>
      </c>
      <c r="K29" s="176">
        <f>SUM(K30:K35)</f>
        <v>0</v>
      </c>
      <c r="L29" s="177">
        <f t="shared" ref="L29:O29" si="3">SUM(L30:L35)</f>
        <v>0</v>
      </c>
      <c r="M29" s="177">
        <f t="shared" si="3"/>
        <v>0</v>
      </c>
      <c r="N29" s="177">
        <f t="shared" si="3"/>
        <v>0</v>
      </c>
      <c r="O29" s="178">
        <f t="shared" si="3"/>
        <v>0</v>
      </c>
      <c r="P29" s="179" t="s">
        <v>45</v>
      </c>
      <c r="Q29" s="204"/>
      <c r="R29" s="205"/>
      <c r="S29" s="205"/>
      <c r="T29" s="206"/>
      <c r="U29" s="180"/>
      <c r="V29" s="181"/>
      <c r="W29" s="181"/>
      <c r="X29" s="196"/>
      <c r="Y29" s="182">
        <f>AVERAGE(Y30:Y35)</f>
        <v>0.35000000000000003</v>
      </c>
      <c r="Z29" s="152"/>
      <c r="AA29" s="153"/>
      <c r="AB29" s="153"/>
      <c r="AC29" s="153"/>
      <c r="AD29" s="154"/>
      <c r="AE29" s="98"/>
      <c r="AF29" s="137" t="str">
        <f>(IF(AF30="","",AF30&amp;CHAR(10))&amp;(IF(AF31="","",AF31&amp;CHAR(10))&amp;IF(AF32="","",AF32&amp;CHAR(10))&amp;IF(AF33="","",AF33&amp;CHAR(10))&amp;IF(AF34="","",AF34&amp;CHAR(10))&amp;IF(AF35="","",AF35)))</f>
        <v>Vulnerability Management  Expansion Project
Expand Threat Intelligence
Cardholder Data Risk Assessments
Risk Assessment Improvements</v>
      </c>
      <c r="AG29" s="144" t="str">
        <f>(IF(AG30="","",AG30&amp;CHAR(10))&amp;(IF(AG31="","",AG31&amp;CHAR(10))&amp;IF(AG32="","",AG32&amp;CHAR(10))&amp;IF(AG33="","",AG33&amp;CHAR(10))&amp;IF(AG34="","",AG34&amp;CHAR(10))&amp;IF(AG35="","",AG35)))</f>
        <v>Evaluate MS-ISAC Threat Intelligence
Cardholder Data Risk Assessments
Risk Assessment Improvements</v>
      </c>
      <c r="AH29" s="144" t="str">
        <f>(IF(AH30="","",AH30&amp;CHAR(10))&amp;(IF(AH31="","",AH31&amp;CHAR(10))&amp;IF(AH32="","",AH32&amp;CHAR(10))&amp;IF(AH33="","",AH33&amp;CHAR(10))&amp;IF(AH34="","",AH34&amp;CHAR(10))&amp;IF(AH35="","",AH35)))</f>
        <v>Cardholder Data Risk Assessments
Risk Assessment Improvements</v>
      </c>
      <c r="AI29" s="144" t="str">
        <f>(IF(AI30="","",AI30&amp;CHAR(10))&amp;(IF(AI31="","",AI31&amp;CHAR(10))&amp;IF(AI32="","",AI32&amp;CHAR(10))&amp;IF(AI33="","",AI33&amp;CHAR(10))&amp;IF(AI34="","",AI34&amp;CHAR(10))&amp;IF(AI35="","",AI35)))</f>
        <v>Cardholder Data Risk Assessments
Risk Assessment Improvements</v>
      </c>
      <c r="AJ29" s="144" t="str">
        <f>(IF(AJ30="","",AJ30&amp;CHAR(10))&amp;(IF(AJ31="","",AJ31&amp;CHAR(10))&amp;IF(AJ32="","",AJ32&amp;CHAR(10))&amp;IF(AJ33="","",AJ33&amp;CHAR(10))&amp;IF(AJ34="","",AJ34&amp;CHAR(10))&amp;IF(AJ35="","",AJ35)))</f>
        <v>Cardholder Data Risk Assessments
Risk Assessment Improvements</v>
      </c>
      <c r="AK29" s="29"/>
    </row>
    <row r="30" spans="2:37" ht="45" customHeight="1" outlineLevel="1" x14ac:dyDescent="0.3">
      <c r="B30" s="11"/>
      <c r="C30" s="167"/>
      <c r="D30" s="56"/>
      <c r="E30" s="47"/>
      <c r="F30" s="64"/>
      <c r="G30" s="48" t="s">
        <v>98</v>
      </c>
      <c r="H30" s="49">
        <v>8</v>
      </c>
      <c r="I30" s="48" t="s">
        <v>479</v>
      </c>
      <c r="J30" s="112" t="s">
        <v>509</v>
      </c>
      <c r="K30" s="100"/>
      <c r="L30" s="101"/>
      <c r="M30" s="101"/>
      <c r="N30" s="101"/>
      <c r="O30" s="102"/>
      <c r="P30" s="87"/>
      <c r="Q30" s="207" t="s">
        <v>257</v>
      </c>
      <c r="R30" s="208" t="s">
        <v>246</v>
      </c>
      <c r="S30" s="208" t="s">
        <v>246</v>
      </c>
      <c r="T30" s="209" t="s">
        <v>245</v>
      </c>
      <c r="U30" s="128">
        <f>VLOOKUP(Q30,Data!$B$4:$C$9,2, FALSE)</f>
        <v>0.2</v>
      </c>
      <c r="V30" s="129">
        <f>VLOOKUP(R30,Data!$E$4:$F$8,2,FALSE)</f>
        <v>0.05</v>
      </c>
      <c r="W30" s="129">
        <f>VLOOKUP(S30,Data!$H$4:$I$8,2,FALSE)</f>
        <v>0.05</v>
      </c>
      <c r="X30" s="197">
        <f>VLOOKUP(T30,Data!$K$4:$L$7,2,FALSE)</f>
        <v>0</v>
      </c>
      <c r="Y30" s="133">
        <f t="shared" ref="Y30:Y35" si="4">SUM(U30:X30)</f>
        <v>0.3</v>
      </c>
      <c r="Z30" s="44"/>
      <c r="AA30" s="45"/>
      <c r="AB30" s="45"/>
      <c r="AC30" s="45"/>
      <c r="AD30" s="46"/>
      <c r="AE30" s="98"/>
      <c r="AF30" s="139" t="s">
        <v>353</v>
      </c>
      <c r="AG30" s="142"/>
      <c r="AH30" s="142"/>
      <c r="AI30" s="142"/>
      <c r="AJ30" s="142"/>
      <c r="AK30" s="29"/>
    </row>
    <row r="31" spans="2:37" ht="45" customHeight="1" outlineLevel="1" x14ac:dyDescent="0.3">
      <c r="B31" s="11"/>
      <c r="C31" s="167"/>
      <c r="D31" s="56"/>
      <c r="E31" s="47"/>
      <c r="F31" s="64"/>
      <c r="G31" s="48" t="s">
        <v>99</v>
      </c>
      <c r="H31" s="49">
        <v>5</v>
      </c>
      <c r="I31" s="48" t="s">
        <v>336</v>
      </c>
      <c r="J31" s="112" t="s">
        <v>509</v>
      </c>
      <c r="K31" s="100"/>
      <c r="L31" s="101"/>
      <c r="M31" s="101"/>
      <c r="N31" s="101"/>
      <c r="O31" s="102"/>
      <c r="P31" s="87"/>
      <c r="Q31" s="207" t="s">
        <v>260</v>
      </c>
      <c r="R31" s="208" t="s">
        <v>250</v>
      </c>
      <c r="S31" s="208" t="s">
        <v>246</v>
      </c>
      <c r="T31" s="209" t="s">
        <v>245</v>
      </c>
      <c r="U31" s="128">
        <f>VLOOKUP(Q31,Data!$B$4:$C$9,2, FALSE)</f>
        <v>0.1</v>
      </c>
      <c r="V31" s="129">
        <f>VLOOKUP(R31,Data!$E$4:$F$8,2,FALSE)</f>
        <v>0.1</v>
      </c>
      <c r="W31" s="129">
        <f>VLOOKUP(S31,Data!$H$4:$I$8,2,FALSE)</f>
        <v>0.05</v>
      </c>
      <c r="X31" s="197">
        <f>VLOOKUP(T31,Data!$K$4:$L$7,2,FALSE)</f>
        <v>0</v>
      </c>
      <c r="Y31" s="133">
        <f t="shared" si="4"/>
        <v>0.25</v>
      </c>
      <c r="Z31" s="44"/>
      <c r="AA31" s="45"/>
      <c r="AB31" s="45"/>
      <c r="AC31" s="45"/>
      <c r="AD31" s="46"/>
      <c r="AE31" s="98"/>
      <c r="AF31" s="139" t="s">
        <v>300</v>
      </c>
      <c r="AG31" s="142" t="s">
        <v>302</v>
      </c>
      <c r="AH31" s="142"/>
      <c r="AI31" s="142"/>
      <c r="AJ31" s="142"/>
      <c r="AK31" s="29"/>
    </row>
    <row r="32" spans="2:37" ht="45" customHeight="1" outlineLevel="1" x14ac:dyDescent="0.3">
      <c r="B32" s="11"/>
      <c r="C32" s="167"/>
      <c r="D32" s="56"/>
      <c r="E32" s="47"/>
      <c r="F32" s="64"/>
      <c r="G32" s="48" t="s">
        <v>100</v>
      </c>
      <c r="H32" s="49">
        <v>7</v>
      </c>
      <c r="I32" s="48" t="s">
        <v>479</v>
      </c>
      <c r="J32" s="112" t="s">
        <v>510</v>
      </c>
      <c r="K32" s="100"/>
      <c r="L32" s="101"/>
      <c r="M32" s="101"/>
      <c r="N32" s="101"/>
      <c r="O32" s="102"/>
      <c r="P32" s="87"/>
      <c r="Q32" s="207" t="s">
        <v>260</v>
      </c>
      <c r="R32" s="208" t="s">
        <v>250</v>
      </c>
      <c r="S32" s="208" t="s">
        <v>246</v>
      </c>
      <c r="T32" s="209" t="s">
        <v>263</v>
      </c>
      <c r="U32" s="128">
        <f>VLOOKUP(Q32,Data!$B$4:$C$9,2, FALSE)</f>
        <v>0.1</v>
      </c>
      <c r="V32" s="129">
        <f>VLOOKUP(R32,Data!$E$4:$F$8,2,FALSE)</f>
        <v>0.1</v>
      </c>
      <c r="W32" s="129">
        <f>VLOOKUP(S32,Data!$H$4:$I$8,2,FALSE)</f>
        <v>0.05</v>
      </c>
      <c r="X32" s="197">
        <f>VLOOKUP(T32,Data!$K$4:$L$7,2,FALSE)</f>
        <v>0.05</v>
      </c>
      <c r="Y32" s="133">
        <f t="shared" si="4"/>
        <v>0.3</v>
      </c>
      <c r="Z32" s="44"/>
      <c r="AA32" s="45"/>
      <c r="AB32" s="45"/>
      <c r="AC32" s="45"/>
      <c r="AD32" s="46"/>
      <c r="AE32" s="98"/>
      <c r="AF32" s="139"/>
      <c r="AG32" s="142"/>
      <c r="AH32" s="142"/>
      <c r="AI32" s="142"/>
      <c r="AJ32" s="142"/>
      <c r="AK32" s="29"/>
    </row>
    <row r="33" spans="2:37" ht="45" customHeight="1" outlineLevel="1" x14ac:dyDescent="0.3">
      <c r="B33" s="11"/>
      <c r="C33" s="167"/>
      <c r="D33" s="56"/>
      <c r="E33" s="47"/>
      <c r="F33" s="64"/>
      <c r="G33" s="48" t="s">
        <v>101</v>
      </c>
      <c r="H33" s="49">
        <v>5</v>
      </c>
      <c r="I33" s="48" t="s">
        <v>270</v>
      </c>
      <c r="J33" s="112"/>
      <c r="K33" s="100"/>
      <c r="L33" s="101"/>
      <c r="M33" s="101"/>
      <c r="N33" s="101"/>
      <c r="O33" s="102"/>
      <c r="P33" s="87"/>
      <c r="Q33" s="207" t="s">
        <v>260</v>
      </c>
      <c r="R33" s="208" t="s">
        <v>254</v>
      </c>
      <c r="S33" s="208" t="s">
        <v>246</v>
      </c>
      <c r="T33" s="209" t="s">
        <v>245</v>
      </c>
      <c r="U33" s="128">
        <f>VLOOKUP(Q33,Data!$B$4:$C$9,2, FALSE)</f>
        <v>0.1</v>
      </c>
      <c r="V33" s="129">
        <f>VLOOKUP(R33,Data!$E$4:$F$8,2,FALSE)</f>
        <v>0.15</v>
      </c>
      <c r="W33" s="129">
        <f>VLOOKUP(S33,Data!$H$4:$I$8,2,FALSE)</f>
        <v>0.05</v>
      </c>
      <c r="X33" s="197">
        <f>VLOOKUP(T33,Data!$K$4:$L$7,2,FALSE)</f>
        <v>0</v>
      </c>
      <c r="Y33" s="133">
        <f t="shared" si="4"/>
        <v>0.3</v>
      </c>
      <c r="Z33" s="44"/>
      <c r="AA33" s="45"/>
      <c r="AB33" s="45"/>
      <c r="AC33" s="45"/>
      <c r="AD33" s="46"/>
      <c r="AE33" s="98"/>
      <c r="AF33" s="139" t="s">
        <v>301</v>
      </c>
      <c r="AG33" s="142" t="s">
        <v>301</v>
      </c>
      <c r="AH33" s="142" t="s">
        <v>301</v>
      </c>
      <c r="AI33" s="142" t="s">
        <v>301</v>
      </c>
      <c r="AJ33" s="142" t="s">
        <v>301</v>
      </c>
      <c r="AK33" s="29"/>
    </row>
    <row r="34" spans="2:37" ht="45" customHeight="1" outlineLevel="1" x14ac:dyDescent="0.3">
      <c r="B34" s="11"/>
      <c r="C34" s="167"/>
      <c r="D34" s="56"/>
      <c r="E34" s="47"/>
      <c r="F34" s="64"/>
      <c r="G34" s="48" t="s">
        <v>102</v>
      </c>
      <c r="H34" s="49">
        <v>5</v>
      </c>
      <c r="I34" s="48" t="s">
        <v>270</v>
      </c>
      <c r="J34" s="112"/>
      <c r="K34" s="100"/>
      <c r="L34" s="101"/>
      <c r="M34" s="101"/>
      <c r="N34" s="101"/>
      <c r="O34" s="102"/>
      <c r="P34" s="87"/>
      <c r="Q34" s="207" t="s">
        <v>257</v>
      </c>
      <c r="R34" s="208" t="s">
        <v>252</v>
      </c>
      <c r="S34" s="208" t="s">
        <v>246</v>
      </c>
      <c r="T34" s="209" t="s">
        <v>245</v>
      </c>
      <c r="U34" s="128">
        <f>VLOOKUP(Q34,Data!$B$4:$C$9,2, FALSE)</f>
        <v>0.2</v>
      </c>
      <c r="V34" s="129">
        <f>VLOOKUP(R34,Data!$E$4:$F$8,2,FALSE)</f>
        <v>0.2</v>
      </c>
      <c r="W34" s="129">
        <f>VLOOKUP(S34,Data!$H$4:$I$8,2,FALSE)</f>
        <v>0.05</v>
      </c>
      <c r="X34" s="197">
        <f>VLOOKUP(T34,Data!$K$4:$L$7,2,FALSE)</f>
        <v>0</v>
      </c>
      <c r="Y34" s="133">
        <f t="shared" si="4"/>
        <v>0.45</v>
      </c>
      <c r="Z34" s="44"/>
      <c r="AA34" s="45"/>
      <c r="AB34" s="45"/>
      <c r="AC34" s="45"/>
      <c r="AD34" s="46"/>
      <c r="AE34" s="98"/>
      <c r="AF34" s="139"/>
      <c r="AG34" s="142"/>
      <c r="AH34" s="142"/>
      <c r="AI34" s="142"/>
      <c r="AJ34" s="142"/>
      <c r="AK34" s="29"/>
    </row>
    <row r="35" spans="2:37" ht="45" customHeight="1" outlineLevel="1" x14ac:dyDescent="0.3">
      <c r="B35" s="11"/>
      <c r="C35" s="167"/>
      <c r="D35" s="33"/>
      <c r="E35" s="38"/>
      <c r="F35" s="40"/>
      <c r="G35" s="31" t="s">
        <v>103</v>
      </c>
      <c r="H35" s="49">
        <v>3</v>
      </c>
      <c r="I35" s="31" t="s">
        <v>270</v>
      </c>
      <c r="J35" s="113"/>
      <c r="K35" s="103"/>
      <c r="L35" s="104"/>
      <c r="M35" s="104"/>
      <c r="N35" s="104"/>
      <c r="O35" s="105"/>
      <c r="P35" s="39"/>
      <c r="Q35" s="207" t="s">
        <v>260</v>
      </c>
      <c r="R35" s="208" t="s">
        <v>250</v>
      </c>
      <c r="S35" s="208" t="s">
        <v>265</v>
      </c>
      <c r="T35" s="209" t="s">
        <v>262</v>
      </c>
      <c r="U35" s="128">
        <f>VLOOKUP(Q35,Data!$B$4:$C$9,2, FALSE)</f>
        <v>0.1</v>
      </c>
      <c r="V35" s="129">
        <f>VLOOKUP(R35,Data!$E$4:$F$8,2,FALSE)</f>
        <v>0.1</v>
      </c>
      <c r="W35" s="129">
        <f>VLOOKUP(S35,Data!$H$4:$I$8,2,FALSE)</f>
        <v>0.2</v>
      </c>
      <c r="X35" s="197">
        <f>VLOOKUP(T35,Data!$K$4:$L$7,2,FALSE)</f>
        <v>0.1</v>
      </c>
      <c r="Y35" s="134">
        <f t="shared" si="4"/>
        <v>0.5</v>
      </c>
      <c r="Z35" s="54"/>
      <c r="AA35" s="55"/>
      <c r="AB35" s="55"/>
      <c r="AC35" s="55"/>
      <c r="AD35" s="79"/>
      <c r="AE35" s="98"/>
      <c r="AF35" s="140" t="s">
        <v>282</v>
      </c>
      <c r="AG35" s="141" t="s">
        <v>282</v>
      </c>
      <c r="AH35" s="141" t="s">
        <v>282</v>
      </c>
      <c r="AI35" s="141" t="s">
        <v>282</v>
      </c>
      <c r="AJ35" s="141" t="s">
        <v>282</v>
      </c>
      <c r="AK35" s="29"/>
    </row>
    <row r="36" spans="2:37" ht="60" customHeight="1" x14ac:dyDescent="0.3">
      <c r="B36" s="11"/>
      <c r="C36" s="167"/>
      <c r="D36" s="183" t="s">
        <v>11</v>
      </c>
      <c r="E36" s="191" t="s">
        <v>12</v>
      </c>
      <c r="F36" s="184" t="s">
        <v>12</v>
      </c>
      <c r="G36" s="185" t="s">
        <v>64</v>
      </c>
      <c r="H36" s="151">
        <f>AVERAGE(H37:H39)</f>
        <v>7.333333333333333</v>
      </c>
      <c r="I36" s="137" t="str">
        <f>(IF(I37="","",I37&amp;CHAR(10))&amp;(IF(I38="","",I38&amp;CHAR(10))&amp;IF(I39="","",I39)))</f>
        <v/>
      </c>
      <c r="J36" s="186"/>
      <c r="K36" s="176">
        <f>SUM(K37:K39)</f>
        <v>0</v>
      </c>
      <c r="L36" s="177">
        <f t="shared" ref="L36:O36" si="5">SUM(L37:L39)</f>
        <v>0</v>
      </c>
      <c r="M36" s="177">
        <f t="shared" si="5"/>
        <v>0</v>
      </c>
      <c r="N36" s="177">
        <f t="shared" si="5"/>
        <v>0</v>
      </c>
      <c r="O36" s="178">
        <f t="shared" si="5"/>
        <v>0</v>
      </c>
      <c r="P36" s="187" t="s">
        <v>45</v>
      </c>
      <c r="Q36" s="204"/>
      <c r="R36" s="205"/>
      <c r="S36" s="205"/>
      <c r="T36" s="206"/>
      <c r="U36" s="180"/>
      <c r="V36" s="181"/>
      <c r="W36" s="181"/>
      <c r="X36" s="196"/>
      <c r="Y36" s="182">
        <f>AVERAGE(Y37:Y39)</f>
        <v>0.15</v>
      </c>
      <c r="Z36" s="152"/>
      <c r="AA36" s="153"/>
      <c r="AB36" s="153"/>
      <c r="AC36" s="153"/>
      <c r="AD36" s="154"/>
      <c r="AE36" s="98"/>
      <c r="AF36" s="137" t="str">
        <f>(IF(AF37="","",AF37&amp;CHAR(10))&amp;(IF(AF38="","",AF38&amp;CHAR(10))&amp;IF(AF39="","",AF39)))</f>
        <v xml:space="preserve">Review Risk Process
Review Tolerance
</v>
      </c>
      <c r="AG36" s="144" t="str">
        <f>(IF(AG37="","",AG37&amp;CHAR(10))&amp;(IF(AG38="","",AG38&amp;CHAR(10))&amp;IF(AG39="","",AG39)))</f>
        <v xml:space="preserve">Review Risk Process
Review Tolerance
</v>
      </c>
      <c r="AH36" s="144" t="str">
        <f>(IF(AH37="","",AH37&amp;CHAR(10))&amp;(IF(AH38="","",AH38&amp;CHAR(10))&amp;IF(AH39="","",AH39)))</f>
        <v xml:space="preserve">Review Risk Process
Review Tolerance
</v>
      </c>
      <c r="AI36" s="144" t="str">
        <f>(IF(AI37="","",AI37&amp;CHAR(10))&amp;(IF(AI38="","",AI38&amp;CHAR(10))&amp;IF(AI39="","",AI39)))</f>
        <v xml:space="preserve">Review Risk Process
Review Tolerance
</v>
      </c>
      <c r="AJ36" s="144" t="str">
        <f>(IF(AJ37="","",AJ37&amp;CHAR(10))&amp;(IF(AJ38="","",AJ38&amp;CHAR(10))&amp;IF(AJ39="","",AJ39)))</f>
        <v xml:space="preserve">Review Risk Process
Review Tolerance
</v>
      </c>
      <c r="AK36" s="29"/>
    </row>
    <row r="37" spans="2:37" ht="45" customHeight="1" outlineLevel="1" x14ac:dyDescent="0.3">
      <c r="B37" s="11"/>
      <c r="C37" s="167"/>
      <c r="D37" s="47"/>
      <c r="E37" s="47"/>
      <c r="F37" s="64"/>
      <c r="G37" s="48" t="s">
        <v>104</v>
      </c>
      <c r="H37" s="49">
        <v>8</v>
      </c>
      <c r="I37" s="48"/>
      <c r="J37" s="112"/>
      <c r="K37" s="100"/>
      <c r="L37" s="101"/>
      <c r="M37" s="101"/>
      <c r="N37" s="101"/>
      <c r="O37" s="102"/>
      <c r="P37" s="87"/>
      <c r="Q37" s="207" t="s">
        <v>257</v>
      </c>
      <c r="R37" s="208" t="s">
        <v>245</v>
      </c>
      <c r="S37" s="208" t="s">
        <v>246</v>
      </c>
      <c r="T37" s="209" t="s">
        <v>245</v>
      </c>
      <c r="U37" s="128">
        <f>VLOOKUP(Q37,Data!$B$4:$C$9,2, FALSE)</f>
        <v>0.2</v>
      </c>
      <c r="V37" s="129">
        <f>VLOOKUP(R37,Data!$E$4:$F$8,2,FALSE)</f>
        <v>0</v>
      </c>
      <c r="W37" s="129">
        <f>VLOOKUP(S37,Data!$H$4:$I$8,2,FALSE)</f>
        <v>0.05</v>
      </c>
      <c r="X37" s="197">
        <f>VLOOKUP(T37,Data!$K$4:$L$7,2,FALSE)</f>
        <v>0</v>
      </c>
      <c r="Y37" s="133">
        <f>SUM(U37:X37)</f>
        <v>0.25</v>
      </c>
      <c r="Z37" s="44"/>
      <c r="AA37" s="45"/>
      <c r="AB37" s="45"/>
      <c r="AC37" s="45"/>
      <c r="AD37" s="46"/>
      <c r="AE37" s="98"/>
      <c r="AF37" s="139" t="s">
        <v>65</v>
      </c>
      <c r="AG37" s="142" t="s">
        <v>65</v>
      </c>
      <c r="AH37" s="142" t="s">
        <v>65</v>
      </c>
      <c r="AI37" s="142" t="s">
        <v>65</v>
      </c>
      <c r="AJ37" s="142" t="s">
        <v>65</v>
      </c>
      <c r="AK37" s="29"/>
    </row>
    <row r="38" spans="2:37" ht="45" customHeight="1" outlineLevel="1" x14ac:dyDescent="0.3">
      <c r="B38" s="11"/>
      <c r="C38" s="167"/>
      <c r="D38" s="47"/>
      <c r="E38" s="47"/>
      <c r="F38" s="64"/>
      <c r="G38" s="48" t="s">
        <v>105</v>
      </c>
      <c r="H38" s="49">
        <v>8</v>
      </c>
      <c r="I38" s="48"/>
      <c r="J38" s="112"/>
      <c r="K38" s="100"/>
      <c r="L38" s="101"/>
      <c r="M38" s="101"/>
      <c r="N38" s="101"/>
      <c r="O38" s="102"/>
      <c r="P38" s="87"/>
      <c r="Q38" s="207" t="s">
        <v>260</v>
      </c>
      <c r="R38" s="208" t="s">
        <v>245</v>
      </c>
      <c r="S38" s="208" t="s">
        <v>245</v>
      </c>
      <c r="T38" s="209" t="s">
        <v>245</v>
      </c>
      <c r="U38" s="128">
        <f>VLOOKUP(Q38,Data!$B$4:$C$9,2, FALSE)</f>
        <v>0.1</v>
      </c>
      <c r="V38" s="129">
        <f>VLOOKUP(R38,Data!$E$4:$F$8,2,FALSE)</f>
        <v>0</v>
      </c>
      <c r="W38" s="129">
        <f>VLOOKUP(S38,Data!$H$4:$I$8,2,FALSE)</f>
        <v>0</v>
      </c>
      <c r="X38" s="197">
        <f>VLOOKUP(T38,Data!$K$4:$L$7,2,FALSE)</f>
        <v>0</v>
      </c>
      <c r="Y38" s="133">
        <f>SUM(U38:X38)</f>
        <v>0.1</v>
      </c>
      <c r="Z38" s="44"/>
      <c r="AA38" s="45"/>
      <c r="AB38" s="45"/>
      <c r="AC38" s="45"/>
      <c r="AD38" s="46"/>
      <c r="AE38" s="98"/>
      <c r="AF38" s="139" t="s">
        <v>66</v>
      </c>
      <c r="AG38" s="142" t="s">
        <v>66</v>
      </c>
      <c r="AH38" s="142" t="s">
        <v>66</v>
      </c>
      <c r="AI38" s="142" t="s">
        <v>66</v>
      </c>
      <c r="AJ38" s="142" t="s">
        <v>66</v>
      </c>
      <c r="AK38" s="29"/>
    </row>
    <row r="39" spans="2:37" ht="45" customHeight="1" outlineLevel="1" x14ac:dyDescent="0.3">
      <c r="B39" s="11"/>
      <c r="C39" s="169"/>
      <c r="D39" s="65"/>
      <c r="E39" s="65"/>
      <c r="F39" s="66"/>
      <c r="G39" s="67" t="s">
        <v>106</v>
      </c>
      <c r="H39" s="49">
        <v>6</v>
      </c>
      <c r="I39" s="67"/>
      <c r="J39" s="114"/>
      <c r="K39" s="106"/>
      <c r="L39" s="107"/>
      <c r="M39" s="107"/>
      <c r="N39" s="107"/>
      <c r="O39" s="108"/>
      <c r="P39" s="92"/>
      <c r="Q39" s="207" t="s">
        <v>260</v>
      </c>
      <c r="R39" s="208" t="s">
        <v>245</v>
      </c>
      <c r="S39" s="208" t="s">
        <v>245</v>
      </c>
      <c r="T39" s="209" t="s">
        <v>245</v>
      </c>
      <c r="U39" s="128">
        <f>VLOOKUP(Q39,Data!$B$4:$C$9,2, FALSE)</f>
        <v>0.1</v>
      </c>
      <c r="V39" s="129">
        <f>VLOOKUP(R39,Data!$E$4:$F$8,2,FALSE)</f>
        <v>0</v>
      </c>
      <c r="W39" s="129">
        <f>VLOOKUP(S39,Data!$H$4:$I$8,2,FALSE)</f>
        <v>0</v>
      </c>
      <c r="X39" s="197">
        <f>VLOOKUP(T39,Data!$K$4:$L$7,2,FALSE)</f>
        <v>0</v>
      </c>
      <c r="Y39" s="134">
        <f>SUM(U39:X39)</f>
        <v>0.1</v>
      </c>
      <c r="Z39" s="72"/>
      <c r="AA39" s="73"/>
      <c r="AB39" s="73"/>
      <c r="AC39" s="73"/>
      <c r="AD39" s="84"/>
      <c r="AE39" s="98"/>
      <c r="AF39" s="140"/>
      <c r="AG39" s="141"/>
      <c r="AH39" s="141"/>
      <c r="AI39" s="141"/>
      <c r="AJ39" s="141"/>
      <c r="AK39" s="29"/>
    </row>
    <row r="40" spans="2:37" ht="60" customHeight="1" x14ac:dyDescent="0.3">
      <c r="B40" s="11"/>
      <c r="C40" s="167"/>
      <c r="D40" s="183" t="s">
        <v>501</v>
      </c>
      <c r="E40" s="266" t="s">
        <v>498</v>
      </c>
      <c r="F40" s="184" t="s">
        <v>498</v>
      </c>
      <c r="G40" s="185" t="s">
        <v>64</v>
      </c>
      <c r="H40" s="151">
        <f>AVERAGE(H41:H45)</f>
        <v>7.6</v>
      </c>
      <c r="I40" s="137" t="str">
        <f>(IF(I41="","",I41&amp;CHAR(10))&amp;(IF(I44="","",I44&amp;CHAR(10))&amp;IF(I45="","",I45)))</f>
        <v/>
      </c>
      <c r="J40" s="186"/>
      <c r="K40" s="176">
        <f>SUM(K41:K45)</f>
        <v>0</v>
      </c>
      <c r="L40" s="177">
        <f t="shared" ref="L40:O40" si="6">SUM(L41:L45)</f>
        <v>0</v>
      </c>
      <c r="M40" s="177">
        <f t="shared" si="6"/>
        <v>0</v>
      </c>
      <c r="N40" s="177">
        <f t="shared" si="6"/>
        <v>0</v>
      </c>
      <c r="O40" s="178">
        <f t="shared" si="6"/>
        <v>0</v>
      </c>
      <c r="P40" s="187" t="s">
        <v>502</v>
      </c>
      <c r="Q40" s="204"/>
      <c r="R40" s="205"/>
      <c r="S40" s="205"/>
      <c r="T40" s="206"/>
      <c r="U40" s="180"/>
      <c r="V40" s="181"/>
      <c r="W40" s="181"/>
      <c r="X40" s="196"/>
      <c r="Y40" s="182">
        <f>AVERAGE(Y41:Y45)</f>
        <v>0.26</v>
      </c>
      <c r="Z40" s="152"/>
      <c r="AA40" s="153"/>
      <c r="AB40" s="153"/>
      <c r="AC40" s="153"/>
      <c r="AD40" s="154"/>
      <c r="AE40" s="98"/>
      <c r="AF40" s="137" t="str">
        <f>(IF(AF41="","",AF41&amp;CHAR(10))&amp;(IF(AF44="","",AF44&amp;CHAR(10))&amp;IF(AF45="","",AF45)))</f>
        <v xml:space="preserve">Review Supply Chain Process
Review Vendors
</v>
      </c>
      <c r="AG40" s="144" t="str">
        <f>(IF(AG41="","",AG41&amp;CHAR(10))&amp;(IF(AG44="","",AG44&amp;CHAR(10))&amp;IF(AG45="","",AG45)))</f>
        <v xml:space="preserve">Review Supply Chain Process
Review Vendors
</v>
      </c>
      <c r="AH40" s="144" t="str">
        <f>(IF(AH41="","",AH41&amp;CHAR(10))&amp;(IF(AH44="","",AH44&amp;CHAR(10))&amp;IF(AH45="","",AH45)))</f>
        <v xml:space="preserve">Review Supply Chain Process
Review Vendors
</v>
      </c>
      <c r="AI40" s="144" t="str">
        <f>(IF(AI41="","",AI41&amp;CHAR(10))&amp;(IF(AI44="","",AI44&amp;CHAR(10))&amp;IF(AI45="","",AI45)))</f>
        <v xml:space="preserve">Review Risk Process
Review Tolerance
</v>
      </c>
      <c r="AJ40" s="144" t="str">
        <f>(IF(AJ41="","",AJ41&amp;CHAR(10))&amp;(IF(AJ44="","",AJ44&amp;CHAR(10))&amp;IF(AJ45="","",AJ45)))</f>
        <v xml:space="preserve">Review Risk Process
Review Tolerance
</v>
      </c>
      <c r="AK40" s="29"/>
    </row>
    <row r="41" spans="2:37" ht="45" customHeight="1" outlineLevel="1" x14ac:dyDescent="0.3">
      <c r="B41" s="11"/>
      <c r="C41" s="167"/>
      <c r="D41" s="47"/>
      <c r="E41" s="47"/>
      <c r="F41" s="64"/>
      <c r="G41" s="48" t="s">
        <v>104</v>
      </c>
      <c r="H41" s="49">
        <v>8</v>
      </c>
      <c r="I41" s="48"/>
      <c r="J41" s="112"/>
      <c r="K41" s="100"/>
      <c r="L41" s="101"/>
      <c r="M41" s="101"/>
      <c r="N41" s="101"/>
      <c r="O41" s="102"/>
      <c r="P41" s="87"/>
      <c r="Q41" s="207" t="s">
        <v>257</v>
      </c>
      <c r="R41" s="208" t="s">
        <v>245</v>
      </c>
      <c r="S41" s="208" t="s">
        <v>246</v>
      </c>
      <c r="T41" s="209" t="s">
        <v>245</v>
      </c>
      <c r="U41" s="128">
        <f>VLOOKUP(Q41,Data!$B$4:$C$9,2, FALSE)</f>
        <v>0.2</v>
      </c>
      <c r="V41" s="129">
        <f>VLOOKUP(R41,Data!$E$4:$F$8,2,FALSE)</f>
        <v>0</v>
      </c>
      <c r="W41" s="129">
        <f>VLOOKUP(S41,Data!$H$4:$I$8,2,FALSE)</f>
        <v>0.05</v>
      </c>
      <c r="X41" s="197">
        <f>VLOOKUP(T41,Data!$K$4:$L$7,2,FALSE)</f>
        <v>0</v>
      </c>
      <c r="Y41" s="133">
        <f>SUM(U41:X41)</f>
        <v>0.25</v>
      </c>
      <c r="Z41" s="44"/>
      <c r="AA41" s="45"/>
      <c r="AB41" s="45"/>
      <c r="AC41" s="45"/>
      <c r="AD41" s="46"/>
      <c r="AE41" s="98"/>
      <c r="AF41" s="267" t="s">
        <v>503</v>
      </c>
      <c r="AG41" s="268" t="s">
        <v>503</v>
      </c>
      <c r="AH41" s="269" t="s">
        <v>503</v>
      </c>
      <c r="AI41" s="142" t="s">
        <v>65</v>
      </c>
      <c r="AJ41" s="142" t="s">
        <v>65</v>
      </c>
      <c r="AK41" s="29"/>
    </row>
    <row r="42" spans="2:37" ht="45" customHeight="1" outlineLevel="1" x14ac:dyDescent="0.3">
      <c r="B42" s="11"/>
      <c r="C42" s="167"/>
      <c r="D42" s="47"/>
      <c r="E42" s="47"/>
      <c r="F42" s="64"/>
      <c r="G42" s="48" t="s">
        <v>105</v>
      </c>
      <c r="H42" s="49">
        <v>8</v>
      </c>
      <c r="I42" s="48"/>
      <c r="J42" s="112"/>
      <c r="K42" s="100"/>
      <c r="L42" s="101"/>
      <c r="M42" s="101"/>
      <c r="N42" s="101"/>
      <c r="O42" s="102"/>
      <c r="P42" s="87"/>
      <c r="Q42" s="207" t="s">
        <v>257</v>
      </c>
      <c r="R42" s="208" t="s">
        <v>252</v>
      </c>
      <c r="S42" s="208" t="s">
        <v>258</v>
      </c>
      <c r="T42" s="209" t="s">
        <v>245</v>
      </c>
      <c r="U42" s="128">
        <f>VLOOKUP(Q42,Data!$B$4:$C$9,2, FALSE)</f>
        <v>0.2</v>
      </c>
      <c r="V42" s="129">
        <f>VLOOKUP(R42,Data!$E$4:$F$8,2,FALSE)</f>
        <v>0.2</v>
      </c>
      <c r="W42" s="129">
        <f>VLOOKUP(S42,Data!$H$4:$I$8,2,FALSE)</f>
        <v>0.15</v>
      </c>
      <c r="X42" s="197">
        <f>VLOOKUP(T42,Data!$K$4:$L$7,2,FALSE)</f>
        <v>0</v>
      </c>
      <c r="Y42" s="133">
        <f>SUM(U42:X42)</f>
        <v>0.55000000000000004</v>
      </c>
      <c r="Z42" s="44"/>
      <c r="AA42" s="45"/>
      <c r="AB42" s="45"/>
      <c r="AC42" s="45"/>
      <c r="AD42" s="46"/>
      <c r="AE42" s="98"/>
      <c r="AF42" s="267" t="s">
        <v>504</v>
      </c>
      <c r="AG42" s="268" t="s">
        <v>504</v>
      </c>
      <c r="AH42" s="269" t="s">
        <v>504</v>
      </c>
      <c r="AI42" s="142" t="s">
        <v>66</v>
      </c>
      <c r="AJ42" s="142" t="s">
        <v>66</v>
      </c>
      <c r="AK42" s="29"/>
    </row>
    <row r="43" spans="2:37" ht="45" customHeight="1" outlineLevel="1" x14ac:dyDescent="0.3">
      <c r="B43" s="11"/>
      <c r="C43" s="167"/>
      <c r="D43" s="47"/>
      <c r="E43" s="47"/>
      <c r="F43" s="64"/>
      <c r="G43" s="48" t="s">
        <v>105</v>
      </c>
      <c r="H43" s="49">
        <v>8</v>
      </c>
      <c r="I43" s="48"/>
      <c r="J43" s="112"/>
      <c r="K43" s="100"/>
      <c r="L43" s="101"/>
      <c r="M43" s="101"/>
      <c r="N43" s="101"/>
      <c r="O43" s="102"/>
      <c r="P43" s="87"/>
      <c r="Q43" s="207" t="s">
        <v>260</v>
      </c>
      <c r="R43" s="208" t="s">
        <v>245</v>
      </c>
      <c r="S43" s="208" t="s">
        <v>245</v>
      </c>
      <c r="T43" s="209" t="s">
        <v>245</v>
      </c>
      <c r="U43" s="128">
        <f>VLOOKUP(Q43,Data!$B$4:$C$9,2, FALSE)</f>
        <v>0.1</v>
      </c>
      <c r="V43" s="129">
        <f>VLOOKUP(R43,Data!$E$4:$F$8,2,FALSE)</f>
        <v>0</v>
      </c>
      <c r="W43" s="129">
        <f>VLOOKUP(S43,Data!$H$4:$I$8,2,FALSE)</f>
        <v>0</v>
      </c>
      <c r="X43" s="197">
        <f>VLOOKUP(T43,Data!$K$4:$L$7,2,FALSE)</f>
        <v>0</v>
      </c>
      <c r="Y43" s="133">
        <f>SUM(U43:X43)</f>
        <v>0.1</v>
      </c>
      <c r="Z43" s="44"/>
      <c r="AA43" s="45"/>
      <c r="AB43" s="45"/>
      <c r="AC43" s="45"/>
      <c r="AD43" s="46"/>
      <c r="AE43" s="98"/>
      <c r="AF43" s="267" t="s">
        <v>504</v>
      </c>
      <c r="AG43" s="268" t="s">
        <v>504</v>
      </c>
      <c r="AH43" s="269" t="s">
        <v>504</v>
      </c>
      <c r="AI43" s="142" t="s">
        <v>66</v>
      </c>
      <c r="AJ43" s="142" t="s">
        <v>66</v>
      </c>
      <c r="AK43" s="29"/>
    </row>
    <row r="44" spans="2:37" ht="45" customHeight="1" outlineLevel="1" x14ac:dyDescent="0.3">
      <c r="B44" s="11"/>
      <c r="C44" s="167"/>
      <c r="D44" s="47"/>
      <c r="E44" s="47"/>
      <c r="F44" s="64"/>
      <c r="G44" s="48" t="s">
        <v>105</v>
      </c>
      <c r="H44" s="49">
        <v>8</v>
      </c>
      <c r="I44" s="48"/>
      <c r="J44" s="112"/>
      <c r="K44" s="100"/>
      <c r="L44" s="101"/>
      <c r="M44" s="101"/>
      <c r="N44" s="101"/>
      <c r="O44" s="102"/>
      <c r="P44" s="87"/>
      <c r="Q44" s="207" t="s">
        <v>260</v>
      </c>
      <c r="R44" s="208" t="s">
        <v>245</v>
      </c>
      <c r="S44" s="208" t="s">
        <v>245</v>
      </c>
      <c r="T44" s="209" t="s">
        <v>245</v>
      </c>
      <c r="U44" s="128">
        <f>VLOOKUP(Q44,Data!$B$4:$C$9,2, FALSE)</f>
        <v>0.1</v>
      </c>
      <c r="V44" s="129">
        <f>VLOOKUP(R44,Data!$E$4:$F$8,2,FALSE)</f>
        <v>0</v>
      </c>
      <c r="W44" s="129">
        <f>VLOOKUP(S44,Data!$H$4:$I$8,2,FALSE)</f>
        <v>0</v>
      </c>
      <c r="X44" s="197">
        <f>VLOOKUP(T44,Data!$K$4:$L$7,2,FALSE)</f>
        <v>0</v>
      </c>
      <c r="Y44" s="133">
        <f>SUM(U44:X44)</f>
        <v>0.1</v>
      </c>
      <c r="Z44" s="44"/>
      <c r="AA44" s="45"/>
      <c r="AB44" s="45"/>
      <c r="AC44" s="45"/>
      <c r="AD44" s="46"/>
      <c r="AE44" s="98"/>
      <c r="AF44" s="267" t="s">
        <v>504</v>
      </c>
      <c r="AG44" s="268" t="s">
        <v>504</v>
      </c>
      <c r="AH44" s="269" t="s">
        <v>504</v>
      </c>
      <c r="AI44" s="142" t="s">
        <v>66</v>
      </c>
      <c r="AJ44" s="142" t="s">
        <v>66</v>
      </c>
      <c r="AK44" s="29"/>
    </row>
    <row r="45" spans="2:37" ht="45" customHeight="1" outlineLevel="1" x14ac:dyDescent="0.3">
      <c r="B45" s="11"/>
      <c r="C45" s="169"/>
      <c r="D45" s="65"/>
      <c r="E45" s="65"/>
      <c r="F45" s="66"/>
      <c r="G45" s="67" t="s">
        <v>106</v>
      </c>
      <c r="H45" s="49">
        <v>6</v>
      </c>
      <c r="I45" s="67"/>
      <c r="J45" s="114"/>
      <c r="K45" s="106"/>
      <c r="L45" s="107"/>
      <c r="M45" s="107"/>
      <c r="N45" s="107"/>
      <c r="O45" s="108"/>
      <c r="P45" s="92"/>
      <c r="Q45" s="207" t="s">
        <v>257</v>
      </c>
      <c r="R45" s="208" t="s">
        <v>246</v>
      </c>
      <c r="S45" s="208" t="s">
        <v>246</v>
      </c>
      <c r="T45" s="209" t="s">
        <v>245</v>
      </c>
      <c r="U45" s="128">
        <f>VLOOKUP(Q45,Data!$B$4:$C$9,2, FALSE)</f>
        <v>0.2</v>
      </c>
      <c r="V45" s="129">
        <f>VLOOKUP(R45,Data!$E$4:$F$8,2,FALSE)</f>
        <v>0.05</v>
      </c>
      <c r="W45" s="129">
        <f>VLOOKUP(S45,Data!$H$4:$I$8,2,FALSE)</f>
        <v>0.05</v>
      </c>
      <c r="X45" s="197">
        <f>VLOOKUP(T45,Data!$K$4:$L$7,2,FALSE)</f>
        <v>0</v>
      </c>
      <c r="Y45" s="134">
        <f>SUM(U45:X45)</f>
        <v>0.3</v>
      </c>
      <c r="Z45" s="72"/>
      <c r="AA45" s="73"/>
      <c r="AB45" s="73"/>
      <c r="AC45" s="73"/>
      <c r="AD45" s="84"/>
      <c r="AE45" s="98"/>
      <c r="AF45" s="140"/>
      <c r="AG45" s="141"/>
      <c r="AH45" s="141"/>
      <c r="AI45" s="141"/>
      <c r="AJ45" s="141"/>
      <c r="AK45" s="29"/>
    </row>
    <row r="46" spans="2:37" ht="60" customHeight="1" x14ac:dyDescent="0.3">
      <c r="B46" s="11"/>
      <c r="C46" s="166"/>
      <c r="D46" s="171" t="s">
        <v>13</v>
      </c>
      <c r="E46" s="172"/>
      <c r="F46" s="173" t="s">
        <v>500</v>
      </c>
      <c r="G46" s="174" t="s">
        <v>67</v>
      </c>
      <c r="H46" s="151">
        <f>AVERAGE(H47:H51)</f>
        <v>8.1999999999999993</v>
      </c>
      <c r="I46" s="150" t="str">
        <f>(IF(I47="","",I47&amp;CHAR(10))&amp;(IF(I48="","",I48&amp;CHAR(10))&amp;IF(I49="","",I49&amp;CHAR(10))&amp;IF(I50="","",I50&amp;CHAR(10))&amp;IF(I51="","",I51)))</f>
        <v>Active Directory, ADFS, (IAM)
(VPN), (IAM), (MDM)
(PAM), (NAC)
Firewall, Web Filter, (NAC)</v>
      </c>
      <c r="J46" s="175" t="s">
        <v>229</v>
      </c>
      <c r="K46" s="176">
        <f>SUM(K47:K51)</f>
        <v>520000</v>
      </c>
      <c r="L46" s="177">
        <f>SUM(L47:L51)</f>
        <v>10000</v>
      </c>
      <c r="M46" s="177">
        <f>SUM(M47:M51)</f>
        <v>0</v>
      </c>
      <c r="N46" s="177">
        <f>SUM(N47:N51)</f>
        <v>20000</v>
      </c>
      <c r="O46" s="178">
        <f>SUM(O47:O51)</f>
        <v>0</v>
      </c>
      <c r="P46" s="179" t="s">
        <v>226</v>
      </c>
      <c r="Q46" s="204"/>
      <c r="R46" s="205"/>
      <c r="S46" s="205"/>
      <c r="T46" s="206"/>
      <c r="U46" s="180"/>
      <c r="V46" s="181"/>
      <c r="W46" s="181"/>
      <c r="X46" s="196"/>
      <c r="Y46" s="182">
        <f>AVERAGE(Y47:Y51)</f>
        <v>0.18000000000000002</v>
      </c>
      <c r="Z46" s="158"/>
      <c r="AA46" s="159"/>
      <c r="AB46" s="159"/>
      <c r="AC46" s="159"/>
      <c r="AD46" s="162"/>
      <c r="AE46" s="98"/>
      <c r="AF46" s="150" t="str">
        <f>(IF(AF47="","",AF47&amp;CHAR(10))&amp;(IF(AF48="","",AF48&amp;CHAR(10))&amp;IF(AF49="","",AF49&amp;CHAR(10))&amp;IF(AF50="","",AF50&amp;CHAR(10))&amp;IF(AF51="","",AF51)))</f>
        <v>Identity Access Management Evaluation
Remote Access Expansion
Review Active Directory
Web Content Filter Project</v>
      </c>
      <c r="AG46" s="144" t="str">
        <f>(IF(AG47="","",AG47&amp;CHAR(10))&amp;(IF(AG48="","",AG48&amp;CHAR(10))&amp;IF(AG49="","",AG49&amp;CHAR(10))&amp;IF(AG50="","",AG50&amp;CHAR(10))&amp;IF(AG51="","",AG51)))</f>
        <v xml:space="preserve">Privleged Access Management Eval
Network Access Control Evaluation
Review Active Directory
</v>
      </c>
      <c r="AH46" s="144" t="str">
        <f>(IF(AH47="","",AH47&amp;CHAR(10))&amp;(IF(AH48="","",AH48&amp;CHAR(10))&amp;IF(AH49="","",AH49&amp;CHAR(10))&amp;IF(AH50="","",AH50&amp;CHAR(10))&amp;IF(AH51="","",AH51)))</f>
        <v>Identity Access Mgmt Project
MDM Evaluation
Review Active Directory
Firewall Refresh Project</v>
      </c>
      <c r="AI46" s="144" t="str">
        <f>(IF(AI47="","",AI47&amp;CHAR(10))&amp;(IF(AI48="","",AI48&amp;CHAR(10))&amp;IF(AI49="","",AI49&amp;CHAR(10))&amp;IF(AI50="","",AI50&amp;CHAR(10))&amp;IF(AI51="","",AI51)))</f>
        <v xml:space="preserve">Review Active Directory
</v>
      </c>
      <c r="AJ46" s="144" t="str">
        <f>(IF(AJ47="","",AJ47&amp;CHAR(10))&amp;(IF(AJ48="","",AJ48&amp;CHAR(10))&amp;IF(AJ49="","",AJ49&amp;CHAR(10))&amp;IF(AJ50="","",AJ50&amp;CHAR(10))&amp;IF(AJ51="","",AJ51)))</f>
        <v xml:space="preserve">Review Active Directory
</v>
      </c>
      <c r="AK46" s="29"/>
    </row>
    <row r="47" spans="2:37" ht="45" customHeight="1" outlineLevel="1" x14ac:dyDescent="0.3">
      <c r="B47" s="11"/>
      <c r="C47" s="167"/>
      <c r="D47" s="56"/>
      <c r="E47" s="47"/>
      <c r="F47" s="64"/>
      <c r="G47" s="48" t="s">
        <v>107</v>
      </c>
      <c r="H47" s="49">
        <v>8</v>
      </c>
      <c r="I47" s="48" t="s">
        <v>271</v>
      </c>
      <c r="J47" s="112">
        <v>18</v>
      </c>
      <c r="K47" s="70">
        <v>10000</v>
      </c>
      <c r="L47" s="101">
        <v>10000</v>
      </c>
      <c r="M47" s="101"/>
      <c r="N47" s="101"/>
      <c r="O47" s="102"/>
      <c r="P47" s="87"/>
      <c r="Q47" s="207" t="s">
        <v>260</v>
      </c>
      <c r="R47" s="208" t="s">
        <v>250</v>
      </c>
      <c r="S47" s="208" t="s">
        <v>246</v>
      </c>
      <c r="T47" s="209" t="s">
        <v>245</v>
      </c>
      <c r="U47" s="128">
        <f>VLOOKUP(Q47,Data!$B$4:$C$9,2, FALSE)</f>
        <v>0.1</v>
      </c>
      <c r="V47" s="129">
        <f>VLOOKUP(R47,Data!$E$4:$F$8,2,FALSE)</f>
        <v>0.1</v>
      </c>
      <c r="W47" s="129">
        <f>VLOOKUP(S47,Data!$H$4:$I$8,2,FALSE)</f>
        <v>0.05</v>
      </c>
      <c r="X47" s="197">
        <f>VLOOKUP(T47,Data!$K$4:$L$7,2,FALSE)</f>
        <v>0</v>
      </c>
      <c r="Y47" s="133">
        <f>SUM(U47:X47)</f>
        <v>0.25</v>
      </c>
      <c r="Z47" s="50"/>
      <c r="AA47" s="57"/>
      <c r="AB47" s="57"/>
      <c r="AC47" s="57"/>
      <c r="AD47" s="80"/>
      <c r="AE47" s="98"/>
      <c r="AF47" s="139" t="s">
        <v>303</v>
      </c>
      <c r="AG47" s="142" t="s">
        <v>286</v>
      </c>
      <c r="AH47" s="142" t="s">
        <v>287</v>
      </c>
      <c r="AI47" s="142"/>
      <c r="AJ47" s="142"/>
      <c r="AK47" s="29"/>
    </row>
    <row r="48" spans="2:37" ht="45" customHeight="1" outlineLevel="1" x14ac:dyDescent="0.3">
      <c r="B48" s="11"/>
      <c r="C48" s="167"/>
      <c r="D48" s="56"/>
      <c r="E48" s="47"/>
      <c r="F48" s="64"/>
      <c r="G48" s="48" t="s">
        <v>108</v>
      </c>
      <c r="H48" s="49">
        <v>7</v>
      </c>
      <c r="I48" s="48"/>
      <c r="J48" s="112"/>
      <c r="K48" s="100"/>
      <c r="L48" s="101"/>
      <c r="M48" s="101"/>
      <c r="N48" s="101"/>
      <c r="O48" s="102"/>
      <c r="P48" s="87"/>
      <c r="Q48" s="207" t="s">
        <v>260</v>
      </c>
      <c r="R48" s="208" t="s">
        <v>246</v>
      </c>
      <c r="S48" s="208" t="s">
        <v>245</v>
      </c>
      <c r="T48" s="209" t="s">
        <v>245</v>
      </c>
      <c r="U48" s="128">
        <f>VLOOKUP(Q48,Data!$B$4:$C$9,2, FALSE)</f>
        <v>0.1</v>
      </c>
      <c r="V48" s="129">
        <f>VLOOKUP(R48,Data!$E$4:$F$8,2,FALSE)</f>
        <v>0.05</v>
      </c>
      <c r="W48" s="129">
        <f>VLOOKUP(S48,Data!$H$4:$I$8,2,FALSE)</f>
        <v>0</v>
      </c>
      <c r="X48" s="197">
        <f>VLOOKUP(T48,Data!$K$4:$L$7,2,FALSE)</f>
        <v>0</v>
      </c>
      <c r="Y48" s="133">
        <f>SUM(U48:X48)</f>
        <v>0.15000000000000002</v>
      </c>
      <c r="Z48" s="50"/>
      <c r="AA48" s="57"/>
      <c r="AB48" s="57"/>
      <c r="AC48" s="57"/>
      <c r="AD48" s="80"/>
      <c r="AE48" s="98"/>
      <c r="AF48" s="139"/>
      <c r="AG48" s="142"/>
      <c r="AH48" s="142"/>
      <c r="AI48" s="142"/>
      <c r="AJ48" s="142"/>
      <c r="AK48" s="29"/>
    </row>
    <row r="49" spans="2:37" ht="45" customHeight="1" outlineLevel="1" x14ac:dyDescent="0.3">
      <c r="B49" s="11"/>
      <c r="C49" s="167"/>
      <c r="D49" s="56"/>
      <c r="E49" s="47"/>
      <c r="F49" s="64"/>
      <c r="G49" s="48" t="s">
        <v>109</v>
      </c>
      <c r="H49" s="49">
        <v>8</v>
      </c>
      <c r="I49" s="48" t="s">
        <v>337</v>
      </c>
      <c r="J49" s="112">
        <v>12</v>
      </c>
      <c r="K49" s="70">
        <v>500000</v>
      </c>
      <c r="L49" s="101"/>
      <c r="M49" s="101"/>
      <c r="N49" s="101"/>
      <c r="O49" s="102"/>
      <c r="P49" s="87"/>
      <c r="Q49" s="207" t="s">
        <v>260</v>
      </c>
      <c r="R49" s="208" t="s">
        <v>246</v>
      </c>
      <c r="S49" s="208" t="s">
        <v>245</v>
      </c>
      <c r="T49" s="209" t="s">
        <v>245</v>
      </c>
      <c r="U49" s="128">
        <f>VLOOKUP(Q49,Data!$B$4:$C$9,2, FALSE)</f>
        <v>0.1</v>
      </c>
      <c r="V49" s="129">
        <f>VLOOKUP(R49,Data!$E$4:$F$8,2,FALSE)</f>
        <v>0.05</v>
      </c>
      <c r="W49" s="129">
        <f>VLOOKUP(S49,Data!$H$4:$I$8,2,FALSE)</f>
        <v>0</v>
      </c>
      <c r="X49" s="197">
        <f>VLOOKUP(T49,Data!$K$4:$L$7,2,FALSE)</f>
        <v>0</v>
      </c>
      <c r="Y49" s="133">
        <f>SUM(U49:X49)</f>
        <v>0.15000000000000002</v>
      </c>
      <c r="Z49" s="50"/>
      <c r="AA49" s="57"/>
      <c r="AB49" s="57"/>
      <c r="AC49" s="57"/>
      <c r="AD49" s="80"/>
      <c r="AE49" s="98"/>
      <c r="AF49" s="139" t="s">
        <v>284</v>
      </c>
      <c r="AG49" s="142"/>
      <c r="AH49" s="142" t="s">
        <v>289</v>
      </c>
      <c r="AI49" s="142"/>
      <c r="AJ49" s="142"/>
      <c r="AK49" s="29"/>
    </row>
    <row r="50" spans="2:37" ht="45" customHeight="1" outlineLevel="1" x14ac:dyDescent="0.3">
      <c r="B50" s="11"/>
      <c r="C50" s="167"/>
      <c r="D50" s="56"/>
      <c r="E50" s="47"/>
      <c r="F50" s="64"/>
      <c r="G50" s="48" t="s">
        <v>110</v>
      </c>
      <c r="H50" s="49">
        <v>8</v>
      </c>
      <c r="I50" s="48" t="s">
        <v>272</v>
      </c>
      <c r="J50" s="112" t="s">
        <v>222</v>
      </c>
      <c r="K50" s="100"/>
      <c r="L50" s="101"/>
      <c r="M50" s="101"/>
      <c r="N50" s="101"/>
      <c r="O50" s="102"/>
      <c r="P50" s="87"/>
      <c r="Q50" s="207" t="s">
        <v>260</v>
      </c>
      <c r="R50" s="208" t="s">
        <v>246</v>
      </c>
      <c r="S50" s="208" t="s">
        <v>245</v>
      </c>
      <c r="T50" s="209" t="s">
        <v>245</v>
      </c>
      <c r="U50" s="128">
        <f>VLOOKUP(Q50,Data!$B$4:$C$9,2, FALSE)</f>
        <v>0.1</v>
      </c>
      <c r="V50" s="129">
        <f>VLOOKUP(R50,Data!$E$4:$F$8,2,FALSE)</f>
        <v>0.05</v>
      </c>
      <c r="W50" s="129">
        <f>VLOOKUP(S50,Data!$H$4:$I$8,2,FALSE)</f>
        <v>0</v>
      </c>
      <c r="X50" s="197">
        <f>VLOOKUP(T50,Data!$K$4:$L$7,2,FALSE)</f>
        <v>0</v>
      </c>
      <c r="Y50" s="133">
        <f>SUM(U50:X50)</f>
        <v>0.15000000000000002</v>
      </c>
      <c r="Z50" s="50"/>
      <c r="AA50" s="57"/>
      <c r="AB50" s="57"/>
      <c r="AC50" s="57"/>
      <c r="AD50" s="80"/>
      <c r="AE50" s="98"/>
      <c r="AF50" s="139" t="s">
        <v>285</v>
      </c>
      <c r="AG50" s="142" t="s">
        <v>304</v>
      </c>
      <c r="AH50" s="142" t="s">
        <v>285</v>
      </c>
      <c r="AI50" s="142" t="s">
        <v>285</v>
      </c>
      <c r="AJ50" s="142" t="s">
        <v>285</v>
      </c>
      <c r="AK50" s="29"/>
    </row>
    <row r="51" spans="2:37" ht="45" customHeight="1" outlineLevel="1" x14ac:dyDescent="0.3">
      <c r="B51" s="11"/>
      <c r="C51" s="167"/>
      <c r="D51" s="33"/>
      <c r="E51" s="38"/>
      <c r="F51" s="40"/>
      <c r="G51" s="31" t="s">
        <v>111</v>
      </c>
      <c r="H51" s="49">
        <v>10</v>
      </c>
      <c r="I51" s="31" t="s">
        <v>338</v>
      </c>
      <c r="J51" s="113" t="s">
        <v>219</v>
      </c>
      <c r="K51" s="76">
        <v>10000</v>
      </c>
      <c r="L51" s="104"/>
      <c r="M51" s="104"/>
      <c r="N51" s="104">
        <v>20000</v>
      </c>
      <c r="O51" s="105"/>
      <c r="P51" s="39"/>
      <c r="Q51" s="207" t="s">
        <v>260</v>
      </c>
      <c r="R51" s="208" t="s">
        <v>250</v>
      </c>
      <c r="S51" s="208" t="s">
        <v>245</v>
      </c>
      <c r="T51" s="209" t="s">
        <v>245</v>
      </c>
      <c r="U51" s="128">
        <f>VLOOKUP(Q51,Data!$B$4:$C$9,2, FALSE)</f>
        <v>0.1</v>
      </c>
      <c r="V51" s="129">
        <f>VLOOKUP(R51,Data!$E$4:$F$8,2,FALSE)</f>
        <v>0.1</v>
      </c>
      <c r="W51" s="129">
        <f>VLOOKUP(S51,Data!$H$4:$I$8,2,FALSE)</f>
        <v>0</v>
      </c>
      <c r="X51" s="197">
        <f>VLOOKUP(T51,Data!$K$4:$L$7,2,FALSE)</f>
        <v>0</v>
      </c>
      <c r="Y51" s="134">
        <f>SUM(U51:X51)</f>
        <v>0.2</v>
      </c>
      <c r="Z51" s="62"/>
      <c r="AA51" s="63"/>
      <c r="AB51" s="63"/>
      <c r="AC51" s="63"/>
      <c r="AD51" s="81"/>
      <c r="AE51" s="98"/>
      <c r="AF51" s="140" t="s">
        <v>283</v>
      </c>
      <c r="AG51" s="141"/>
      <c r="AH51" s="141" t="s">
        <v>288</v>
      </c>
      <c r="AI51" s="141"/>
      <c r="AJ51" s="141"/>
      <c r="AK51" s="29"/>
    </row>
    <row r="52" spans="2:37" ht="60" hidden="1" customHeight="1" x14ac:dyDescent="0.3">
      <c r="B52" s="11"/>
      <c r="C52" s="167"/>
      <c r="D52" s="171" t="s">
        <v>14</v>
      </c>
      <c r="E52" s="190" t="s">
        <v>329</v>
      </c>
      <c r="F52" s="173" t="s">
        <v>15</v>
      </c>
      <c r="G52" s="174" t="s">
        <v>68</v>
      </c>
      <c r="H52" s="151">
        <f>AVERAGE(H53:H57)</f>
        <v>5.6</v>
      </c>
      <c r="I52" s="150" t="str">
        <f>(IF(I53="","",I53&amp;CHAR(10))&amp;(IF(I54="","",I54&amp;CHAR(10))&amp;IF(I55="","",I55&amp;CHAR(10))&amp;IF(I56="","",I56&amp;CHAR(10))&amp;IF(I57="","",I57)))</f>
        <v>User Awareness, (Phish Training)
Security Policy, (Eramba GRC)
Security Policy
Security Policy, (Eramba GRC)
Security Policy, (Eramba GRC)</v>
      </c>
      <c r="J52" s="175" t="s">
        <v>69</v>
      </c>
      <c r="K52" s="176">
        <f>SUM(K53:K57)</f>
        <v>0</v>
      </c>
      <c r="L52" s="177">
        <f t="shared" ref="L52:O52" si="7">SUM(L53:L57)</f>
        <v>0</v>
      </c>
      <c r="M52" s="177">
        <f t="shared" si="7"/>
        <v>0</v>
      </c>
      <c r="N52" s="177">
        <f t="shared" si="7"/>
        <v>0</v>
      </c>
      <c r="O52" s="178">
        <f t="shared" si="7"/>
        <v>0</v>
      </c>
      <c r="P52" s="179" t="s">
        <v>227</v>
      </c>
      <c r="Q52" s="204"/>
      <c r="R52" s="205"/>
      <c r="S52" s="205"/>
      <c r="T52" s="206"/>
      <c r="U52" s="180"/>
      <c r="V52" s="181"/>
      <c r="W52" s="181"/>
      <c r="X52" s="196"/>
      <c r="Y52" s="182">
        <f>AVERAGE(Y53:Y57)</f>
        <v>0.19</v>
      </c>
      <c r="Z52" s="158"/>
      <c r="AA52" s="159"/>
      <c r="AB52" s="159"/>
      <c r="AC52" s="159"/>
      <c r="AD52" s="162"/>
      <c r="AE52" s="98"/>
      <c r="AF52" s="150" t="str">
        <f>(IF(AF53="","",AF53&amp;CHAR(10))&amp;(IF(AF54="","",AF54&amp;CHAR(10))&amp;IF(AF55="","",AF55&amp;CHAR(10))&amp;IF(AF56="","",AF56&amp;CHAR(10))&amp;IF(AF57="","",AF57)))</f>
        <v xml:space="preserve">PCI Education
General Education
</v>
      </c>
      <c r="AG52" s="144" t="str">
        <f>(IF(AG53="","",AG53&amp;CHAR(10))&amp;(IF(AG54="","",AG54&amp;CHAR(10))&amp;IF(AG55="","",AG55&amp;CHAR(10))&amp;IF(AG56="","",AG56&amp;CHAR(10))&amp;IF(AG57="","",AG57)))</f>
        <v xml:space="preserve">Review Education Program
</v>
      </c>
      <c r="AH52" s="144" t="str">
        <f>(IF(AH53="","",AH53&amp;CHAR(10))&amp;(IF(AH54="","",AH54&amp;CHAR(10))&amp;IF(AH55="","",AH55&amp;CHAR(10))&amp;IF(AH56="","",AH56&amp;CHAR(10))&amp;IF(AH57="","",AH57)))</f>
        <v xml:space="preserve">Review Education Program
</v>
      </c>
      <c r="AI52" s="144" t="str">
        <f>(IF(AI53="","",AI53&amp;CHAR(10))&amp;(IF(AI54="","",AI54&amp;CHAR(10))&amp;IF(AI55="","",AI55&amp;CHAR(10))&amp;IF(AI56="","",AI56&amp;CHAR(10))&amp;IF(AI57="","",AI57)))</f>
        <v xml:space="preserve">Review Education Program
</v>
      </c>
      <c r="AJ52" s="144" t="str">
        <f>(IF(AJ53="","",AJ53&amp;CHAR(10))&amp;(IF(AJ54="","",AJ54&amp;CHAR(10))&amp;IF(AJ55="","",AJ55&amp;CHAR(10))&amp;IF(AJ56="","",AJ56&amp;CHAR(10))&amp;IF(AJ57="","",AJ57)))</f>
        <v xml:space="preserve">Review Education Program
</v>
      </c>
      <c r="AK52" s="29"/>
    </row>
    <row r="53" spans="2:37" ht="45" customHeight="1" outlineLevel="1" x14ac:dyDescent="0.3">
      <c r="B53" s="11"/>
      <c r="C53" s="167"/>
      <c r="D53" s="56"/>
      <c r="E53" s="47"/>
      <c r="F53" s="64"/>
      <c r="G53" s="48" t="s">
        <v>114</v>
      </c>
      <c r="H53" s="49">
        <v>6</v>
      </c>
      <c r="I53" s="48" t="s">
        <v>339</v>
      </c>
      <c r="J53" s="112">
        <v>17</v>
      </c>
      <c r="K53" s="100"/>
      <c r="L53" s="101"/>
      <c r="M53" s="101"/>
      <c r="N53" s="101"/>
      <c r="O53" s="102"/>
      <c r="P53" s="87"/>
      <c r="Q53" s="207" t="s">
        <v>257</v>
      </c>
      <c r="R53" s="208" t="s">
        <v>250</v>
      </c>
      <c r="S53" s="208" t="s">
        <v>246</v>
      </c>
      <c r="T53" s="209" t="s">
        <v>245</v>
      </c>
      <c r="U53" s="128">
        <f>VLOOKUP(Q53,Data!$B$4:$C$9,2, FALSE)</f>
        <v>0.2</v>
      </c>
      <c r="V53" s="129">
        <f>VLOOKUP(R53,Data!$E$4:$F$8,2,FALSE)</f>
        <v>0.1</v>
      </c>
      <c r="W53" s="129">
        <f>VLOOKUP(S53,Data!$H$4:$I$8,2,FALSE)</f>
        <v>0.05</v>
      </c>
      <c r="X53" s="197">
        <f>VLOOKUP(T53,Data!$K$4:$L$7,2,FALSE)</f>
        <v>0</v>
      </c>
      <c r="Y53" s="133">
        <f>SUM(U53:X53)</f>
        <v>0.35000000000000003</v>
      </c>
      <c r="Z53" s="50"/>
      <c r="AA53" s="57"/>
      <c r="AB53" s="57"/>
      <c r="AC53" s="57"/>
      <c r="AD53" s="80"/>
      <c r="AE53" s="98"/>
      <c r="AF53" s="139" t="s">
        <v>305</v>
      </c>
      <c r="AG53" s="142" t="s">
        <v>306</v>
      </c>
      <c r="AH53" s="142" t="s">
        <v>306</v>
      </c>
      <c r="AI53" s="142" t="s">
        <v>306</v>
      </c>
      <c r="AJ53" s="142" t="s">
        <v>306</v>
      </c>
      <c r="AK53" s="29"/>
    </row>
    <row r="54" spans="2:37" ht="45" customHeight="1" outlineLevel="1" x14ac:dyDescent="0.3">
      <c r="B54" s="11"/>
      <c r="C54" s="167"/>
      <c r="D54" s="56"/>
      <c r="E54" s="47"/>
      <c r="F54" s="64"/>
      <c r="G54" s="48" t="s">
        <v>115</v>
      </c>
      <c r="H54" s="49">
        <v>7</v>
      </c>
      <c r="I54" s="48" t="s">
        <v>340</v>
      </c>
      <c r="J54" s="112" t="s">
        <v>69</v>
      </c>
      <c r="K54" s="100"/>
      <c r="L54" s="101"/>
      <c r="M54" s="101"/>
      <c r="N54" s="101"/>
      <c r="O54" s="102"/>
      <c r="P54" s="87"/>
      <c r="Q54" s="207" t="s">
        <v>260</v>
      </c>
      <c r="R54" s="208" t="s">
        <v>246</v>
      </c>
      <c r="S54" s="208" t="s">
        <v>245</v>
      </c>
      <c r="T54" s="209" t="s">
        <v>245</v>
      </c>
      <c r="U54" s="128">
        <f>VLOOKUP(Q54,Data!$B$4:$C$9,2, FALSE)</f>
        <v>0.1</v>
      </c>
      <c r="V54" s="129">
        <f>VLOOKUP(R54,Data!$E$4:$F$8,2,FALSE)</f>
        <v>0.05</v>
      </c>
      <c r="W54" s="129">
        <f>VLOOKUP(S54,Data!$H$4:$I$8,2,FALSE)</f>
        <v>0</v>
      </c>
      <c r="X54" s="197">
        <f>VLOOKUP(T54,Data!$K$4:$L$7,2,FALSE)</f>
        <v>0</v>
      </c>
      <c r="Y54" s="133">
        <f>SUM(U54:X54)</f>
        <v>0.15000000000000002</v>
      </c>
      <c r="Z54" s="50"/>
      <c r="AA54" s="57"/>
      <c r="AB54" s="57"/>
      <c r="AC54" s="57"/>
      <c r="AD54" s="80"/>
      <c r="AE54" s="98"/>
      <c r="AF54" s="139"/>
      <c r="AG54" s="142"/>
      <c r="AH54" s="142"/>
      <c r="AI54" s="142"/>
      <c r="AJ54" s="142"/>
      <c r="AK54" s="29"/>
    </row>
    <row r="55" spans="2:37" ht="45" customHeight="1" outlineLevel="1" x14ac:dyDescent="0.3">
      <c r="B55" s="11"/>
      <c r="C55" s="167"/>
      <c r="D55" s="56"/>
      <c r="E55" s="47"/>
      <c r="F55" s="64"/>
      <c r="G55" s="48" t="s">
        <v>116</v>
      </c>
      <c r="H55" s="49">
        <v>5</v>
      </c>
      <c r="I55" s="48" t="s">
        <v>241</v>
      </c>
      <c r="J55" s="112">
        <v>17</v>
      </c>
      <c r="K55" s="100"/>
      <c r="L55" s="101"/>
      <c r="M55" s="101"/>
      <c r="N55" s="101"/>
      <c r="O55" s="102"/>
      <c r="P55" s="87"/>
      <c r="Q55" s="207" t="s">
        <v>260</v>
      </c>
      <c r="R55" s="208" t="s">
        <v>246</v>
      </c>
      <c r="S55" s="208" t="s">
        <v>245</v>
      </c>
      <c r="T55" s="209" t="s">
        <v>245</v>
      </c>
      <c r="U55" s="128">
        <f>VLOOKUP(Q55,Data!$B$4:$C$9,2, FALSE)</f>
        <v>0.1</v>
      </c>
      <c r="V55" s="129">
        <f>VLOOKUP(R55,Data!$E$4:$F$8,2,FALSE)</f>
        <v>0.05</v>
      </c>
      <c r="W55" s="129">
        <f>VLOOKUP(S55,Data!$H$4:$I$8,2,FALSE)</f>
        <v>0</v>
      </c>
      <c r="X55" s="197">
        <f>VLOOKUP(T55,Data!$K$4:$L$7,2,FALSE)</f>
        <v>0</v>
      </c>
      <c r="Y55" s="133">
        <f>SUM(U55:X55)</f>
        <v>0.15000000000000002</v>
      </c>
      <c r="Z55" s="50"/>
      <c r="AA55" s="57"/>
      <c r="AB55" s="57"/>
      <c r="AC55" s="57"/>
      <c r="AD55" s="80"/>
      <c r="AE55" s="98"/>
      <c r="AF55" s="139"/>
      <c r="AG55" s="142"/>
      <c r="AH55" s="142"/>
      <c r="AI55" s="142"/>
      <c r="AJ55" s="142"/>
      <c r="AK55" s="29"/>
    </row>
    <row r="56" spans="2:37" ht="45" customHeight="1" outlineLevel="1" x14ac:dyDescent="0.3">
      <c r="B56" s="11"/>
      <c r="C56" s="167"/>
      <c r="D56" s="56"/>
      <c r="E56" s="47"/>
      <c r="F56" s="64"/>
      <c r="G56" s="48" t="s">
        <v>117</v>
      </c>
      <c r="H56" s="49">
        <v>6</v>
      </c>
      <c r="I56" s="48" t="s">
        <v>340</v>
      </c>
      <c r="J56" s="112">
        <v>17</v>
      </c>
      <c r="K56" s="100"/>
      <c r="L56" s="101"/>
      <c r="M56" s="101"/>
      <c r="N56" s="101"/>
      <c r="O56" s="102"/>
      <c r="P56" s="87"/>
      <c r="Q56" s="207" t="s">
        <v>260</v>
      </c>
      <c r="R56" s="208" t="s">
        <v>246</v>
      </c>
      <c r="S56" s="208" t="s">
        <v>245</v>
      </c>
      <c r="T56" s="209" t="s">
        <v>245</v>
      </c>
      <c r="U56" s="128">
        <f>VLOOKUP(Q56,Data!$B$4:$C$9,2, FALSE)</f>
        <v>0.1</v>
      </c>
      <c r="V56" s="129">
        <f>VLOOKUP(R56,Data!$E$4:$F$8,2,FALSE)</f>
        <v>0.05</v>
      </c>
      <c r="W56" s="129">
        <f>VLOOKUP(S56,Data!$H$4:$I$8,2,FALSE)</f>
        <v>0</v>
      </c>
      <c r="X56" s="197">
        <f>VLOOKUP(T56,Data!$K$4:$L$7,2,FALSE)</f>
        <v>0</v>
      </c>
      <c r="Y56" s="133">
        <f>SUM(U56:X56)</f>
        <v>0.15000000000000002</v>
      </c>
      <c r="Z56" s="50"/>
      <c r="AA56" s="57"/>
      <c r="AB56" s="57"/>
      <c r="AC56" s="57"/>
      <c r="AD56" s="80"/>
      <c r="AE56" s="98"/>
      <c r="AF56" s="139"/>
      <c r="AG56" s="142"/>
      <c r="AH56" s="142"/>
      <c r="AI56" s="142"/>
      <c r="AJ56" s="142"/>
      <c r="AK56" s="29"/>
    </row>
    <row r="57" spans="2:37" ht="45" customHeight="1" outlineLevel="1" x14ac:dyDescent="0.3">
      <c r="B57" s="11"/>
      <c r="C57" s="167"/>
      <c r="D57" s="33"/>
      <c r="E57" s="38"/>
      <c r="F57" s="40"/>
      <c r="G57" s="31" t="s">
        <v>118</v>
      </c>
      <c r="H57" s="49">
        <v>4</v>
      </c>
      <c r="I57" s="48" t="s">
        <v>340</v>
      </c>
      <c r="J57" s="113">
        <v>17</v>
      </c>
      <c r="K57" s="103"/>
      <c r="L57" s="104"/>
      <c r="M57" s="104"/>
      <c r="N57" s="104"/>
      <c r="O57" s="105"/>
      <c r="P57" s="39"/>
      <c r="Q57" s="207" t="s">
        <v>260</v>
      </c>
      <c r="R57" s="208" t="s">
        <v>246</v>
      </c>
      <c r="S57" s="208" t="s">
        <v>245</v>
      </c>
      <c r="T57" s="209" t="s">
        <v>245</v>
      </c>
      <c r="U57" s="128">
        <f>VLOOKUP(Q57,Data!$B$4:$C$9,2, FALSE)</f>
        <v>0.1</v>
      </c>
      <c r="V57" s="129">
        <f>VLOOKUP(R57,Data!$E$4:$F$8,2,FALSE)</f>
        <v>0.05</v>
      </c>
      <c r="W57" s="129">
        <f>VLOOKUP(S57,Data!$H$4:$I$8,2,FALSE)</f>
        <v>0</v>
      </c>
      <c r="X57" s="197">
        <f>VLOOKUP(T57,Data!$K$4:$L$7,2,FALSE)</f>
        <v>0</v>
      </c>
      <c r="Y57" s="134">
        <f>SUM(U57:X57)</f>
        <v>0.15000000000000002</v>
      </c>
      <c r="Z57" s="62"/>
      <c r="AA57" s="63"/>
      <c r="AB57" s="63"/>
      <c r="AC57" s="63"/>
      <c r="AD57" s="81"/>
      <c r="AE57" s="98"/>
      <c r="AF57" s="140"/>
      <c r="AG57" s="141"/>
      <c r="AH57" s="141"/>
      <c r="AI57" s="141"/>
      <c r="AJ57" s="141"/>
      <c r="AK57" s="29"/>
    </row>
    <row r="58" spans="2:37" ht="60" customHeight="1" x14ac:dyDescent="0.3">
      <c r="B58" s="11"/>
      <c r="C58" s="167"/>
      <c r="D58" s="183" t="s">
        <v>16</v>
      </c>
      <c r="E58" s="183"/>
      <c r="F58" s="184" t="s">
        <v>17</v>
      </c>
      <c r="G58" s="185" t="s">
        <v>70</v>
      </c>
      <c r="H58" s="151">
        <f>AVERAGE(H59:H65)</f>
        <v>5.1428571428571432</v>
      </c>
      <c r="I58" s="137" t="str">
        <f>(IF(I59="","",I59&amp;CHAR(10))&amp;(IF(I60="","",I60&amp;CHAR(10))&amp;IF(I61="","",I61&amp;CHAR(10))&amp;IF(I62="","",I62&amp;CHAR(10))&amp;IF(I63="","",I63&amp;CHAR(10))&amp;IF(I64="","",I64&amp;CHAR(10))&amp;IF(I65="","",I65)))</f>
        <v xml:space="preserve">Bitlocker, Storage Encryption, Certificate Services
TLS, Certificate Services
Operational Monitoring, External Monitoring
Data Loss Prevention, Digital Rights Management
Tripwire
</v>
      </c>
      <c r="J58" s="186" t="s">
        <v>230</v>
      </c>
      <c r="K58" s="176">
        <f>SUM(K59:K65)</f>
        <v>0</v>
      </c>
      <c r="L58" s="177">
        <f t="shared" ref="L58:O58" si="8">SUM(L59:L65)</f>
        <v>0</v>
      </c>
      <c r="M58" s="177">
        <f t="shared" si="8"/>
        <v>0</v>
      </c>
      <c r="N58" s="177">
        <f t="shared" si="8"/>
        <v>0</v>
      </c>
      <c r="O58" s="178">
        <f t="shared" si="8"/>
        <v>0</v>
      </c>
      <c r="P58" s="187" t="s">
        <v>46</v>
      </c>
      <c r="Q58" s="204"/>
      <c r="R58" s="205"/>
      <c r="S58" s="205"/>
      <c r="T58" s="206"/>
      <c r="U58" s="180"/>
      <c r="V58" s="181"/>
      <c r="W58" s="181"/>
      <c r="X58" s="196"/>
      <c r="Y58" s="182">
        <f>AVERAGE(Y59:Y65)</f>
        <v>8.5714285714285715E-2</v>
      </c>
      <c r="Z58" s="152"/>
      <c r="AA58" s="153"/>
      <c r="AB58" s="153"/>
      <c r="AC58" s="153"/>
      <c r="AD58" s="154"/>
      <c r="AE58" s="98"/>
      <c r="AF58" s="137" t="str">
        <f>(IF(AF59="","",AF59&amp;CHAR(10))&amp;(IF(AF60="","",AF60&amp;CHAR(10))&amp;IF(AF61="","",AF61&amp;CHAR(10))&amp;IF(AF62="","",AF62&amp;CHAR(10))&amp;IF(AF63="","",AF63&amp;CHAR(10))&amp;IF(AF64="","",AF64&amp;CHAR(10))&amp;IF(AF65="","",AF65)))</f>
        <v xml:space="preserve">SAN Encryption at rest
Workstation Certificates
Policy to encrypt all network connections (3yr compliance)
</v>
      </c>
      <c r="AG58" s="144" t="str">
        <f>(IF(AG59="","",AG59&amp;CHAR(10))&amp;(IF(AG60="","",AG60&amp;CHAR(10))&amp;IF(AG61="","",AG61&amp;CHAR(10))&amp;IF(AG62="","",AG62&amp;CHAR(10))&amp;IF(AG63="","",AG63&amp;CHAR(10))&amp;IF(AG64="","",AG64&amp;CHAR(10))&amp;IF(AG65="","",AG65)))</f>
        <v xml:space="preserve">Data Classification Project
Data Loss Prevention Evaluation
Evaluate FIM solution
</v>
      </c>
      <c r="AH58" s="144" t="str">
        <f>(IF(AH59="","",AH59&amp;CHAR(10))&amp;(IF(AH60="","",AH60&amp;CHAR(10))&amp;IF(AH61="","",AH61&amp;CHAR(10))&amp;IF(AH62="","",AH62&amp;CHAR(10))&amp;IF(AH63="","",AH63&amp;CHAR(10))&amp;IF(AH64="","",AH64&amp;CHAR(10))&amp;IF(AH65="","",AH65)))</f>
        <v xml:space="preserve">Encourage compliance with 100% encryption policy
Evaluate FIM solution
</v>
      </c>
      <c r="AI58" s="144" t="str">
        <f>(IF(AI59="","",AI59&amp;CHAR(10))&amp;(IF(AI60="","",AI60&amp;CHAR(10))&amp;IF(AI61="","",AI61&amp;CHAR(10))&amp;IF(AI62="","",AI62&amp;CHAR(10))&amp;IF(AI63="","",AI63&amp;CHAR(10))&amp;IF(AI64="","",AI64&amp;CHAR(10))&amp;IF(AI65="","",AI65)))</f>
        <v/>
      </c>
      <c r="AJ58" s="144" t="str">
        <f>(IF(AJ59="","",AJ59&amp;CHAR(10))&amp;(IF(AJ60="","",AJ60&amp;CHAR(10))&amp;IF(AJ61="","",AJ61&amp;CHAR(10))&amp;IF(AJ62="","",AJ62&amp;CHAR(10))&amp;IF(AJ63="","",AJ63&amp;CHAR(10))&amp;IF(AJ64="","",AJ64&amp;CHAR(10))&amp;IF(AJ65="","",AJ65)))</f>
        <v xml:space="preserve">Enforce 100% encryption policy
</v>
      </c>
      <c r="AK58" s="29"/>
    </row>
    <row r="59" spans="2:37" ht="45" customHeight="1" outlineLevel="1" x14ac:dyDescent="0.3">
      <c r="B59" s="11"/>
      <c r="C59" s="167"/>
      <c r="D59" s="47"/>
      <c r="E59" s="47"/>
      <c r="F59" s="64"/>
      <c r="G59" s="48" t="s">
        <v>119</v>
      </c>
      <c r="H59" s="49">
        <v>9</v>
      </c>
      <c r="I59" s="48" t="s">
        <v>341</v>
      </c>
      <c r="J59" s="112">
        <v>14</v>
      </c>
      <c r="K59" s="100"/>
      <c r="L59" s="101"/>
      <c r="M59" s="101"/>
      <c r="N59" s="101"/>
      <c r="O59" s="102"/>
      <c r="P59" s="87"/>
      <c r="Q59" s="207" t="s">
        <v>260</v>
      </c>
      <c r="R59" s="208" t="s">
        <v>250</v>
      </c>
      <c r="S59" s="208" t="s">
        <v>245</v>
      </c>
      <c r="T59" s="209" t="s">
        <v>245</v>
      </c>
      <c r="U59" s="128">
        <f>VLOOKUP(Q59,Data!$B$4:$C$9,2, FALSE)</f>
        <v>0.1</v>
      </c>
      <c r="V59" s="129">
        <f>VLOOKUP(R59,Data!$E$4:$F$8,2,FALSE)</f>
        <v>0.1</v>
      </c>
      <c r="W59" s="129">
        <f>VLOOKUP(S59,Data!$H$4:$I$8,2,FALSE)</f>
        <v>0</v>
      </c>
      <c r="X59" s="197">
        <f>VLOOKUP(T59,Data!$K$4:$L$7,2,FALSE)</f>
        <v>0</v>
      </c>
      <c r="Y59" s="133">
        <f t="shared" ref="Y59:Y65" si="9">SUM(U59:X59)</f>
        <v>0.2</v>
      </c>
      <c r="Z59" s="44"/>
      <c r="AA59" s="45"/>
      <c r="AB59" s="45"/>
      <c r="AC59" s="45"/>
      <c r="AD59" s="46"/>
      <c r="AE59" s="98"/>
      <c r="AF59" s="139" t="s">
        <v>307</v>
      </c>
      <c r="AG59" s="142" t="s">
        <v>290</v>
      </c>
      <c r="AH59" s="142"/>
      <c r="AI59" s="142"/>
      <c r="AJ59" s="142"/>
      <c r="AK59" s="29"/>
    </row>
    <row r="60" spans="2:37" ht="45" customHeight="1" outlineLevel="1" x14ac:dyDescent="0.3">
      <c r="B60" s="11"/>
      <c r="C60" s="167"/>
      <c r="D60" s="47"/>
      <c r="E60" s="47"/>
      <c r="F60" s="64"/>
      <c r="G60" s="48" t="s">
        <v>120</v>
      </c>
      <c r="H60" s="49">
        <v>9</v>
      </c>
      <c r="I60" s="48" t="s">
        <v>342</v>
      </c>
      <c r="J60" s="112" t="s">
        <v>220</v>
      </c>
      <c r="K60" s="100"/>
      <c r="L60" s="101"/>
      <c r="M60" s="101"/>
      <c r="N60" s="101"/>
      <c r="O60" s="102"/>
      <c r="P60" s="87"/>
      <c r="Q60" s="207" t="s">
        <v>260</v>
      </c>
      <c r="R60" s="208" t="s">
        <v>250</v>
      </c>
      <c r="S60" s="208" t="s">
        <v>245</v>
      </c>
      <c r="T60" s="209" t="s">
        <v>245</v>
      </c>
      <c r="U60" s="128">
        <f>VLOOKUP(Q60,Data!$B$4:$C$9,2, FALSE)</f>
        <v>0.1</v>
      </c>
      <c r="V60" s="129">
        <f>VLOOKUP(R60,Data!$E$4:$F$8,2,FALSE)</f>
        <v>0.1</v>
      </c>
      <c r="W60" s="129">
        <f>VLOOKUP(S60,Data!$H$4:$I$8,2,FALSE)</f>
        <v>0</v>
      </c>
      <c r="X60" s="197">
        <f>VLOOKUP(T60,Data!$K$4:$L$7,2,FALSE)</f>
        <v>0</v>
      </c>
      <c r="Y60" s="133">
        <f t="shared" si="9"/>
        <v>0.2</v>
      </c>
      <c r="Z60" s="44"/>
      <c r="AA60" s="45"/>
      <c r="AB60" s="45"/>
      <c r="AC60" s="45"/>
      <c r="AD60" s="46"/>
      <c r="AE60" s="98"/>
      <c r="AF60" s="142" t="s">
        <v>293</v>
      </c>
      <c r="AG60" s="142"/>
      <c r="AH60" s="142" t="s">
        <v>295</v>
      </c>
      <c r="AI60" s="142"/>
      <c r="AJ60" s="142" t="s">
        <v>294</v>
      </c>
      <c r="AK60" s="29"/>
    </row>
    <row r="61" spans="2:37" ht="45" customHeight="1" outlineLevel="1" x14ac:dyDescent="0.3">
      <c r="B61" s="11"/>
      <c r="C61" s="167"/>
      <c r="D61" s="47"/>
      <c r="E61" s="47"/>
      <c r="F61" s="64"/>
      <c r="G61" s="48" t="s">
        <v>121</v>
      </c>
      <c r="H61" s="49">
        <v>4</v>
      </c>
      <c r="I61" s="48"/>
      <c r="J61" s="112">
        <v>1</v>
      </c>
      <c r="K61" s="100"/>
      <c r="L61" s="101"/>
      <c r="M61" s="101"/>
      <c r="N61" s="101"/>
      <c r="O61" s="102"/>
      <c r="P61" s="87"/>
      <c r="Q61" s="207" t="s">
        <v>260</v>
      </c>
      <c r="R61" s="208" t="s">
        <v>245</v>
      </c>
      <c r="S61" s="208" t="s">
        <v>245</v>
      </c>
      <c r="T61" s="209" t="s">
        <v>245</v>
      </c>
      <c r="U61" s="128">
        <f>VLOOKUP(Q61,Data!$B$4:$C$9,2, FALSE)</f>
        <v>0.1</v>
      </c>
      <c r="V61" s="129">
        <f>VLOOKUP(R61,Data!$E$4:$F$8,2,FALSE)</f>
        <v>0</v>
      </c>
      <c r="W61" s="129">
        <f>VLOOKUP(S61,Data!$H$4:$I$8,2,FALSE)</f>
        <v>0</v>
      </c>
      <c r="X61" s="197">
        <f>VLOOKUP(T61,Data!$K$4:$L$7,2,FALSE)</f>
        <v>0</v>
      </c>
      <c r="Y61" s="133">
        <f t="shared" si="9"/>
        <v>0.1</v>
      </c>
      <c r="Z61" s="44"/>
      <c r="AA61" s="45"/>
      <c r="AB61" s="45"/>
      <c r="AC61" s="45"/>
      <c r="AD61" s="46"/>
      <c r="AE61" s="98"/>
      <c r="AF61" s="139"/>
      <c r="AG61" s="142"/>
      <c r="AH61" s="142"/>
      <c r="AI61" s="142"/>
      <c r="AJ61" s="142"/>
      <c r="AK61" s="29"/>
    </row>
    <row r="62" spans="2:37" ht="45" customHeight="1" outlineLevel="1" x14ac:dyDescent="0.3">
      <c r="B62" s="11"/>
      <c r="C62" s="167"/>
      <c r="D62" s="47"/>
      <c r="E62" s="47"/>
      <c r="F62" s="64"/>
      <c r="G62" s="48" t="s">
        <v>122</v>
      </c>
      <c r="H62" s="49">
        <v>3</v>
      </c>
      <c r="I62" s="48" t="s">
        <v>343</v>
      </c>
      <c r="J62" s="112"/>
      <c r="K62" s="100"/>
      <c r="L62" s="101"/>
      <c r="M62" s="101"/>
      <c r="N62" s="101"/>
      <c r="O62" s="102"/>
      <c r="P62" s="87"/>
      <c r="Q62" s="207" t="s">
        <v>245</v>
      </c>
      <c r="R62" s="208" t="s">
        <v>245</v>
      </c>
      <c r="S62" s="208" t="s">
        <v>245</v>
      </c>
      <c r="T62" s="209" t="s">
        <v>245</v>
      </c>
      <c r="U62" s="128">
        <f>VLOOKUP(Q62,Data!$B$4:$C$9,2, FALSE)</f>
        <v>0</v>
      </c>
      <c r="V62" s="129">
        <f>VLOOKUP(R62,Data!$E$4:$F$8,2,FALSE)</f>
        <v>0</v>
      </c>
      <c r="W62" s="129">
        <f>VLOOKUP(S62,Data!$H$4:$I$8,2,FALSE)</f>
        <v>0</v>
      </c>
      <c r="X62" s="197">
        <f>VLOOKUP(T62,Data!$K$4:$L$7,2,FALSE)</f>
        <v>0</v>
      </c>
      <c r="Y62" s="133">
        <f t="shared" si="9"/>
        <v>0</v>
      </c>
      <c r="Z62" s="44"/>
      <c r="AA62" s="45"/>
      <c r="AB62" s="45"/>
      <c r="AC62" s="45"/>
      <c r="AD62" s="46"/>
      <c r="AE62" s="98"/>
      <c r="AF62" s="139"/>
      <c r="AG62" s="142"/>
      <c r="AH62" s="142"/>
      <c r="AI62" s="142"/>
      <c r="AJ62" s="142"/>
      <c r="AK62" s="29"/>
    </row>
    <row r="63" spans="2:37" ht="45" customHeight="1" outlineLevel="1" x14ac:dyDescent="0.3">
      <c r="B63" s="11"/>
      <c r="C63" s="167"/>
      <c r="D63" s="47"/>
      <c r="E63" s="47"/>
      <c r="F63" s="64"/>
      <c r="G63" s="48" t="s">
        <v>123</v>
      </c>
      <c r="H63" s="49">
        <v>4</v>
      </c>
      <c r="I63" s="48" t="s">
        <v>266</v>
      </c>
      <c r="J63" s="112">
        <v>13</v>
      </c>
      <c r="K63" s="100"/>
      <c r="L63" s="101"/>
      <c r="M63" s="101"/>
      <c r="N63" s="101"/>
      <c r="O63" s="102"/>
      <c r="P63" s="87"/>
      <c r="Q63" s="207" t="s">
        <v>245</v>
      </c>
      <c r="R63" s="208" t="s">
        <v>245</v>
      </c>
      <c r="S63" s="208" t="s">
        <v>245</v>
      </c>
      <c r="T63" s="209" t="s">
        <v>245</v>
      </c>
      <c r="U63" s="128">
        <f>VLOOKUP(Q63,Data!$B$4:$C$9,2, FALSE)</f>
        <v>0</v>
      </c>
      <c r="V63" s="129">
        <f>VLOOKUP(R63,Data!$E$4:$F$8,2,FALSE)</f>
        <v>0</v>
      </c>
      <c r="W63" s="129">
        <f>VLOOKUP(S63,Data!$H$4:$I$8,2,FALSE)</f>
        <v>0</v>
      </c>
      <c r="X63" s="197">
        <f>VLOOKUP(T63,Data!$K$4:$L$7,2,FALSE)</f>
        <v>0</v>
      </c>
      <c r="Y63" s="133">
        <f t="shared" si="9"/>
        <v>0</v>
      </c>
      <c r="Z63" s="44"/>
      <c r="AA63" s="45"/>
      <c r="AB63" s="45"/>
      <c r="AC63" s="45"/>
      <c r="AD63" s="46"/>
      <c r="AE63" s="98"/>
      <c r="AF63" s="139"/>
      <c r="AG63" s="142" t="s">
        <v>308</v>
      </c>
      <c r="AH63" s="142"/>
      <c r="AI63" s="142"/>
      <c r="AJ63" s="142"/>
      <c r="AK63" s="29"/>
    </row>
    <row r="64" spans="2:37" ht="45" customHeight="1" outlineLevel="1" x14ac:dyDescent="0.3">
      <c r="B64" s="11"/>
      <c r="C64" s="167"/>
      <c r="D64" s="47"/>
      <c r="E64" s="47"/>
      <c r="F64" s="64"/>
      <c r="G64" s="48" t="s">
        <v>124</v>
      </c>
      <c r="H64" s="49">
        <v>3</v>
      </c>
      <c r="I64" s="48" t="s">
        <v>242</v>
      </c>
      <c r="J64" s="112">
        <v>2</v>
      </c>
      <c r="K64" s="100"/>
      <c r="L64" s="101"/>
      <c r="M64" s="101"/>
      <c r="N64" s="101"/>
      <c r="O64" s="102"/>
      <c r="P64" s="87"/>
      <c r="Q64" s="207" t="s">
        <v>260</v>
      </c>
      <c r="R64" s="208" t="s">
        <v>245</v>
      </c>
      <c r="S64" s="208" t="s">
        <v>245</v>
      </c>
      <c r="T64" s="209" t="s">
        <v>245</v>
      </c>
      <c r="U64" s="128">
        <f>VLOOKUP(Q64,Data!$B$4:$C$9,2, FALSE)</f>
        <v>0.1</v>
      </c>
      <c r="V64" s="129">
        <f>VLOOKUP(R64,Data!$E$4:$F$8,2,FALSE)</f>
        <v>0</v>
      </c>
      <c r="W64" s="129">
        <f>VLOOKUP(S64,Data!$H$4:$I$8,2,FALSE)</f>
        <v>0</v>
      </c>
      <c r="X64" s="197">
        <f>VLOOKUP(T64,Data!$K$4:$L$7,2,FALSE)</f>
        <v>0</v>
      </c>
      <c r="Y64" s="133">
        <f t="shared" si="9"/>
        <v>0.1</v>
      </c>
      <c r="Z64" s="44"/>
      <c r="AA64" s="45"/>
      <c r="AB64" s="45"/>
      <c r="AC64" s="45"/>
      <c r="AD64" s="46"/>
      <c r="AE64" s="98"/>
      <c r="AF64" s="139"/>
      <c r="AG64" s="142" t="s">
        <v>296</v>
      </c>
      <c r="AH64" s="142" t="s">
        <v>296</v>
      </c>
      <c r="AI64" s="142"/>
      <c r="AJ64" s="142"/>
      <c r="AK64" s="29"/>
    </row>
    <row r="65" spans="2:37" ht="45" customHeight="1" outlineLevel="1" x14ac:dyDescent="0.3">
      <c r="B65" s="11"/>
      <c r="C65" s="167"/>
      <c r="D65" s="65"/>
      <c r="E65" s="65"/>
      <c r="F65" s="66"/>
      <c r="G65" s="67" t="s">
        <v>125</v>
      </c>
      <c r="H65" s="49">
        <v>4</v>
      </c>
      <c r="I65" s="67"/>
      <c r="J65" s="115"/>
      <c r="K65" s="103"/>
      <c r="L65" s="104"/>
      <c r="M65" s="104"/>
      <c r="N65" s="104"/>
      <c r="O65" s="105"/>
      <c r="P65" s="92"/>
      <c r="Q65" s="207" t="s">
        <v>245</v>
      </c>
      <c r="R65" s="208" t="s">
        <v>245</v>
      </c>
      <c r="S65" s="208" t="s">
        <v>245</v>
      </c>
      <c r="T65" s="209" t="s">
        <v>245</v>
      </c>
      <c r="U65" s="128">
        <f>VLOOKUP(Q65,Data!$B$4:$C$9,2, FALSE)</f>
        <v>0</v>
      </c>
      <c r="V65" s="129">
        <f>VLOOKUP(R65,Data!$E$4:$F$8,2,FALSE)</f>
        <v>0</v>
      </c>
      <c r="W65" s="129">
        <f>VLOOKUP(S65,Data!$H$4:$I$8,2,FALSE)</f>
        <v>0</v>
      </c>
      <c r="X65" s="197">
        <f>VLOOKUP(T65,Data!$K$4:$L$7,2,FALSE)</f>
        <v>0</v>
      </c>
      <c r="Y65" s="134">
        <f t="shared" si="9"/>
        <v>0</v>
      </c>
      <c r="Z65" s="51"/>
      <c r="AA65" s="52"/>
      <c r="AB65" s="52"/>
      <c r="AC65" s="52"/>
      <c r="AD65" s="83"/>
      <c r="AE65" s="98"/>
      <c r="AF65" s="140"/>
      <c r="AG65" s="141"/>
      <c r="AH65" s="141"/>
      <c r="AI65" s="141"/>
      <c r="AJ65" s="141"/>
      <c r="AK65" s="29"/>
    </row>
    <row r="66" spans="2:37" ht="60" customHeight="1" x14ac:dyDescent="0.3">
      <c r="B66" s="11"/>
      <c r="C66" s="168"/>
      <c r="D66" s="183" t="s">
        <v>18</v>
      </c>
      <c r="E66" s="183"/>
      <c r="F66" s="184" t="s">
        <v>19</v>
      </c>
      <c r="G66" s="185" t="s">
        <v>71</v>
      </c>
      <c r="H66" s="151">
        <f>AVERAGE(H67:H78)</f>
        <v>5.416666666666667</v>
      </c>
      <c r="I66" s="137" t="str">
        <f>(IF(I67="","",I67&amp;CHAR(10))&amp;(IF(I68="","",I68&amp;CHAR(10))&amp;IF(I69="","",I69&amp;CHAR(10))&amp;IF(I70="","",I70&amp;CHAR(10))&amp;IF(I71="","",I71&amp;CHAR(10))&amp;IF(I72="","",I72&amp;CHAR(10))&amp;IF(I73="","",I73&amp;CHAR(10))&amp;IF(I74="","",I74&amp;CHAR(10))&amp;IF(I75="","",I75&amp;CHAR(10))&amp;IF(I76="","",I76&amp;CHAR(10))&amp;IF(I77="","",I77&amp;CHAR(10))&amp;IF(I78="","",I78)))</f>
        <v>CIS Benchmarks, DISA STIGs
IT Change Control
Backup/Restore solution
Incident Response Plan, Business Continuity Plan
Incident Response Plan, Business Continuity Plan
Vulnerability Management, 3rd Party</v>
      </c>
      <c r="J66" s="186" t="s">
        <v>512</v>
      </c>
      <c r="K66" s="176">
        <f>SUM(K67:K78)</f>
        <v>0</v>
      </c>
      <c r="L66" s="177">
        <f t="shared" ref="L66:O66" si="10">SUM(L67:L78)</f>
        <v>0</v>
      </c>
      <c r="M66" s="177">
        <f t="shared" si="10"/>
        <v>0</v>
      </c>
      <c r="N66" s="177">
        <f t="shared" si="10"/>
        <v>0</v>
      </c>
      <c r="O66" s="178">
        <f t="shared" si="10"/>
        <v>0</v>
      </c>
      <c r="P66" s="187" t="s">
        <v>228</v>
      </c>
      <c r="Q66" s="204"/>
      <c r="R66" s="205"/>
      <c r="S66" s="205"/>
      <c r="T66" s="206"/>
      <c r="U66" s="180"/>
      <c r="V66" s="181"/>
      <c r="W66" s="181"/>
      <c r="X66" s="196"/>
      <c r="Y66" s="182">
        <f>AVERAGE(Y67:Y78)</f>
        <v>0.14583333333333334</v>
      </c>
      <c r="Z66" s="152"/>
      <c r="AA66" s="153"/>
      <c r="AB66" s="153"/>
      <c r="AC66" s="153"/>
      <c r="AD66" s="154"/>
      <c r="AE66" s="98"/>
      <c r="AF66" s="137" t="str">
        <f>(IF(AF67="","",AF67&amp;CHAR(10))&amp;(IF(AF68="","",AF68&amp;CHAR(10))&amp;IF(AF69="","",AF69&amp;CHAR(10))&amp;IF(AF70="","",AF70&amp;CHAR(10))&amp;IF(AF71="","",AF71&amp;CHAR(10))&amp;IF(AF72="","",AF72&amp;CHAR(10))&amp;IF(AF73="","",AF73&amp;CHAR(10))&amp;IF(AF74="","",AF74&amp;CHAR(10))&amp;IF(AF75="","",AF75&amp;CHAR(10))&amp;IF(AF76="","",AF76&amp;CHAR(10))&amp;IF(AF77="","",AF77&amp;CHAR(10))&amp;IF(AF78="","",AF78)))</f>
        <v/>
      </c>
      <c r="AG66" s="144" t="str">
        <f>(IF(AG67="","",AG67&amp;CHAR(10))&amp;(IF(AG68="","",AG68&amp;CHAR(10))&amp;IF(AG69="","",AG69&amp;CHAR(10))&amp;IF(AG70="","",AG70&amp;CHAR(10))&amp;IF(AG71="","",AG71&amp;CHAR(10))&amp;IF(AG72="","",AG72&amp;CHAR(10))&amp;IF(AG73="","",AG73&amp;CHAR(10))&amp;IF(AG74="","",AG74&amp;CHAR(10))&amp;IF(AG75="","",AG75&amp;CHAR(10))&amp;IF(AG76="","",AG76&amp;CHAR(10))&amp;IF(AG77="","",AG77&amp;CHAR(10))&amp;IF(AG78="","",AG78)))</f>
        <v xml:space="preserve">Document Plan
</v>
      </c>
      <c r="AH66" s="144" t="str">
        <f>(IF(AH67="","",AH67&amp;CHAR(10))&amp;(IF(AH68="","",AH68&amp;CHAR(10))&amp;IF(AH69="","",AH69&amp;CHAR(10))&amp;IF(AH70="","",AH70&amp;CHAR(10))&amp;IF(AH71="","",AH71&amp;CHAR(10))&amp;IF(AH72="","",AH72&amp;CHAR(10))&amp;IF(AH73="","",AH73&amp;CHAR(10))&amp;IF(AH74="","",AH74&amp;CHAR(10))&amp;IF(AH75="","",AH75&amp;CHAR(10))&amp;IF(AH76="","",AH76&amp;CHAR(10))&amp;IF(AH77="","",AH77&amp;CHAR(10))&amp;IF(AH78="","",AH78)))</f>
        <v xml:space="preserve">Review Plan
</v>
      </c>
      <c r="AI66" s="144" t="str">
        <f>(IF(AI67="","",AI67&amp;CHAR(10))&amp;(IF(AI68="","",AI68&amp;CHAR(10))&amp;IF(AI69="","",AI69&amp;CHAR(10))&amp;IF(AI70="","",AI70&amp;CHAR(10))&amp;IF(AI71="","",AI71&amp;CHAR(10))&amp;IF(AI72="","",AI72&amp;CHAR(10))&amp;IF(AI73="","",AI73&amp;CHAR(10))&amp;IF(AI74="","",AI74&amp;CHAR(10))&amp;IF(AI75="","",AI75&amp;CHAR(10))&amp;IF(AI76="","",AI76&amp;CHAR(10))&amp;IF(AI77="","",AI77&amp;CHAR(10))&amp;IF(AI78="","",AI78)))</f>
        <v xml:space="preserve">Review Plan
</v>
      </c>
      <c r="AJ66" s="144" t="str">
        <f>(IF(AJ67="","",AJ67&amp;CHAR(10))&amp;(IF(AJ68="","",AJ68&amp;CHAR(10))&amp;IF(AJ69="","",AJ69&amp;CHAR(10))&amp;IF(AJ70="","",AJ70&amp;CHAR(10))&amp;IF(AJ71="","",AJ71&amp;CHAR(10))&amp;IF(AJ72="","",AJ72&amp;CHAR(10))&amp;IF(AJ73="","",AJ73&amp;CHAR(10))&amp;IF(AJ74="","",AJ74&amp;CHAR(10))&amp;IF(AJ75="","",AJ75&amp;CHAR(10))&amp;IF(AJ76="","",AJ76&amp;CHAR(10))&amp;IF(AJ77="","",AJ77&amp;CHAR(10))&amp;IF(AJ78="","",AJ78)))</f>
        <v xml:space="preserve">Review Plan
</v>
      </c>
      <c r="AK66" s="29"/>
    </row>
    <row r="67" spans="2:37" ht="45" customHeight="1" outlineLevel="1" x14ac:dyDescent="0.3">
      <c r="B67" s="11"/>
      <c r="C67" s="167"/>
      <c r="D67" s="47"/>
      <c r="E67" s="47"/>
      <c r="F67" s="64"/>
      <c r="G67" s="48" t="s">
        <v>126</v>
      </c>
      <c r="H67" s="49">
        <v>5</v>
      </c>
      <c r="I67" s="48" t="s">
        <v>344</v>
      </c>
      <c r="J67" s="112" t="s">
        <v>511</v>
      </c>
      <c r="K67" s="100"/>
      <c r="L67" s="101"/>
      <c r="M67" s="101"/>
      <c r="N67" s="101"/>
      <c r="O67" s="102"/>
      <c r="P67" s="87"/>
      <c r="Q67" s="207" t="s">
        <v>260</v>
      </c>
      <c r="R67" s="208" t="s">
        <v>245</v>
      </c>
      <c r="S67" s="208" t="s">
        <v>246</v>
      </c>
      <c r="T67" s="209" t="s">
        <v>245</v>
      </c>
      <c r="U67" s="128">
        <f>VLOOKUP(Q67,Data!$B$4:$C$9,2, FALSE)</f>
        <v>0.1</v>
      </c>
      <c r="V67" s="129">
        <f>VLOOKUP(R67,Data!$E$4:$F$8,2,FALSE)</f>
        <v>0</v>
      </c>
      <c r="W67" s="129">
        <f>VLOOKUP(S67,Data!$H$4:$I$8,2,FALSE)</f>
        <v>0.05</v>
      </c>
      <c r="X67" s="197">
        <f>VLOOKUP(T67,Data!$K$4:$L$7,2,FALSE)</f>
        <v>0</v>
      </c>
      <c r="Y67" s="133">
        <f t="shared" ref="Y67:Y78" si="11">SUM(U67:X67)</f>
        <v>0.15000000000000002</v>
      </c>
      <c r="Z67" s="44"/>
      <c r="AA67" s="45"/>
      <c r="AB67" s="45"/>
      <c r="AC67" s="45"/>
      <c r="AD67" s="46"/>
      <c r="AE67" s="98"/>
      <c r="AF67" s="139"/>
      <c r="AG67" s="142"/>
      <c r="AH67" s="142"/>
      <c r="AI67" s="142"/>
      <c r="AJ67" s="142"/>
      <c r="AK67" s="29"/>
    </row>
    <row r="68" spans="2:37" ht="45" customHeight="1" outlineLevel="1" x14ac:dyDescent="0.3">
      <c r="B68" s="11"/>
      <c r="C68" s="167"/>
      <c r="D68" s="47"/>
      <c r="E68" s="47"/>
      <c r="F68" s="64"/>
      <c r="G68" s="48" t="s">
        <v>127</v>
      </c>
      <c r="H68" s="49">
        <v>4</v>
      </c>
      <c r="I68" s="48"/>
      <c r="J68" s="112"/>
      <c r="K68" s="100"/>
      <c r="L68" s="101"/>
      <c r="M68" s="101"/>
      <c r="N68" s="101"/>
      <c r="O68" s="102"/>
      <c r="P68" s="87"/>
      <c r="Q68" s="207" t="s">
        <v>260</v>
      </c>
      <c r="R68" s="208" t="s">
        <v>245</v>
      </c>
      <c r="S68" s="208" t="s">
        <v>245</v>
      </c>
      <c r="T68" s="209" t="s">
        <v>245</v>
      </c>
      <c r="U68" s="128">
        <f>VLOOKUP(Q68,Data!$B$4:$C$9,2, FALSE)</f>
        <v>0.1</v>
      </c>
      <c r="V68" s="129">
        <f>VLOOKUP(R68,Data!$E$4:$F$8,2,FALSE)</f>
        <v>0</v>
      </c>
      <c r="W68" s="129">
        <f>VLOOKUP(S68,Data!$H$4:$I$8,2,FALSE)</f>
        <v>0</v>
      </c>
      <c r="X68" s="197">
        <f>VLOOKUP(T68,Data!$K$4:$L$7,2,FALSE)</f>
        <v>0</v>
      </c>
      <c r="Y68" s="133">
        <f t="shared" si="11"/>
        <v>0.1</v>
      </c>
      <c r="Z68" s="44"/>
      <c r="AA68" s="45"/>
      <c r="AB68" s="45"/>
      <c r="AC68" s="45"/>
      <c r="AD68" s="46"/>
      <c r="AE68" s="98"/>
      <c r="AF68" s="139"/>
      <c r="AG68" s="142"/>
      <c r="AH68" s="142"/>
      <c r="AI68" s="142"/>
      <c r="AJ68" s="142"/>
      <c r="AK68" s="29"/>
    </row>
    <row r="69" spans="2:37" ht="45" customHeight="1" outlineLevel="1" x14ac:dyDescent="0.3">
      <c r="B69" s="11"/>
      <c r="C69" s="167"/>
      <c r="D69" s="47"/>
      <c r="E69" s="47"/>
      <c r="F69" s="64"/>
      <c r="G69" s="48" t="s">
        <v>128</v>
      </c>
      <c r="H69" s="49">
        <v>4</v>
      </c>
      <c r="I69" s="48" t="s">
        <v>345</v>
      </c>
      <c r="J69" s="112"/>
      <c r="K69" s="100"/>
      <c r="L69" s="101"/>
      <c r="M69" s="101"/>
      <c r="N69" s="101"/>
      <c r="O69" s="102"/>
      <c r="P69" s="87"/>
      <c r="Q69" s="207" t="s">
        <v>257</v>
      </c>
      <c r="R69" s="208" t="s">
        <v>246</v>
      </c>
      <c r="S69" s="208" t="s">
        <v>264</v>
      </c>
      <c r="T69" s="209" t="s">
        <v>263</v>
      </c>
      <c r="U69" s="128">
        <f>VLOOKUP(Q69,Data!$B$4:$C$9,2, FALSE)</f>
        <v>0.2</v>
      </c>
      <c r="V69" s="129">
        <f>VLOOKUP(R69,Data!$E$4:$F$8,2,FALSE)</f>
        <v>0.05</v>
      </c>
      <c r="W69" s="129">
        <f>VLOOKUP(S69,Data!$H$4:$I$8,2,FALSE)</f>
        <v>0.1</v>
      </c>
      <c r="X69" s="197">
        <f>VLOOKUP(T69,Data!$K$4:$L$7,2,FALSE)</f>
        <v>0.05</v>
      </c>
      <c r="Y69" s="133">
        <f t="shared" si="11"/>
        <v>0.39999999999999997</v>
      </c>
      <c r="Z69" s="44"/>
      <c r="AA69" s="45"/>
      <c r="AB69" s="45"/>
      <c r="AC69" s="45"/>
      <c r="AD69" s="46"/>
      <c r="AE69" s="98"/>
      <c r="AF69" s="139"/>
      <c r="AG69" s="142"/>
      <c r="AH69" s="142"/>
      <c r="AI69" s="142"/>
      <c r="AJ69" s="142"/>
      <c r="AK69" s="29"/>
    </row>
    <row r="70" spans="2:37" ht="45" customHeight="1" outlineLevel="1" x14ac:dyDescent="0.3">
      <c r="B70" s="11"/>
      <c r="C70" s="167"/>
      <c r="D70" s="47"/>
      <c r="E70" s="47"/>
      <c r="F70" s="64"/>
      <c r="G70" s="48" t="s">
        <v>129</v>
      </c>
      <c r="H70" s="49">
        <v>8</v>
      </c>
      <c r="I70" s="48" t="s">
        <v>346</v>
      </c>
      <c r="J70" s="112"/>
      <c r="K70" s="100"/>
      <c r="L70" s="101"/>
      <c r="M70" s="101"/>
      <c r="N70" s="101"/>
      <c r="O70" s="102"/>
      <c r="P70" s="87"/>
      <c r="Q70" s="207" t="s">
        <v>257</v>
      </c>
      <c r="R70" s="208" t="s">
        <v>245</v>
      </c>
      <c r="S70" s="208" t="s">
        <v>246</v>
      </c>
      <c r="T70" s="209" t="s">
        <v>245</v>
      </c>
      <c r="U70" s="128">
        <f>VLOOKUP(Q70,Data!$B$4:$C$9,2, FALSE)</f>
        <v>0.2</v>
      </c>
      <c r="V70" s="129">
        <f>VLOOKUP(R70,Data!$E$4:$F$8,2,FALSE)</f>
        <v>0</v>
      </c>
      <c r="W70" s="129">
        <f>VLOOKUP(S70,Data!$H$4:$I$8,2,FALSE)</f>
        <v>0.05</v>
      </c>
      <c r="X70" s="197">
        <f>VLOOKUP(T70,Data!$K$4:$L$7,2,FALSE)</f>
        <v>0</v>
      </c>
      <c r="Y70" s="133">
        <f t="shared" si="11"/>
        <v>0.25</v>
      </c>
      <c r="Z70" s="44"/>
      <c r="AA70" s="45"/>
      <c r="AB70" s="45"/>
      <c r="AC70" s="45"/>
      <c r="AD70" s="46"/>
      <c r="AE70" s="98"/>
      <c r="AF70" s="139"/>
      <c r="AG70" s="142"/>
      <c r="AH70" s="142"/>
      <c r="AI70" s="142"/>
      <c r="AJ70" s="142"/>
      <c r="AK70" s="29"/>
    </row>
    <row r="71" spans="2:37" ht="45" customHeight="1" outlineLevel="1" x14ac:dyDescent="0.3">
      <c r="B71" s="11"/>
      <c r="C71" s="167"/>
      <c r="D71" s="47"/>
      <c r="E71" s="47"/>
      <c r="F71" s="64"/>
      <c r="G71" s="48" t="s">
        <v>130</v>
      </c>
      <c r="H71" s="49">
        <v>8</v>
      </c>
      <c r="I71" s="48"/>
      <c r="J71" s="112"/>
      <c r="K71" s="100"/>
      <c r="L71" s="101"/>
      <c r="M71" s="101"/>
      <c r="N71" s="101"/>
      <c r="O71" s="102"/>
      <c r="P71" s="87"/>
      <c r="Q71" s="207" t="s">
        <v>260</v>
      </c>
      <c r="R71" s="208" t="s">
        <v>246</v>
      </c>
      <c r="S71" s="208" t="s">
        <v>245</v>
      </c>
      <c r="T71" s="209" t="s">
        <v>245</v>
      </c>
      <c r="U71" s="128">
        <f>VLOOKUP(Q71,Data!$B$4:$C$9,2, FALSE)</f>
        <v>0.1</v>
      </c>
      <c r="V71" s="129">
        <f>VLOOKUP(R71,Data!$E$4:$F$8,2,FALSE)</f>
        <v>0.05</v>
      </c>
      <c r="W71" s="129">
        <f>VLOOKUP(S71,Data!$H$4:$I$8,2,FALSE)</f>
        <v>0</v>
      </c>
      <c r="X71" s="197">
        <f>VLOOKUP(T71,Data!$K$4:$L$7,2,FALSE)</f>
        <v>0</v>
      </c>
      <c r="Y71" s="133">
        <f t="shared" si="11"/>
        <v>0.15000000000000002</v>
      </c>
      <c r="Z71" s="44"/>
      <c r="AA71" s="45"/>
      <c r="AB71" s="45"/>
      <c r="AC71" s="45"/>
      <c r="AD71" s="46"/>
      <c r="AE71" s="98"/>
      <c r="AF71" s="139"/>
      <c r="AG71" s="142"/>
      <c r="AH71" s="142"/>
      <c r="AI71" s="142"/>
      <c r="AJ71" s="142"/>
      <c r="AK71" s="29"/>
    </row>
    <row r="72" spans="2:37" ht="45" customHeight="1" outlineLevel="1" x14ac:dyDescent="0.3">
      <c r="B72" s="11"/>
      <c r="C72" s="167"/>
      <c r="D72" s="47"/>
      <c r="E72" s="47"/>
      <c r="F72" s="64"/>
      <c r="G72" s="48" t="s">
        <v>131</v>
      </c>
      <c r="H72" s="49">
        <v>6</v>
      </c>
      <c r="I72" s="48"/>
      <c r="J72" s="112"/>
      <c r="K72" s="100"/>
      <c r="L72" s="101"/>
      <c r="M72" s="101"/>
      <c r="N72" s="101"/>
      <c r="O72" s="102"/>
      <c r="P72" s="87"/>
      <c r="Q72" s="207" t="s">
        <v>260</v>
      </c>
      <c r="R72" s="208" t="s">
        <v>245</v>
      </c>
      <c r="S72" s="208" t="s">
        <v>245</v>
      </c>
      <c r="T72" s="209" t="s">
        <v>245</v>
      </c>
      <c r="U72" s="128">
        <f>VLOOKUP(Q72,Data!$B$4:$C$9,2, FALSE)</f>
        <v>0.1</v>
      </c>
      <c r="V72" s="129">
        <f>VLOOKUP(R72,Data!$E$4:$F$8,2,FALSE)</f>
        <v>0</v>
      </c>
      <c r="W72" s="129">
        <f>VLOOKUP(S72,Data!$H$4:$I$8,2,FALSE)</f>
        <v>0</v>
      </c>
      <c r="X72" s="197">
        <f>VLOOKUP(T72,Data!$K$4:$L$7,2,FALSE)</f>
        <v>0</v>
      </c>
      <c r="Y72" s="133">
        <f t="shared" si="11"/>
        <v>0.1</v>
      </c>
      <c r="Z72" s="44"/>
      <c r="AA72" s="45"/>
      <c r="AB72" s="45"/>
      <c r="AC72" s="45"/>
      <c r="AD72" s="46"/>
      <c r="AE72" s="98"/>
      <c r="AF72" s="139"/>
      <c r="AG72" s="142"/>
      <c r="AH72" s="142"/>
      <c r="AI72" s="142"/>
      <c r="AJ72" s="142"/>
      <c r="AK72" s="29"/>
    </row>
    <row r="73" spans="2:37" ht="45" customHeight="1" outlineLevel="1" x14ac:dyDescent="0.3">
      <c r="B73" s="11"/>
      <c r="C73" s="167"/>
      <c r="D73" s="47"/>
      <c r="E73" s="47"/>
      <c r="F73" s="64"/>
      <c r="G73" s="48" t="s">
        <v>132</v>
      </c>
      <c r="H73" s="49">
        <v>5</v>
      </c>
      <c r="I73" s="48"/>
      <c r="J73" s="112"/>
      <c r="K73" s="100"/>
      <c r="L73" s="101"/>
      <c r="M73" s="101"/>
      <c r="N73" s="101"/>
      <c r="O73" s="102"/>
      <c r="P73" s="87"/>
      <c r="Q73" s="207" t="s">
        <v>260</v>
      </c>
      <c r="R73" s="208" t="s">
        <v>245</v>
      </c>
      <c r="S73" s="208" t="s">
        <v>245</v>
      </c>
      <c r="T73" s="209" t="s">
        <v>245</v>
      </c>
      <c r="U73" s="128">
        <f>VLOOKUP(Q73,Data!$B$4:$C$9,2, FALSE)</f>
        <v>0.1</v>
      </c>
      <c r="V73" s="129">
        <f>VLOOKUP(R73,Data!$E$4:$F$8,2,FALSE)</f>
        <v>0</v>
      </c>
      <c r="W73" s="129">
        <f>VLOOKUP(S73,Data!$H$4:$I$8,2,FALSE)</f>
        <v>0</v>
      </c>
      <c r="X73" s="197">
        <f>VLOOKUP(T73,Data!$K$4:$L$7,2,FALSE)</f>
        <v>0</v>
      </c>
      <c r="Y73" s="133">
        <f t="shared" si="11"/>
        <v>0.1</v>
      </c>
      <c r="Z73" s="44"/>
      <c r="AA73" s="45"/>
      <c r="AB73" s="45"/>
      <c r="AC73" s="45"/>
      <c r="AD73" s="46"/>
      <c r="AE73" s="98"/>
      <c r="AF73" s="139"/>
      <c r="AG73" s="142" t="s">
        <v>72</v>
      </c>
      <c r="AH73" s="142" t="s">
        <v>73</v>
      </c>
      <c r="AI73" s="142" t="s">
        <v>73</v>
      </c>
      <c r="AJ73" s="142" t="s">
        <v>73</v>
      </c>
      <c r="AK73" s="29"/>
    </row>
    <row r="74" spans="2:37" ht="45" customHeight="1" outlineLevel="1" x14ac:dyDescent="0.3">
      <c r="B74" s="11"/>
      <c r="C74" s="167"/>
      <c r="D74" s="47"/>
      <c r="E74" s="47"/>
      <c r="F74" s="64"/>
      <c r="G74" s="48" t="s">
        <v>133</v>
      </c>
      <c r="H74" s="49">
        <v>4</v>
      </c>
      <c r="I74" s="48"/>
      <c r="J74" s="112"/>
      <c r="K74" s="100"/>
      <c r="L74" s="101"/>
      <c r="M74" s="101"/>
      <c r="N74" s="101"/>
      <c r="O74" s="102"/>
      <c r="P74" s="87"/>
      <c r="Q74" s="207" t="s">
        <v>260</v>
      </c>
      <c r="R74" s="208" t="s">
        <v>245</v>
      </c>
      <c r="S74" s="208" t="s">
        <v>245</v>
      </c>
      <c r="T74" s="209" t="s">
        <v>245</v>
      </c>
      <c r="U74" s="128">
        <f>VLOOKUP(Q74,Data!$B$4:$C$9,2, FALSE)</f>
        <v>0.1</v>
      </c>
      <c r="V74" s="129">
        <f>VLOOKUP(R74,Data!$E$4:$F$8,2,FALSE)</f>
        <v>0</v>
      </c>
      <c r="W74" s="129">
        <f>VLOOKUP(S74,Data!$H$4:$I$8,2,FALSE)</f>
        <v>0</v>
      </c>
      <c r="X74" s="197">
        <f>VLOOKUP(T74,Data!$K$4:$L$7,2,FALSE)</f>
        <v>0</v>
      </c>
      <c r="Y74" s="133">
        <f t="shared" si="11"/>
        <v>0.1</v>
      </c>
      <c r="Z74" s="44"/>
      <c r="AA74" s="45"/>
      <c r="AB74" s="45"/>
      <c r="AC74" s="45"/>
      <c r="AD74" s="46"/>
      <c r="AE74" s="98"/>
      <c r="AF74" s="139"/>
      <c r="AG74" s="142"/>
      <c r="AH74" s="142"/>
      <c r="AI74" s="142"/>
      <c r="AJ74" s="142"/>
      <c r="AK74" s="29"/>
    </row>
    <row r="75" spans="2:37" ht="45" customHeight="1" outlineLevel="1" x14ac:dyDescent="0.3">
      <c r="B75" s="11"/>
      <c r="C75" s="167"/>
      <c r="D75" s="47"/>
      <c r="E75" s="47"/>
      <c r="F75" s="64"/>
      <c r="G75" s="48" t="s">
        <v>134</v>
      </c>
      <c r="H75" s="49">
        <v>6</v>
      </c>
      <c r="I75" s="48" t="s">
        <v>273</v>
      </c>
      <c r="J75" s="112"/>
      <c r="K75" s="100"/>
      <c r="L75" s="101"/>
      <c r="M75" s="101"/>
      <c r="N75" s="101"/>
      <c r="O75" s="102"/>
      <c r="P75" s="87"/>
      <c r="Q75" s="207" t="s">
        <v>245</v>
      </c>
      <c r="R75" s="208" t="s">
        <v>246</v>
      </c>
      <c r="S75" s="208" t="s">
        <v>246</v>
      </c>
      <c r="T75" s="209" t="s">
        <v>245</v>
      </c>
      <c r="U75" s="128">
        <f>VLOOKUP(Q75,Data!$B$4:$C$9,2, FALSE)</f>
        <v>0</v>
      </c>
      <c r="V75" s="129">
        <f>VLOOKUP(R75,Data!$E$4:$F$8,2,FALSE)</f>
        <v>0.05</v>
      </c>
      <c r="W75" s="129">
        <f>VLOOKUP(S75,Data!$H$4:$I$8,2,FALSE)</f>
        <v>0.05</v>
      </c>
      <c r="X75" s="197">
        <f>VLOOKUP(T75,Data!$K$4:$L$7,2,FALSE)</f>
        <v>0</v>
      </c>
      <c r="Y75" s="133">
        <f t="shared" si="11"/>
        <v>0.1</v>
      </c>
      <c r="Z75" s="44"/>
      <c r="AA75" s="45"/>
      <c r="AB75" s="45"/>
      <c r="AC75" s="45"/>
      <c r="AD75" s="46"/>
      <c r="AE75" s="98"/>
      <c r="AF75" s="139"/>
      <c r="AG75" s="142"/>
      <c r="AH75" s="142"/>
      <c r="AI75" s="142"/>
      <c r="AJ75" s="142"/>
      <c r="AK75" s="29"/>
    </row>
    <row r="76" spans="2:37" ht="45" customHeight="1" outlineLevel="1" x14ac:dyDescent="0.3">
      <c r="B76" s="11"/>
      <c r="C76" s="167"/>
      <c r="D76" s="47"/>
      <c r="E76" s="47"/>
      <c r="F76" s="64"/>
      <c r="G76" s="48" t="s">
        <v>135</v>
      </c>
      <c r="H76" s="49">
        <v>3</v>
      </c>
      <c r="I76" s="48" t="s">
        <v>273</v>
      </c>
      <c r="J76" s="112">
        <v>19</v>
      </c>
      <c r="K76" s="100"/>
      <c r="L76" s="101"/>
      <c r="M76" s="101"/>
      <c r="N76" s="101"/>
      <c r="O76" s="102"/>
      <c r="P76" s="87"/>
      <c r="Q76" s="207" t="s">
        <v>245</v>
      </c>
      <c r="R76" s="208" t="s">
        <v>245</v>
      </c>
      <c r="S76" s="208" t="s">
        <v>245</v>
      </c>
      <c r="T76" s="209" t="s">
        <v>245</v>
      </c>
      <c r="U76" s="128">
        <f>VLOOKUP(Q76,Data!$B$4:$C$9,2, FALSE)</f>
        <v>0</v>
      </c>
      <c r="V76" s="129">
        <f>VLOOKUP(R76,Data!$E$4:$F$8,2,FALSE)</f>
        <v>0</v>
      </c>
      <c r="W76" s="129">
        <f>VLOOKUP(S76,Data!$H$4:$I$8,2,FALSE)</f>
        <v>0</v>
      </c>
      <c r="X76" s="197">
        <f>VLOOKUP(T76,Data!$K$4:$L$7,2,FALSE)</f>
        <v>0</v>
      </c>
      <c r="Y76" s="133">
        <f t="shared" si="11"/>
        <v>0</v>
      </c>
      <c r="Z76" s="44"/>
      <c r="AA76" s="45"/>
      <c r="AB76" s="45"/>
      <c r="AC76" s="45"/>
      <c r="AD76" s="46"/>
      <c r="AE76" s="98"/>
      <c r="AF76" s="139"/>
      <c r="AG76" s="142"/>
      <c r="AH76" s="142"/>
      <c r="AI76" s="142"/>
      <c r="AJ76" s="142"/>
      <c r="AK76" s="29"/>
    </row>
    <row r="77" spans="2:37" ht="45" customHeight="1" outlineLevel="1" x14ac:dyDescent="0.3">
      <c r="B77" s="11"/>
      <c r="C77" s="167"/>
      <c r="D77" s="47"/>
      <c r="E77" s="47"/>
      <c r="F77" s="64"/>
      <c r="G77" s="48" t="s">
        <v>136</v>
      </c>
      <c r="H77" s="49">
        <v>4</v>
      </c>
      <c r="I77" s="48"/>
      <c r="J77" s="112"/>
      <c r="K77" s="100"/>
      <c r="L77" s="101"/>
      <c r="M77" s="101"/>
      <c r="N77" s="101"/>
      <c r="O77" s="102"/>
      <c r="P77" s="87"/>
      <c r="Q77" s="207" t="s">
        <v>260</v>
      </c>
      <c r="R77" s="208" t="s">
        <v>245</v>
      </c>
      <c r="S77" s="208" t="s">
        <v>245</v>
      </c>
      <c r="T77" s="209" t="s">
        <v>245</v>
      </c>
      <c r="U77" s="128">
        <f>VLOOKUP(Q77,Data!$B$4:$C$9,2, FALSE)</f>
        <v>0.1</v>
      </c>
      <c r="V77" s="129">
        <f>VLOOKUP(R77,Data!$E$4:$F$8,2,FALSE)</f>
        <v>0</v>
      </c>
      <c r="W77" s="129">
        <f>VLOOKUP(S77,Data!$H$4:$I$8,2,FALSE)</f>
        <v>0</v>
      </c>
      <c r="X77" s="197">
        <f>VLOOKUP(T77,Data!$K$4:$L$7,2,FALSE)</f>
        <v>0</v>
      </c>
      <c r="Y77" s="133">
        <f t="shared" si="11"/>
        <v>0.1</v>
      </c>
      <c r="Z77" s="44"/>
      <c r="AA77" s="45"/>
      <c r="AB77" s="45"/>
      <c r="AC77" s="45"/>
      <c r="AD77" s="46"/>
      <c r="AE77" s="98"/>
      <c r="AF77" s="139"/>
      <c r="AG77" s="142"/>
      <c r="AH77" s="142"/>
      <c r="AI77" s="142"/>
      <c r="AJ77" s="142"/>
      <c r="AK77" s="29"/>
    </row>
    <row r="78" spans="2:37" ht="45" customHeight="1" outlineLevel="1" x14ac:dyDescent="0.3">
      <c r="B78" s="11"/>
      <c r="C78" s="167"/>
      <c r="D78" s="65"/>
      <c r="E78" s="65"/>
      <c r="F78" s="66"/>
      <c r="G78" s="67" t="s">
        <v>137</v>
      </c>
      <c r="H78" s="49">
        <v>8</v>
      </c>
      <c r="I78" s="67" t="s">
        <v>480</v>
      </c>
      <c r="J78" s="115" t="s">
        <v>509</v>
      </c>
      <c r="K78" s="103"/>
      <c r="L78" s="104"/>
      <c r="M78" s="104"/>
      <c r="N78" s="104"/>
      <c r="O78" s="105"/>
      <c r="P78" s="92"/>
      <c r="Q78" s="207" t="s">
        <v>260</v>
      </c>
      <c r="R78" s="208" t="s">
        <v>246</v>
      </c>
      <c r="S78" s="208" t="s">
        <v>245</v>
      </c>
      <c r="T78" s="209" t="s">
        <v>263</v>
      </c>
      <c r="U78" s="128">
        <f>VLOOKUP(Q78,Data!$B$4:$C$9,2, FALSE)</f>
        <v>0.1</v>
      </c>
      <c r="V78" s="129">
        <f>VLOOKUP(R78,Data!$E$4:$F$8,2,FALSE)</f>
        <v>0.05</v>
      </c>
      <c r="W78" s="129">
        <f>VLOOKUP(S78,Data!$H$4:$I$8,2,FALSE)</f>
        <v>0</v>
      </c>
      <c r="X78" s="197">
        <f>VLOOKUP(T78,Data!$K$4:$L$7,2,FALSE)</f>
        <v>0.05</v>
      </c>
      <c r="Y78" s="134">
        <f t="shared" si="11"/>
        <v>0.2</v>
      </c>
      <c r="Z78" s="51"/>
      <c r="AA78" s="52"/>
      <c r="AB78" s="52"/>
      <c r="AC78" s="52"/>
      <c r="AD78" s="83"/>
      <c r="AE78" s="98"/>
      <c r="AF78" s="140"/>
      <c r="AG78" s="141"/>
      <c r="AH78" s="141"/>
      <c r="AI78" s="141"/>
      <c r="AJ78" s="141"/>
      <c r="AK78" s="29"/>
    </row>
    <row r="79" spans="2:37" ht="60" customHeight="1" x14ac:dyDescent="0.3">
      <c r="B79" s="11"/>
      <c r="C79" s="167"/>
      <c r="D79" s="183" t="s">
        <v>20</v>
      </c>
      <c r="E79" s="183"/>
      <c r="F79" s="184" t="s">
        <v>21</v>
      </c>
      <c r="G79" s="185" t="s">
        <v>74</v>
      </c>
      <c r="H79" s="151">
        <f>AVERAGE(H80:H81)</f>
        <v>4</v>
      </c>
      <c r="I79" s="137" t="str">
        <f>(IF(I80="","",I80&amp;CHAR(10))&amp;(IF(I81="","",I81)))</f>
        <v/>
      </c>
      <c r="J79" s="186" t="s">
        <v>513</v>
      </c>
      <c r="K79" s="176">
        <f>SUM(K80:K81)</f>
        <v>0</v>
      </c>
      <c r="L79" s="177">
        <f t="shared" ref="L79:O79" si="12">SUM(L80:L81)</f>
        <v>0</v>
      </c>
      <c r="M79" s="177">
        <f t="shared" si="12"/>
        <v>0</v>
      </c>
      <c r="N79" s="177">
        <f t="shared" si="12"/>
        <v>0</v>
      </c>
      <c r="O79" s="178">
        <f t="shared" si="12"/>
        <v>0</v>
      </c>
      <c r="P79" s="187" t="s">
        <v>20</v>
      </c>
      <c r="Q79" s="204"/>
      <c r="R79" s="205"/>
      <c r="S79" s="205"/>
      <c r="T79" s="206"/>
      <c r="U79" s="180"/>
      <c r="V79" s="181"/>
      <c r="W79" s="181"/>
      <c r="X79" s="196"/>
      <c r="Y79" s="182">
        <f>AVERAGE(Y80:Y81)</f>
        <v>0.22500000000000001</v>
      </c>
      <c r="Z79" s="152"/>
      <c r="AA79" s="153"/>
      <c r="AB79" s="153"/>
      <c r="AC79" s="153"/>
      <c r="AD79" s="154"/>
      <c r="AE79" s="98"/>
      <c r="AF79" s="137" t="str">
        <f>(IF(AF80="","",AF80&amp;CHAR(10))&amp;(IF(AF81="","",AF81)))</f>
        <v/>
      </c>
      <c r="AG79" s="144" t="str">
        <f>(IF(AG80="","",AG80&amp;CHAR(10))&amp;(IF(AG81="","",AG81)))</f>
        <v/>
      </c>
      <c r="AH79" s="144" t="str">
        <f>(IF(AH80="","",AH80&amp;CHAR(10))&amp;(IF(AH81="","",AH81)))</f>
        <v/>
      </c>
      <c r="AI79" s="144" t="str">
        <f>(IF(AI80="","",AI80&amp;CHAR(10))&amp;(IF(AI81="","",AI81)))</f>
        <v/>
      </c>
      <c r="AJ79" s="144" t="str">
        <f>(IF(AJ80="","",AJ80&amp;CHAR(10))&amp;(IF(AJ81="","",AJ81)))</f>
        <v/>
      </c>
      <c r="AK79" s="29"/>
    </row>
    <row r="80" spans="2:37" ht="45" customHeight="1" outlineLevel="1" x14ac:dyDescent="0.3">
      <c r="B80" s="11"/>
      <c r="C80" s="167"/>
      <c r="D80" s="47"/>
      <c r="E80" s="47"/>
      <c r="F80" s="64"/>
      <c r="G80" s="74" t="s">
        <v>138</v>
      </c>
      <c r="H80" s="49">
        <v>2</v>
      </c>
      <c r="I80" s="74"/>
      <c r="J80" s="112"/>
      <c r="K80" s="100"/>
      <c r="L80" s="101"/>
      <c r="M80" s="101"/>
      <c r="N80" s="101"/>
      <c r="O80" s="102"/>
      <c r="P80" s="87"/>
      <c r="Q80" s="207" t="s">
        <v>257</v>
      </c>
      <c r="R80" s="208" t="s">
        <v>246</v>
      </c>
      <c r="S80" s="208" t="s">
        <v>246</v>
      </c>
      <c r="T80" s="209" t="s">
        <v>245</v>
      </c>
      <c r="U80" s="128">
        <f>VLOOKUP(Q80,Data!$B$4:$C$9,2, FALSE)</f>
        <v>0.2</v>
      </c>
      <c r="V80" s="129">
        <f>VLOOKUP(R80,Data!$E$4:$F$8,2,FALSE)</f>
        <v>0.05</v>
      </c>
      <c r="W80" s="129">
        <f>VLOOKUP(S80,Data!$H$4:$I$8,2,FALSE)</f>
        <v>0.05</v>
      </c>
      <c r="X80" s="197">
        <f>VLOOKUP(T80,Data!$K$4:$L$7,2,FALSE)</f>
        <v>0</v>
      </c>
      <c r="Y80" s="133">
        <f>SUM(U80:X80)</f>
        <v>0.3</v>
      </c>
      <c r="Z80" s="70"/>
      <c r="AA80" s="69"/>
      <c r="AB80" s="69"/>
      <c r="AC80" s="69"/>
      <c r="AD80" s="82"/>
      <c r="AE80" s="98"/>
      <c r="AF80" s="139"/>
      <c r="AG80" s="142"/>
      <c r="AH80" s="142"/>
      <c r="AI80" s="142"/>
      <c r="AJ80" s="142"/>
      <c r="AK80" s="29"/>
    </row>
    <row r="81" spans="2:37" ht="45" customHeight="1" outlineLevel="1" x14ac:dyDescent="0.3">
      <c r="B81" s="11"/>
      <c r="C81" s="167"/>
      <c r="D81" s="65"/>
      <c r="E81" s="65"/>
      <c r="F81" s="66"/>
      <c r="G81" s="75" t="s">
        <v>139</v>
      </c>
      <c r="H81" s="49">
        <v>6</v>
      </c>
      <c r="I81" s="75"/>
      <c r="J81" s="115" t="s">
        <v>513</v>
      </c>
      <c r="K81" s="103"/>
      <c r="L81" s="104"/>
      <c r="M81" s="104"/>
      <c r="N81" s="104"/>
      <c r="O81" s="105"/>
      <c r="P81" s="92"/>
      <c r="Q81" s="207" t="s">
        <v>260</v>
      </c>
      <c r="R81" s="208" t="s">
        <v>246</v>
      </c>
      <c r="S81" s="208" t="s">
        <v>245</v>
      </c>
      <c r="T81" s="209" t="s">
        <v>245</v>
      </c>
      <c r="U81" s="128">
        <f>VLOOKUP(Q81,Data!$B$4:$C$9,2, FALSE)</f>
        <v>0.1</v>
      </c>
      <c r="V81" s="129">
        <f>VLOOKUP(R81,Data!$E$4:$F$8,2,FALSE)</f>
        <v>0.05</v>
      </c>
      <c r="W81" s="129">
        <f>VLOOKUP(S81,Data!$H$4:$I$8,2,FALSE)</f>
        <v>0</v>
      </c>
      <c r="X81" s="197">
        <f>VLOOKUP(T81,Data!$K$4:$L$7,2,FALSE)</f>
        <v>0</v>
      </c>
      <c r="Y81" s="134">
        <f>SUM(U81:X81)</f>
        <v>0.15000000000000002</v>
      </c>
      <c r="Z81" s="72"/>
      <c r="AA81" s="73"/>
      <c r="AB81" s="73"/>
      <c r="AC81" s="73"/>
      <c r="AD81" s="84"/>
      <c r="AE81" s="98"/>
      <c r="AF81" s="140"/>
      <c r="AG81" s="141"/>
      <c r="AH81" s="141"/>
      <c r="AI81" s="141"/>
      <c r="AJ81" s="141"/>
      <c r="AK81" s="29"/>
    </row>
    <row r="82" spans="2:37" ht="60" customHeight="1" x14ac:dyDescent="0.3">
      <c r="B82" s="11"/>
      <c r="C82" s="167"/>
      <c r="D82" s="183" t="s">
        <v>22</v>
      </c>
      <c r="E82" s="183"/>
      <c r="F82" s="184" t="s">
        <v>23</v>
      </c>
      <c r="G82" s="185" t="s">
        <v>75</v>
      </c>
      <c r="H82" s="151">
        <f>AVERAGE(H83:H86)</f>
        <v>6.5</v>
      </c>
      <c r="I82" s="137" t="str">
        <f>(IF(I83="","",I83&amp;CHAR(10))&amp;(IF(I84="","",I84&amp;CHAR(10))&amp;IF(I85="","",I85&amp;CHAR(10))&amp;IF(I86="","",I86)))</f>
        <v xml:space="preserve">Log Management, SIEM
(IAM)
</v>
      </c>
      <c r="J82" s="186" t="s">
        <v>514</v>
      </c>
      <c r="K82" s="176">
        <f>SUM(K83:K86)</f>
        <v>0</v>
      </c>
      <c r="L82" s="177">
        <f t="shared" ref="L82:O82" si="13">SUM(L83:L86)</f>
        <v>0</v>
      </c>
      <c r="M82" s="177">
        <f t="shared" si="13"/>
        <v>0</v>
      </c>
      <c r="N82" s="177">
        <f t="shared" si="13"/>
        <v>0</v>
      </c>
      <c r="O82" s="178">
        <f t="shared" si="13"/>
        <v>0</v>
      </c>
      <c r="P82" s="187" t="s">
        <v>26</v>
      </c>
      <c r="Q82" s="204"/>
      <c r="R82" s="205"/>
      <c r="S82" s="205"/>
      <c r="T82" s="206"/>
      <c r="U82" s="180"/>
      <c r="V82" s="181"/>
      <c r="W82" s="181"/>
      <c r="X82" s="196"/>
      <c r="Y82" s="182">
        <f>AVERAGE(Y83:Y86)</f>
        <v>0.1</v>
      </c>
      <c r="Z82" s="155"/>
      <c r="AA82" s="156"/>
      <c r="AB82" s="156"/>
      <c r="AC82" s="156"/>
      <c r="AD82" s="157"/>
      <c r="AE82" s="98"/>
      <c r="AF82" s="137" t="str">
        <f>(IF(AF83="","",AF83&amp;CHAR(10))&amp;(IF(AF84="","",AF84&amp;CHAR(10))&amp;IF(AF85="","",AF85&amp;CHAR(10))&amp;IF(AF86="","",AF86)))</f>
        <v/>
      </c>
      <c r="AG82" s="144" t="str">
        <f>(IF(AG83="","",AG83&amp;CHAR(10))&amp;(IF(AG84="","",AG84&amp;CHAR(10))&amp;IF(AG85="","",AG85&amp;CHAR(10))&amp;IF(AG86="","",AG86)))</f>
        <v xml:space="preserve">SIEM management/ rules
SIEM Tuning
</v>
      </c>
      <c r="AH82" s="144" t="str">
        <f>(IF(AH83="","",AH83&amp;CHAR(10))&amp;(IF(AH84="","",AH84&amp;CHAR(10))&amp;IF(AH85="","",AH85&amp;CHAR(10))&amp;IF(AH86="","",AH86)))</f>
        <v xml:space="preserve">SIEM Tuning
</v>
      </c>
      <c r="AI82" s="144" t="str">
        <f>(IF(AI83="","",AI83&amp;CHAR(10))&amp;(IF(AI84="","",AI84&amp;CHAR(10))&amp;IF(AI85="","",AI85&amp;CHAR(10))&amp;IF(AI86="","",AI86)))</f>
        <v xml:space="preserve">SIEM Tuning
</v>
      </c>
      <c r="AJ82" s="144" t="str">
        <f>(IF(AJ83="","",AJ83&amp;CHAR(10))&amp;(IF(AJ84="","",AJ84&amp;CHAR(10))&amp;IF(AJ85="","",AJ85&amp;CHAR(10))&amp;IF(AJ86="","",AJ86)))</f>
        <v xml:space="preserve">SIEM Tuning
</v>
      </c>
      <c r="AK82" s="29"/>
    </row>
    <row r="83" spans="2:37" ht="45" customHeight="1" outlineLevel="1" x14ac:dyDescent="0.3">
      <c r="B83" s="11"/>
      <c r="C83" s="167"/>
      <c r="D83" s="47"/>
      <c r="E83" s="47"/>
      <c r="F83" s="64"/>
      <c r="G83" s="48" t="s">
        <v>140</v>
      </c>
      <c r="H83" s="49">
        <v>7</v>
      </c>
      <c r="I83" s="48" t="s">
        <v>481</v>
      </c>
      <c r="J83" s="112" t="s">
        <v>233</v>
      </c>
      <c r="K83" s="100"/>
      <c r="L83" s="101"/>
      <c r="M83" s="101"/>
      <c r="N83" s="101"/>
      <c r="O83" s="102"/>
      <c r="P83" s="87"/>
      <c r="Q83" s="207" t="s">
        <v>260</v>
      </c>
      <c r="R83" s="208" t="s">
        <v>245</v>
      </c>
      <c r="S83" s="208" t="s">
        <v>245</v>
      </c>
      <c r="T83" s="209" t="s">
        <v>245</v>
      </c>
      <c r="U83" s="128">
        <f>VLOOKUP(Q83,Data!$B$4:$C$9,2, FALSE)</f>
        <v>0.1</v>
      </c>
      <c r="V83" s="129">
        <f>VLOOKUP(R83,Data!$E$4:$F$8,2,FALSE)</f>
        <v>0</v>
      </c>
      <c r="W83" s="129">
        <f>VLOOKUP(S83,Data!$H$4:$I$8,2,FALSE)</f>
        <v>0</v>
      </c>
      <c r="X83" s="197">
        <f>VLOOKUP(T83,Data!$K$4:$L$7,2,FALSE)</f>
        <v>0</v>
      </c>
      <c r="Y83" s="133">
        <f>SUM(U83:X83)</f>
        <v>0.1</v>
      </c>
      <c r="Z83" s="44"/>
      <c r="AA83" s="45"/>
      <c r="AB83" s="45"/>
      <c r="AC83" s="45"/>
      <c r="AD83" s="46"/>
      <c r="AE83" s="98"/>
      <c r="AF83" s="139"/>
      <c r="AG83" s="142" t="s">
        <v>309</v>
      </c>
      <c r="AH83" s="142" t="s">
        <v>297</v>
      </c>
      <c r="AI83" s="142" t="s">
        <v>297</v>
      </c>
      <c r="AJ83" s="142" t="s">
        <v>297</v>
      </c>
      <c r="AK83" s="29"/>
    </row>
    <row r="84" spans="2:37" ht="45" customHeight="1" outlineLevel="1" x14ac:dyDescent="0.3">
      <c r="B84" s="11"/>
      <c r="C84" s="167"/>
      <c r="D84" s="47"/>
      <c r="E84" s="47"/>
      <c r="F84" s="64"/>
      <c r="G84" s="48" t="s">
        <v>141</v>
      </c>
      <c r="H84" s="49">
        <v>3</v>
      </c>
      <c r="I84" s="48"/>
      <c r="J84" s="112" t="s">
        <v>221</v>
      </c>
      <c r="K84" s="100"/>
      <c r="L84" s="101"/>
      <c r="M84" s="101"/>
      <c r="N84" s="101"/>
      <c r="O84" s="102"/>
      <c r="P84" s="87"/>
      <c r="Q84" s="207" t="s">
        <v>245</v>
      </c>
      <c r="R84" s="208" t="s">
        <v>245</v>
      </c>
      <c r="S84" s="208" t="s">
        <v>245</v>
      </c>
      <c r="T84" s="209" t="s">
        <v>245</v>
      </c>
      <c r="U84" s="128">
        <f>VLOOKUP(Q84,Data!$B$4:$C$9,2, FALSE)</f>
        <v>0</v>
      </c>
      <c r="V84" s="129">
        <f>VLOOKUP(R84,Data!$E$4:$F$8,2,FALSE)</f>
        <v>0</v>
      </c>
      <c r="W84" s="129">
        <f>VLOOKUP(S84,Data!$H$4:$I$8,2,FALSE)</f>
        <v>0</v>
      </c>
      <c r="X84" s="197">
        <f>VLOOKUP(T84,Data!$K$4:$L$7,2,FALSE)</f>
        <v>0</v>
      </c>
      <c r="Y84" s="133">
        <f>SUM(U84:X84)</f>
        <v>0</v>
      </c>
      <c r="Z84" s="44"/>
      <c r="AA84" s="45"/>
      <c r="AB84" s="45"/>
      <c r="AC84" s="45"/>
      <c r="AD84" s="46"/>
      <c r="AE84" s="98"/>
      <c r="AF84" s="139"/>
      <c r="AG84" s="142"/>
      <c r="AH84" s="142"/>
      <c r="AI84" s="142"/>
      <c r="AJ84" s="142"/>
      <c r="AK84" s="29"/>
    </row>
    <row r="85" spans="2:37" ht="45" customHeight="1" outlineLevel="1" x14ac:dyDescent="0.3">
      <c r="B85" s="11"/>
      <c r="C85" s="167"/>
      <c r="D85" s="47"/>
      <c r="E85" s="47"/>
      <c r="F85" s="64"/>
      <c r="G85" s="48" t="s">
        <v>142</v>
      </c>
      <c r="H85" s="49">
        <v>8</v>
      </c>
      <c r="I85" s="48" t="s">
        <v>275</v>
      </c>
      <c r="J85" s="112" t="s">
        <v>515</v>
      </c>
      <c r="K85" s="100"/>
      <c r="L85" s="101"/>
      <c r="M85" s="101"/>
      <c r="N85" s="101"/>
      <c r="O85" s="102"/>
      <c r="P85" s="87"/>
      <c r="Q85" s="207" t="s">
        <v>260</v>
      </c>
      <c r="R85" s="208" t="s">
        <v>250</v>
      </c>
      <c r="S85" s="208" t="s">
        <v>245</v>
      </c>
      <c r="T85" s="209" t="s">
        <v>245</v>
      </c>
      <c r="U85" s="128">
        <f>VLOOKUP(Q85,Data!$B$4:$C$9,2, FALSE)</f>
        <v>0.1</v>
      </c>
      <c r="V85" s="129">
        <f>VLOOKUP(R85,Data!$E$4:$F$8,2,FALSE)</f>
        <v>0.1</v>
      </c>
      <c r="W85" s="129">
        <f>VLOOKUP(S85,Data!$H$4:$I$8,2,FALSE)</f>
        <v>0</v>
      </c>
      <c r="X85" s="197">
        <f>VLOOKUP(T85,Data!$K$4:$L$7,2,FALSE)</f>
        <v>0</v>
      </c>
      <c r="Y85" s="133">
        <f>SUM(U85:X85)</f>
        <v>0.2</v>
      </c>
      <c r="Z85" s="44"/>
      <c r="AA85" s="45"/>
      <c r="AB85" s="45"/>
      <c r="AC85" s="45"/>
      <c r="AD85" s="46"/>
      <c r="AE85" s="98"/>
      <c r="AF85" s="139"/>
      <c r="AG85" s="142"/>
      <c r="AH85" s="142"/>
      <c r="AI85" s="142"/>
      <c r="AJ85" s="142"/>
      <c r="AK85" s="29"/>
    </row>
    <row r="86" spans="2:37" ht="45" customHeight="1" outlineLevel="1" x14ac:dyDescent="0.3">
      <c r="B86" s="11"/>
      <c r="C86" s="169"/>
      <c r="D86" s="65"/>
      <c r="E86" s="65"/>
      <c r="F86" s="66"/>
      <c r="G86" s="67" t="s">
        <v>143</v>
      </c>
      <c r="H86" s="49">
        <v>8</v>
      </c>
      <c r="I86" s="67"/>
      <c r="J86" s="114">
        <v>11</v>
      </c>
      <c r="K86" s="106"/>
      <c r="L86" s="107"/>
      <c r="M86" s="107"/>
      <c r="N86" s="107"/>
      <c r="O86" s="108"/>
      <c r="P86" s="92"/>
      <c r="Q86" s="207" t="s">
        <v>260</v>
      </c>
      <c r="R86" s="208" t="s">
        <v>245</v>
      </c>
      <c r="S86" s="208" t="s">
        <v>245</v>
      </c>
      <c r="T86" s="209" t="s">
        <v>245</v>
      </c>
      <c r="U86" s="128">
        <f>VLOOKUP(Q86,Data!$B$4:$C$9,2, FALSE)</f>
        <v>0.1</v>
      </c>
      <c r="V86" s="129">
        <f>VLOOKUP(R86,Data!$E$4:$F$8,2,FALSE)</f>
        <v>0</v>
      </c>
      <c r="W86" s="129">
        <f>VLOOKUP(S86,Data!$H$4:$I$8,2,FALSE)</f>
        <v>0</v>
      </c>
      <c r="X86" s="197">
        <f>VLOOKUP(T86,Data!$K$4:$L$7,2,FALSE)</f>
        <v>0</v>
      </c>
      <c r="Y86" s="134">
        <f>SUM(U86:X86)</f>
        <v>0.1</v>
      </c>
      <c r="Z86" s="72"/>
      <c r="AA86" s="73"/>
      <c r="AB86" s="73"/>
      <c r="AC86" s="73"/>
      <c r="AD86" s="84"/>
      <c r="AE86" s="98"/>
      <c r="AF86" s="140"/>
      <c r="AG86" s="141"/>
      <c r="AH86" s="141"/>
      <c r="AI86" s="141"/>
      <c r="AJ86" s="141"/>
      <c r="AK86" s="29"/>
    </row>
    <row r="87" spans="2:37" ht="60" hidden="1" customHeight="1" x14ac:dyDescent="0.3">
      <c r="B87" s="11"/>
      <c r="C87" s="166"/>
      <c r="D87" s="171" t="s">
        <v>24</v>
      </c>
      <c r="E87" s="172"/>
      <c r="F87" s="173" t="s">
        <v>25</v>
      </c>
      <c r="G87" s="174" t="s">
        <v>76</v>
      </c>
      <c r="H87" s="151">
        <f>AVERAGE(H88:H92)</f>
        <v>5.8</v>
      </c>
      <c r="I87" s="150" t="str">
        <f>(IF(I88="","",I88&amp;CHAR(10))&amp;(IF(I89="","",I89&amp;CHAR(10))&amp;IF(I90="","",I90&amp;CHAR(10))&amp;IF(I91="","",I91&amp;CHAR(10))&amp;IF(I92="","",I92)))</f>
        <v>(Vulnerability Management), (Network Analytics)
'Log Management, SIEM
'Log Management, SIEM
JSA, (GrayLog)</v>
      </c>
      <c r="J87" s="175" t="s">
        <v>231</v>
      </c>
      <c r="K87" s="176">
        <f>SUM(K88:K92)</f>
        <v>0</v>
      </c>
      <c r="L87" s="177">
        <f t="shared" ref="L87:O87" si="14">SUM(L88:L92)</f>
        <v>0</v>
      </c>
      <c r="M87" s="177">
        <f t="shared" si="14"/>
        <v>0</v>
      </c>
      <c r="N87" s="177">
        <f t="shared" si="14"/>
        <v>0</v>
      </c>
      <c r="O87" s="178">
        <f t="shared" si="14"/>
        <v>0</v>
      </c>
      <c r="P87" s="179" t="s">
        <v>49</v>
      </c>
      <c r="Q87" s="204"/>
      <c r="R87" s="205"/>
      <c r="S87" s="205"/>
      <c r="T87" s="206"/>
      <c r="U87" s="180"/>
      <c r="V87" s="181"/>
      <c r="W87" s="181"/>
      <c r="X87" s="196"/>
      <c r="Y87" s="182">
        <f>AVERAGE(Y88:Y92)</f>
        <v>0.08</v>
      </c>
      <c r="Z87" s="158"/>
      <c r="AA87" s="159"/>
      <c r="AB87" s="159"/>
      <c r="AC87" s="159"/>
      <c r="AD87" s="162"/>
      <c r="AE87" s="98"/>
      <c r="AF87" s="150" t="str">
        <f>(IF(AF88="","",AF88&amp;CHAR(10))&amp;(IF(AF89="","",AF89&amp;CHAR(10))&amp;IF(AF90="","",AF90&amp;CHAR(10))&amp;IF(AF91="","",AF91&amp;CHAR(10))&amp;IF(AF92="","",AF92)))</f>
        <v/>
      </c>
      <c r="AG87" s="144" t="str">
        <f>(IF(AG88="","",AG88&amp;CHAR(10))&amp;(IF(AG89="","",AG89&amp;CHAR(10))&amp;IF(AG90="","",AG90&amp;CHAR(10))&amp;IF(AG91="","",AG91&amp;CHAR(10))&amp;IF(AG92="","",AG92)))</f>
        <v>Network Analytics
SIEM Tuning
SIEM Tuning
SIEM Tuning</v>
      </c>
      <c r="AH87" s="144" t="str">
        <f>(IF(AH88="","",AH88&amp;CHAR(10))&amp;(IF(AH89="","",AH89&amp;CHAR(10))&amp;IF(AH90="","",AH90&amp;CHAR(10))&amp;IF(AH91="","",AH91&amp;CHAR(10))&amp;IF(AH92="","",AH92)))</f>
        <v/>
      </c>
      <c r="AI87" s="144" t="str">
        <f>(IF(AI88="","",AI88&amp;CHAR(10))&amp;(IF(AI89="","",AI89&amp;CHAR(10))&amp;IF(AI90="","",AI90&amp;CHAR(10))&amp;IF(AI91="","",AI91&amp;CHAR(10))&amp;IF(AI92="","",AI92)))</f>
        <v/>
      </c>
      <c r="AJ87" s="144" t="str">
        <f>(IF(AJ88="","",AJ88&amp;CHAR(10))&amp;(IF(AJ89="","",AJ89&amp;CHAR(10))&amp;IF(AJ90="","",AJ90&amp;CHAR(10))&amp;IF(AJ91="","",AJ91&amp;CHAR(10))&amp;IF(AJ92="","",AJ92)))</f>
        <v/>
      </c>
      <c r="AK87" s="29"/>
    </row>
    <row r="88" spans="2:37" ht="45" customHeight="1" outlineLevel="1" x14ac:dyDescent="0.3">
      <c r="B88" s="11"/>
      <c r="C88" s="167"/>
      <c r="D88" s="56"/>
      <c r="E88" s="47"/>
      <c r="F88" s="64"/>
      <c r="G88" s="48" t="s">
        <v>144</v>
      </c>
      <c r="H88" s="49">
        <v>3</v>
      </c>
      <c r="I88" s="48" t="s">
        <v>482</v>
      </c>
      <c r="J88" s="112">
        <v>12</v>
      </c>
      <c r="K88" s="100"/>
      <c r="L88" s="101"/>
      <c r="M88" s="101"/>
      <c r="N88" s="101"/>
      <c r="O88" s="102"/>
      <c r="P88" s="87"/>
      <c r="Q88" s="207" t="s">
        <v>245</v>
      </c>
      <c r="R88" s="208" t="s">
        <v>245</v>
      </c>
      <c r="S88" s="208" t="s">
        <v>245</v>
      </c>
      <c r="T88" s="209" t="s">
        <v>245</v>
      </c>
      <c r="U88" s="128">
        <f>VLOOKUP(Q88,Data!$B$4:$C$9,2, FALSE)</f>
        <v>0</v>
      </c>
      <c r="V88" s="129">
        <f>VLOOKUP(R88,Data!$E$4:$F$8,2,FALSE)</f>
        <v>0</v>
      </c>
      <c r="W88" s="129">
        <f>VLOOKUP(S88,Data!$H$4:$I$8,2,FALSE)</f>
        <v>0</v>
      </c>
      <c r="X88" s="197">
        <f>VLOOKUP(T88,Data!$K$4:$L$7,2,FALSE)</f>
        <v>0</v>
      </c>
      <c r="Y88" s="133">
        <f>SUM(U88:X88)</f>
        <v>0</v>
      </c>
      <c r="Z88" s="50"/>
      <c r="AA88" s="57"/>
      <c r="AB88" s="57"/>
      <c r="AC88" s="57"/>
      <c r="AD88" s="80"/>
      <c r="AE88" s="98"/>
      <c r="AF88" s="139"/>
      <c r="AG88" s="142" t="s">
        <v>77</v>
      </c>
      <c r="AH88" s="142"/>
      <c r="AI88" s="142"/>
      <c r="AJ88" s="142"/>
      <c r="AK88" s="29"/>
    </row>
    <row r="89" spans="2:37" ht="45" customHeight="1" outlineLevel="1" x14ac:dyDescent="0.3">
      <c r="B89" s="11"/>
      <c r="C89" s="167"/>
      <c r="D89" s="56"/>
      <c r="E89" s="47"/>
      <c r="F89" s="64"/>
      <c r="G89" s="48" t="s">
        <v>145</v>
      </c>
      <c r="H89" s="49">
        <v>6</v>
      </c>
      <c r="I89" s="48"/>
      <c r="J89" s="112">
        <v>19</v>
      </c>
      <c r="K89" s="100"/>
      <c r="L89" s="101"/>
      <c r="M89" s="101"/>
      <c r="N89" s="101"/>
      <c r="O89" s="102"/>
      <c r="P89" s="87"/>
      <c r="Q89" s="207" t="s">
        <v>260</v>
      </c>
      <c r="R89" s="208" t="s">
        <v>245</v>
      </c>
      <c r="S89" s="208" t="s">
        <v>245</v>
      </c>
      <c r="T89" s="209" t="s">
        <v>245</v>
      </c>
      <c r="U89" s="128">
        <f>VLOOKUP(Q89,Data!$B$4:$C$9,2, FALSE)</f>
        <v>0.1</v>
      </c>
      <c r="V89" s="129">
        <f>VLOOKUP(R89,Data!$E$4:$F$8,2,FALSE)</f>
        <v>0</v>
      </c>
      <c r="W89" s="129">
        <f>VLOOKUP(S89,Data!$H$4:$I$8,2,FALSE)</f>
        <v>0</v>
      </c>
      <c r="X89" s="197">
        <f>VLOOKUP(T89,Data!$K$4:$L$7,2,FALSE)</f>
        <v>0</v>
      </c>
      <c r="Y89" s="133">
        <f>SUM(U89:X89)</f>
        <v>0.1</v>
      </c>
      <c r="Z89" s="50"/>
      <c r="AA89" s="57"/>
      <c r="AB89" s="57"/>
      <c r="AC89" s="57"/>
      <c r="AD89" s="80"/>
      <c r="AE89" s="98"/>
      <c r="AF89" s="139"/>
      <c r="AG89" s="142"/>
      <c r="AH89" s="142"/>
      <c r="AI89" s="142"/>
      <c r="AJ89" s="142"/>
      <c r="AK89" s="29"/>
    </row>
    <row r="90" spans="2:37" ht="45" customHeight="1" outlineLevel="1" x14ac:dyDescent="0.3">
      <c r="B90" s="11"/>
      <c r="C90" s="167"/>
      <c r="D90" s="56"/>
      <c r="E90" s="47"/>
      <c r="F90" s="64"/>
      <c r="G90" s="48" t="s">
        <v>146</v>
      </c>
      <c r="H90" s="49">
        <v>7</v>
      </c>
      <c r="I90" s="48" t="s">
        <v>483</v>
      </c>
      <c r="J90" s="112">
        <v>6</v>
      </c>
      <c r="K90" s="100"/>
      <c r="L90" s="101"/>
      <c r="M90" s="101"/>
      <c r="N90" s="101"/>
      <c r="O90" s="102"/>
      <c r="P90" s="87"/>
      <c r="Q90" s="207" t="s">
        <v>260</v>
      </c>
      <c r="R90" s="208" t="s">
        <v>245</v>
      </c>
      <c r="S90" s="208" t="s">
        <v>245</v>
      </c>
      <c r="T90" s="209" t="s">
        <v>245</v>
      </c>
      <c r="U90" s="128">
        <f>VLOOKUP(Q90,Data!$B$4:$C$9,2, FALSE)</f>
        <v>0.1</v>
      </c>
      <c r="V90" s="129">
        <f>VLOOKUP(R90,Data!$E$4:$F$8,2,FALSE)</f>
        <v>0</v>
      </c>
      <c r="W90" s="129">
        <f>VLOOKUP(S90,Data!$H$4:$I$8,2,FALSE)</f>
        <v>0</v>
      </c>
      <c r="X90" s="197">
        <f>VLOOKUP(T90,Data!$K$4:$L$7,2,FALSE)</f>
        <v>0</v>
      </c>
      <c r="Y90" s="133">
        <f>SUM(U90:X90)</f>
        <v>0.1</v>
      </c>
      <c r="Z90" s="50"/>
      <c r="AA90" s="57"/>
      <c r="AB90" s="57"/>
      <c r="AC90" s="57"/>
      <c r="AD90" s="80"/>
      <c r="AE90" s="98"/>
      <c r="AF90" s="139"/>
      <c r="AG90" s="142" t="s">
        <v>297</v>
      </c>
      <c r="AH90" s="142"/>
      <c r="AI90" s="142"/>
      <c r="AJ90" s="142"/>
      <c r="AK90" s="29"/>
    </row>
    <row r="91" spans="2:37" ht="45" customHeight="1" outlineLevel="1" x14ac:dyDescent="0.3">
      <c r="B91" s="11"/>
      <c r="C91" s="167"/>
      <c r="D91" s="56"/>
      <c r="E91" s="47"/>
      <c r="F91" s="64"/>
      <c r="G91" s="48" t="s">
        <v>147</v>
      </c>
      <c r="H91" s="49">
        <v>8</v>
      </c>
      <c r="I91" s="48" t="s">
        <v>483</v>
      </c>
      <c r="J91" s="112">
        <v>19</v>
      </c>
      <c r="K91" s="100"/>
      <c r="L91" s="101"/>
      <c r="M91" s="101"/>
      <c r="N91" s="101"/>
      <c r="O91" s="102"/>
      <c r="P91" s="87"/>
      <c r="Q91" s="207" t="s">
        <v>260</v>
      </c>
      <c r="R91" s="208" t="s">
        <v>245</v>
      </c>
      <c r="S91" s="208" t="s">
        <v>245</v>
      </c>
      <c r="T91" s="209" t="s">
        <v>245</v>
      </c>
      <c r="U91" s="128">
        <f>VLOOKUP(Q91,Data!$B$4:$C$9,2, FALSE)</f>
        <v>0.1</v>
      </c>
      <c r="V91" s="129">
        <f>VLOOKUP(R91,Data!$E$4:$F$8,2,FALSE)</f>
        <v>0</v>
      </c>
      <c r="W91" s="129">
        <f>VLOOKUP(S91,Data!$H$4:$I$8,2,FALSE)</f>
        <v>0</v>
      </c>
      <c r="X91" s="197">
        <f>VLOOKUP(T91,Data!$K$4:$L$7,2,FALSE)</f>
        <v>0</v>
      </c>
      <c r="Y91" s="133">
        <f>SUM(U91:X91)</f>
        <v>0.1</v>
      </c>
      <c r="Z91" s="50"/>
      <c r="AA91" s="57"/>
      <c r="AB91" s="57"/>
      <c r="AC91" s="57"/>
      <c r="AD91" s="80"/>
      <c r="AE91" s="98"/>
      <c r="AF91" s="139"/>
      <c r="AG91" s="142" t="s">
        <v>297</v>
      </c>
      <c r="AH91" s="142"/>
      <c r="AI91" s="142"/>
      <c r="AJ91" s="142"/>
      <c r="AK91" s="29"/>
    </row>
    <row r="92" spans="2:37" ht="45" customHeight="1" outlineLevel="1" x14ac:dyDescent="0.3">
      <c r="B92" s="11"/>
      <c r="C92" s="167"/>
      <c r="D92" s="33"/>
      <c r="E92" s="38"/>
      <c r="F92" s="40"/>
      <c r="G92" s="31" t="s">
        <v>148</v>
      </c>
      <c r="H92" s="49">
        <v>5</v>
      </c>
      <c r="I92" s="31" t="s">
        <v>274</v>
      </c>
      <c r="J92" s="113">
        <v>19</v>
      </c>
      <c r="K92" s="103"/>
      <c r="L92" s="104"/>
      <c r="M92" s="104"/>
      <c r="N92" s="104"/>
      <c r="O92" s="105"/>
      <c r="P92" s="39"/>
      <c r="Q92" s="207" t="s">
        <v>260</v>
      </c>
      <c r="R92" s="208" t="s">
        <v>245</v>
      </c>
      <c r="S92" s="208" t="s">
        <v>245</v>
      </c>
      <c r="T92" s="209" t="s">
        <v>245</v>
      </c>
      <c r="U92" s="128">
        <f>VLOOKUP(Q92,Data!$B$4:$C$9,2, FALSE)</f>
        <v>0.1</v>
      </c>
      <c r="V92" s="129">
        <f>VLOOKUP(R92,Data!$E$4:$F$8,2,FALSE)</f>
        <v>0</v>
      </c>
      <c r="W92" s="129">
        <f>VLOOKUP(S92,Data!$H$4:$I$8,2,FALSE)</f>
        <v>0</v>
      </c>
      <c r="X92" s="197">
        <f>VLOOKUP(T92,Data!$K$4:$L$7,2,FALSE)</f>
        <v>0</v>
      </c>
      <c r="Y92" s="134">
        <f>SUM(U92:X92)</f>
        <v>0.1</v>
      </c>
      <c r="Z92" s="62"/>
      <c r="AA92" s="63"/>
      <c r="AB92" s="63"/>
      <c r="AC92" s="63"/>
      <c r="AD92" s="81"/>
      <c r="AE92" s="98"/>
      <c r="AF92" s="140"/>
      <c r="AG92" s="141" t="s">
        <v>297</v>
      </c>
      <c r="AH92" s="141"/>
      <c r="AI92" s="141"/>
      <c r="AJ92" s="141"/>
      <c r="AK92" s="29"/>
    </row>
    <row r="93" spans="2:37" ht="60" hidden="1" customHeight="1" x14ac:dyDescent="0.3">
      <c r="B93" s="11"/>
      <c r="C93" s="168"/>
      <c r="D93" s="183" t="s">
        <v>26</v>
      </c>
      <c r="E93" s="183"/>
      <c r="F93" s="184" t="s">
        <v>27</v>
      </c>
      <c r="G93" s="185" t="s">
        <v>149</v>
      </c>
      <c r="H93" s="151">
        <f>AVERAGE(H94:H101)</f>
        <v>5.75</v>
      </c>
      <c r="I93" s="137" t="str">
        <f>(IF(I94="","",I94&amp;CHAR(10))&amp;(IF(I95="","",I95&amp;CHAR(10))&amp;IF(I96="","",I96&amp;CHAR(10))&amp;IF(I97="","",I97&amp;CHAR(10))&amp;IF(I98="","",I98&amp;CHAR(10))&amp;IF(I99="","",I99&amp;CHAR(10))&amp;IF(I100="","",I100&amp;CHAR(10))&amp;IF(I101="","",I101)))</f>
        <v>'(Vulnerability Management), (Network Analytics)
(Network Analytics)
Malware Protection
(CASB)
Vulnerability Management</v>
      </c>
      <c r="J93" s="186" t="s">
        <v>232</v>
      </c>
      <c r="K93" s="176">
        <f>SUM(K94:K101)</f>
        <v>0</v>
      </c>
      <c r="L93" s="177">
        <f>SUM(L94:L101)</f>
        <v>2000</v>
      </c>
      <c r="M93" s="177">
        <f>SUM(M94:M101)</f>
        <v>0</v>
      </c>
      <c r="N93" s="177">
        <f>SUM(N94:N101)</f>
        <v>0</v>
      </c>
      <c r="O93" s="178">
        <f>SUM(O94:O101)</f>
        <v>0</v>
      </c>
      <c r="P93" s="187"/>
      <c r="Q93" s="204"/>
      <c r="R93" s="205"/>
      <c r="S93" s="205"/>
      <c r="T93" s="206"/>
      <c r="U93" s="180"/>
      <c r="V93" s="181"/>
      <c r="W93" s="181"/>
      <c r="X93" s="196"/>
      <c r="Y93" s="182">
        <f>AVERAGE(Y94:Y101)</f>
        <v>0.1</v>
      </c>
      <c r="Z93" s="152"/>
      <c r="AA93" s="153"/>
      <c r="AB93" s="153"/>
      <c r="AC93" s="153"/>
      <c r="AD93" s="154"/>
      <c r="AE93" s="98"/>
      <c r="AF93" s="137" t="str">
        <f>(IF(AF94="","",AF94&amp;CHAR(10))&amp;(IF(AF95="","",AF95&amp;CHAR(10))&amp;IF(AF96="","",AF96&amp;CHAR(10))&amp;IF(AF97="","",AF97&amp;CHAR(10))&amp;IF(AF98="","",AF98&amp;CHAR(10))&amp;IF(AF99="","",AF99&amp;CHAR(10))&amp;IF(AF100="","",AF100&amp;CHAR(10))&amp;IF(AF101="","",AF101)))</f>
        <v>Passive Scanner Pilot
Vulnerability Management Expansion</v>
      </c>
      <c r="AG93" s="144" t="str">
        <f>(IF(AG94="","",AG94&amp;CHAR(10))&amp;(IF(AG95="","",AG95&amp;CHAR(10))&amp;IF(AG96="","",AG96&amp;CHAR(10))&amp;IF(AG97="","",AG97&amp;CHAR(10))&amp;IF(AG98="","",AG98&amp;CHAR(10))&amp;IF(AG99="","",AG99&amp;CHAR(10))&amp;IF(AG100="","",AG100&amp;CHAR(10))&amp;IF(AG101="","",AG101)))</f>
        <v xml:space="preserve">PVS
</v>
      </c>
      <c r="AH93" s="144" t="str">
        <f>(IF(AH94="","",AH94&amp;CHAR(10))&amp;(IF(AH95="","",AH95&amp;CHAR(10))&amp;IF(AH96="","",AH96&amp;CHAR(10))&amp;IF(AH97="","",AH97&amp;CHAR(10))&amp;IF(AH98="","",AH98&amp;CHAR(10))&amp;IF(AH99="","",AH99&amp;CHAR(10))&amp;IF(AH100="","",AH100&amp;CHAR(10))&amp;IF(AH101="","",AH101)))</f>
        <v/>
      </c>
      <c r="AI93" s="144" t="str">
        <f>(IF(AI94="","",AI94&amp;CHAR(10))&amp;(IF(AI95="","",AI95&amp;CHAR(10))&amp;IF(AI96="","",AI96&amp;CHAR(10))&amp;IF(AI97="","",AI97&amp;CHAR(10))&amp;IF(AI98="","",AI98&amp;CHAR(10))&amp;IF(AI99="","",AI99&amp;CHAR(10))&amp;IF(AI100="","",AI100&amp;CHAR(10))&amp;IF(AI101="","",AI101)))</f>
        <v/>
      </c>
      <c r="AJ93" s="144" t="str">
        <f>(IF(AJ94="","",AJ94&amp;CHAR(10))&amp;(IF(AJ95="","",AJ95&amp;CHAR(10))&amp;IF(AJ96="","",AJ96&amp;CHAR(10))&amp;IF(AJ97="","",AJ97&amp;CHAR(10))&amp;IF(AJ98="","",AJ98&amp;CHAR(10))&amp;IF(AJ99="","",AJ99&amp;CHAR(10))&amp;IF(AJ100="","",AJ100&amp;CHAR(10))&amp;IF(AJ101="","",AJ101)))</f>
        <v/>
      </c>
      <c r="AK93" s="29"/>
    </row>
    <row r="94" spans="2:37" ht="45" customHeight="1" outlineLevel="1" x14ac:dyDescent="0.3">
      <c r="B94" s="11"/>
      <c r="C94" s="167"/>
      <c r="D94" s="47"/>
      <c r="E94" s="47"/>
      <c r="F94" s="64"/>
      <c r="G94" s="48" t="s">
        <v>150</v>
      </c>
      <c r="H94" s="49">
        <v>6</v>
      </c>
      <c r="I94" s="48" t="s">
        <v>484</v>
      </c>
      <c r="J94" s="112">
        <v>19</v>
      </c>
      <c r="K94" s="100"/>
      <c r="L94" s="69">
        <v>2000</v>
      </c>
      <c r="M94" s="101"/>
      <c r="N94" s="101"/>
      <c r="O94" s="102"/>
      <c r="P94" s="87"/>
      <c r="Q94" s="207" t="s">
        <v>245</v>
      </c>
      <c r="R94" s="208" t="s">
        <v>245</v>
      </c>
      <c r="S94" s="208" t="s">
        <v>245</v>
      </c>
      <c r="T94" s="209" t="s">
        <v>245</v>
      </c>
      <c r="U94" s="128">
        <f>VLOOKUP(Q94,Data!$B$4:$C$9,2, FALSE)</f>
        <v>0</v>
      </c>
      <c r="V94" s="129">
        <f>VLOOKUP(R94,Data!$E$4:$F$8,2,FALSE)</f>
        <v>0</v>
      </c>
      <c r="W94" s="129">
        <f>VLOOKUP(S94,Data!$H$4:$I$8,2,FALSE)</f>
        <v>0</v>
      </c>
      <c r="X94" s="197">
        <f>VLOOKUP(T94,Data!$K$4:$L$7,2,FALSE)</f>
        <v>0</v>
      </c>
      <c r="Y94" s="133">
        <f t="shared" ref="Y94:Y101" si="15">SUM(U94:X94)</f>
        <v>0</v>
      </c>
      <c r="Z94" s="44"/>
      <c r="AA94" s="45"/>
      <c r="AB94" s="45"/>
      <c r="AC94" s="45"/>
      <c r="AD94" s="46"/>
      <c r="AE94" s="98"/>
      <c r="AF94" s="139" t="s">
        <v>354</v>
      </c>
      <c r="AG94" s="142" t="s">
        <v>298</v>
      </c>
      <c r="AH94" s="142"/>
      <c r="AI94" s="142"/>
      <c r="AJ94" s="142"/>
      <c r="AK94" s="29"/>
    </row>
    <row r="95" spans="2:37" ht="45" customHeight="1" outlineLevel="1" x14ac:dyDescent="0.3">
      <c r="B95" s="11"/>
      <c r="C95" s="167"/>
      <c r="D95" s="47"/>
      <c r="E95" s="47"/>
      <c r="F95" s="64"/>
      <c r="G95" s="48" t="s">
        <v>151</v>
      </c>
      <c r="H95" s="49">
        <v>4</v>
      </c>
      <c r="I95" s="48"/>
      <c r="J95" s="112">
        <v>19</v>
      </c>
      <c r="K95" s="100"/>
      <c r="L95" s="101"/>
      <c r="M95" s="101"/>
      <c r="N95" s="101"/>
      <c r="O95" s="102"/>
      <c r="P95" s="87"/>
      <c r="Q95" s="207" t="s">
        <v>245</v>
      </c>
      <c r="R95" s="208" t="s">
        <v>245</v>
      </c>
      <c r="S95" s="208" t="s">
        <v>245</v>
      </c>
      <c r="T95" s="209" t="s">
        <v>245</v>
      </c>
      <c r="U95" s="128">
        <f>VLOOKUP(Q95,Data!$B$4:$C$9,2, FALSE)</f>
        <v>0</v>
      </c>
      <c r="V95" s="129">
        <f>VLOOKUP(R95,Data!$E$4:$F$8,2,FALSE)</f>
        <v>0</v>
      </c>
      <c r="W95" s="129">
        <f>VLOOKUP(S95,Data!$H$4:$I$8,2,FALSE)</f>
        <v>0</v>
      </c>
      <c r="X95" s="197">
        <f>VLOOKUP(T95,Data!$K$4:$L$7,2,FALSE)</f>
        <v>0</v>
      </c>
      <c r="Y95" s="133">
        <f t="shared" si="15"/>
        <v>0</v>
      </c>
      <c r="Z95" s="44"/>
      <c r="AA95" s="45"/>
      <c r="AB95" s="45"/>
      <c r="AC95" s="45"/>
      <c r="AD95" s="46"/>
      <c r="AE95" s="98"/>
      <c r="AF95" s="139"/>
      <c r="AG95" s="142"/>
      <c r="AH95" s="142"/>
      <c r="AI95" s="142"/>
      <c r="AJ95" s="142"/>
      <c r="AK95" s="29"/>
    </row>
    <row r="96" spans="2:37" ht="45" customHeight="1" outlineLevel="1" x14ac:dyDescent="0.3">
      <c r="B96" s="11"/>
      <c r="C96" s="167"/>
      <c r="D96" s="47"/>
      <c r="E96" s="47"/>
      <c r="F96" s="64"/>
      <c r="G96" s="48" t="s">
        <v>152</v>
      </c>
      <c r="H96" s="49">
        <v>5</v>
      </c>
      <c r="I96" s="48" t="s">
        <v>276</v>
      </c>
      <c r="J96" s="112">
        <v>19</v>
      </c>
      <c r="K96" s="100"/>
      <c r="L96" s="101"/>
      <c r="M96" s="101"/>
      <c r="N96" s="101"/>
      <c r="O96" s="102"/>
      <c r="P96" s="87"/>
      <c r="Q96" s="207" t="s">
        <v>245</v>
      </c>
      <c r="R96" s="208" t="s">
        <v>245</v>
      </c>
      <c r="S96" s="208" t="s">
        <v>245</v>
      </c>
      <c r="T96" s="209" t="s">
        <v>245</v>
      </c>
      <c r="U96" s="128">
        <f>VLOOKUP(Q96,Data!$B$4:$C$9,2, FALSE)</f>
        <v>0</v>
      </c>
      <c r="V96" s="129">
        <f>VLOOKUP(R96,Data!$E$4:$F$8,2,FALSE)</f>
        <v>0</v>
      </c>
      <c r="W96" s="129">
        <f>VLOOKUP(S96,Data!$H$4:$I$8,2,FALSE)</f>
        <v>0</v>
      </c>
      <c r="X96" s="197">
        <f>VLOOKUP(T96,Data!$K$4:$L$7,2,FALSE)</f>
        <v>0</v>
      </c>
      <c r="Y96" s="133">
        <f t="shared" si="15"/>
        <v>0</v>
      </c>
      <c r="Z96" s="44"/>
      <c r="AA96" s="45"/>
      <c r="AB96" s="45"/>
      <c r="AC96" s="45"/>
      <c r="AD96" s="46"/>
      <c r="AE96" s="98"/>
      <c r="AF96" s="139"/>
      <c r="AG96" s="142"/>
      <c r="AH96" s="142"/>
      <c r="AI96" s="142"/>
      <c r="AJ96" s="142"/>
      <c r="AK96" s="29"/>
    </row>
    <row r="97" spans="2:37" ht="45" customHeight="1" outlineLevel="1" x14ac:dyDescent="0.3">
      <c r="B97" s="11"/>
      <c r="C97" s="167"/>
      <c r="D97" s="47"/>
      <c r="E97" s="47"/>
      <c r="F97" s="64"/>
      <c r="G97" s="48" t="s">
        <v>153</v>
      </c>
      <c r="H97" s="49">
        <v>8</v>
      </c>
      <c r="I97" s="48" t="s">
        <v>485</v>
      </c>
      <c r="J97" s="112" t="s">
        <v>223</v>
      </c>
      <c r="K97" s="100"/>
      <c r="L97" s="101"/>
      <c r="M97" s="101"/>
      <c r="N97" s="101"/>
      <c r="O97" s="102"/>
      <c r="P97" s="87"/>
      <c r="Q97" s="207" t="s">
        <v>257</v>
      </c>
      <c r="R97" s="208" t="s">
        <v>250</v>
      </c>
      <c r="S97" s="208" t="s">
        <v>246</v>
      </c>
      <c r="T97" s="209" t="s">
        <v>263</v>
      </c>
      <c r="U97" s="128">
        <f>VLOOKUP(Q97,Data!$B$4:$C$9,2, FALSE)</f>
        <v>0.2</v>
      </c>
      <c r="V97" s="129">
        <f>VLOOKUP(R97,Data!$E$4:$F$8,2,FALSE)</f>
        <v>0.1</v>
      </c>
      <c r="W97" s="129">
        <f>VLOOKUP(S97,Data!$H$4:$I$8,2,FALSE)</f>
        <v>0.05</v>
      </c>
      <c r="X97" s="197">
        <f>VLOOKUP(T97,Data!$K$4:$L$7,2,FALSE)</f>
        <v>0.05</v>
      </c>
      <c r="Y97" s="133">
        <f t="shared" si="15"/>
        <v>0.4</v>
      </c>
      <c r="Z97" s="44"/>
      <c r="AA97" s="45"/>
      <c r="AB97" s="45"/>
      <c r="AC97" s="45"/>
      <c r="AD97" s="46"/>
      <c r="AE97" s="98"/>
      <c r="AF97" s="139"/>
      <c r="AG97" s="142"/>
      <c r="AH97" s="142"/>
      <c r="AI97" s="142"/>
      <c r="AJ97" s="142"/>
      <c r="AK97" s="29"/>
    </row>
    <row r="98" spans="2:37" ht="45" customHeight="1" outlineLevel="1" x14ac:dyDescent="0.3">
      <c r="B98" s="11"/>
      <c r="C98" s="167"/>
      <c r="D98" s="47"/>
      <c r="E98" s="47"/>
      <c r="F98" s="64"/>
      <c r="G98" s="48" t="s">
        <v>154</v>
      </c>
      <c r="H98" s="49">
        <v>6</v>
      </c>
      <c r="I98" s="48"/>
      <c r="J98" s="112" t="s">
        <v>223</v>
      </c>
      <c r="K98" s="100"/>
      <c r="L98" s="101"/>
      <c r="M98" s="101"/>
      <c r="N98" s="101"/>
      <c r="O98" s="102"/>
      <c r="P98" s="87"/>
      <c r="Q98" s="207" t="s">
        <v>245</v>
      </c>
      <c r="R98" s="208" t="s">
        <v>250</v>
      </c>
      <c r="S98" s="208" t="s">
        <v>245</v>
      </c>
      <c r="T98" s="209" t="s">
        <v>245</v>
      </c>
      <c r="U98" s="128">
        <f>VLOOKUP(Q98,Data!$B$4:$C$9,2, FALSE)</f>
        <v>0</v>
      </c>
      <c r="V98" s="129">
        <f>VLOOKUP(R98,Data!$E$4:$F$8,2,FALSE)</f>
        <v>0.1</v>
      </c>
      <c r="W98" s="129">
        <f>VLOOKUP(S98,Data!$H$4:$I$8,2,FALSE)</f>
        <v>0</v>
      </c>
      <c r="X98" s="197">
        <f>VLOOKUP(T98,Data!$K$4:$L$7,2,FALSE)</f>
        <v>0</v>
      </c>
      <c r="Y98" s="133">
        <f t="shared" si="15"/>
        <v>0.1</v>
      </c>
      <c r="Z98" s="44"/>
      <c r="AA98" s="45"/>
      <c r="AB98" s="45"/>
      <c r="AC98" s="45"/>
      <c r="AD98" s="46"/>
      <c r="AE98" s="98"/>
      <c r="AF98" s="139"/>
      <c r="AG98" s="142"/>
      <c r="AH98" s="142"/>
      <c r="AI98" s="142"/>
      <c r="AJ98" s="142"/>
      <c r="AK98" s="29"/>
    </row>
    <row r="99" spans="2:37" ht="45" customHeight="1" outlineLevel="1" x14ac:dyDescent="0.3">
      <c r="B99" s="11"/>
      <c r="C99" s="167"/>
      <c r="D99" s="47"/>
      <c r="E99" s="47"/>
      <c r="F99" s="64"/>
      <c r="G99" s="48" t="s">
        <v>155</v>
      </c>
      <c r="H99" s="49">
        <v>4</v>
      </c>
      <c r="I99" s="48" t="s">
        <v>269</v>
      </c>
      <c r="J99" s="112">
        <v>19</v>
      </c>
      <c r="K99" s="100"/>
      <c r="L99" s="101"/>
      <c r="M99" s="101"/>
      <c r="N99" s="101"/>
      <c r="O99" s="102"/>
      <c r="P99" s="87"/>
      <c r="Q99" s="207" t="s">
        <v>245</v>
      </c>
      <c r="R99" s="208" t="s">
        <v>245</v>
      </c>
      <c r="S99" s="208" t="s">
        <v>245</v>
      </c>
      <c r="T99" s="209" t="s">
        <v>245</v>
      </c>
      <c r="U99" s="128">
        <f>VLOOKUP(Q99,Data!$B$4:$C$9,2, FALSE)</f>
        <v>0</v>
      </c>
      <c r="V99" s="129">
        <f>VLOOKUP(R99,Data!$E$4:$F$8,2,FALSE)</f>
        <v>0</v>
      </c>
      <c r="W99" s="129">
        <f>VLOOKUP(S99,Data!$H$4:$I$8,2,FALSE)</f>
        <v>0</v>
      </c>
      <c r="X99" s="197">
        <f>VLOOKUP(T99,Data!$K$4:$L$7,2,FALSE)</f>
        <v>0</v>
      </c>
      <c r="Y99" s="133">
        <f t="shared" si="15"/>
        <v>0</v>
      </c>
      <c r="Z99" s="44"/>
      <c r="AA99" s="45"/>
      <c r="AB99" s="45"/>
      <c r="AC99" s="45"/>
      <c r="AD99" s="46"/>
      <c r="AE99" s="98"/>
      <c r="AF99" s="139"/>
      <c r="AG99" s="142"/>
      <c r="AH99" s="142"/>
      <c r="AI99" s="142"/>
      <c r="AJ99" s="142"/>
      <c r="AK99" s="29"/>
    </row>
    <row r="100" spans="2:37" ht="45" customHeight="1" outlineLevel="1" x14ac:dyDescent="0.3">
      <c r="B100" s="11"/>
      <c r="C100" s="167"/>
      <c r="D100" s="47"/>
      <c r="E100" s="47"/>
      <c r="F100" s="64"/>
      <c r="G100" s="48" t="s">
        <v>156</v>
      </c>
      <c r="H100" s="49">
        <v>5</v>
      </c>
      <c r="I100" s="48"/>
      <c r="J100" s="112">
        <v>19</v>
      </c>
      <c r="K100" s="100"/>
      <c r="L100" s="101"/>
      <c r="M100" s="101"/>
      <c r="N100" s="101"/>
      <c r="O100" s="102"/>
      <c r="P100" s="87"/>
      <c r="Q100" s="207" t="s">
        <v>260</v>
      </c>
      <c r="R100" s="208" t="s">
        <v>246</v>
      </c>
      <c r="S100" s="208" t="s">
        <v>245</v>
      </c>
      <c r="T100" s="209" t="s">
        <v>245</v>
      </c>
      <c r="U100" s="128">
        <f>VLOOKUP(Q100,Data!$B$4:$C$9,2, FALSE)</f>
        <v>0.1</v>
      </c>
      <c r="V100" s="129">
        <f>VLOOKUP(R100,Data!$E$4:$F$8,2,FALSE)</f>
        <v>0.05</v>
      </c>
      <c r="W100" s="129">
        <f>VLOOKUP(S100,Data!$H$4:$I$8,2,FALSE)</f>
        <v>0</v>
      </c>
      <c r="X100" s="197">
        <f>VLOOKUP(T100,Data!$K$4:$L$7,2,FALSE)</f>
        <v>0</v>
      </c>
      <c r="Y100" s="133">
        <f t="shared" si="15"/>
        <v>0.15000000000000002</v>
      </c>
      <c r="Z100" s="44"/>
      <c r="AA100" s="45"/>
      <c r="AB100" s="45"/>
      <c r="AC100" s="45"/>
      <c r="AD100" s="46"/>
      <c r="AE100" s="98"/>
      <c r="AF100" s="139"/>
      <c r="AG100" s="142"/>
      <c r="AH100" s="142"/>
      <c r="AI100" s="142"/>
      <c r="AJ100" s="142"/>
      <c r="AK100" s="29"/>
    </row>
    <row r="101" spans="2:37" ht="45" customHeight="1" outlineLevel="1" x14ac:dyDescent="0.3">
      <c r="B101" s="11"/>
      <c r="C101" s="167"/>
      <c r="D101" s="65"/>
      <c r="E101" s="65"/>
      <c r="F101" s="66"/>
      <c r="G101" s="67" t="s">
        <v>157</v>
      </c>
      <c r="H101" s="49">
        <v>8</v>
      </c>
      <c r="I101" s="67" t="s">
        <v>486</v>
      </c>
      <c r="J101" s="114" t="s">
        <v>509</v>
      </c>
      <c r="K101" s="109"/>
      <c r="L101" s="110"/>
      <c r="M101" s="110"/>
      <c r="N101" s="110"/>
      <c r="O101" s="111"/>
      <c r="P101" s="92"/>
      <c r="Q101" s="207" t="s">
        <v>260</v>
      </c>
      <c r="R101" s="208" t="s">
        <v>246</v>
      </c>
      <c r="S101" s="208" t="s">
        <v>245</v>
      </c>
      <c r="T101" s="209" t="s">
        <v>245</v>
      </c>
      <c r="U101" s="128">
        <f>VLOOKUP(Q101,Data!$B$4:$C$9,2, FALSE)</f>
        <v>0.1</v>
      </c>
      <c r="V101" s="129">
        <f>VLOOKUP(R101,Data!$E$4:$F$8,2,FALSE)</f>
        <v>0.05</v>
      </c>
      <c r="W101" s="129">
        <f>VLOOKUP(S101,Data!$H$4:$I$8,2,FALSE)</f>
        <v>0</v>
      </c>
      <c r="X101" s="197">
        <f>VLOOKUP(T101,Data!$K$4:$L$7,2,FALSE)</f>
        <v>0</v>
      </c>
      <c r="Y101" s="134">
        <f t="shared" si="15"/>
        <v>0.15000000000000002</v>
      </c>
      <c r="Z101" s="77"/>
      <c r="AA101" s="78"/>
      <c r="AB101" s="78"/>
      <c r="AC101" s="78"/>
      <c r="AD101" s="85"/>
      <c r="AE101" s="98"/>
      <c r="AF101" s="140" t="s">
        <v>355</v>
      </c>
      <c r="AG101" s="141"/>
      <c r="AH101" s="141"/>
      <c r="AI101" s="141"/>
      <c r="AJ101" s="141"/>
      <c r="AK101" s="29"/>
    </row>
    <row r="102" spans="2:37" ht="60" hidden="1" customHeight="1" x14ac:dyDescent="0.3">
      <c r="B102" s="11"/>
      <c r="C102" s="167"/>
      <c r="D102" s="172" t="s">
        <v>28</v>
      </c>
      <c r="E102" s="172"/>
      <c r="F102" s="173" t="s">
        <v>29</v>
      </c>
      <c r="G102" s="174" t="s">
        <v>158</v>
      </c>
      <c r="H102" s="151">
        <f>AVERAGE(H103:H107)</f>
        <v>5.4</v>
      </c>
      <c r="I102" s="150" t="str">
        <f>(IF(I103="","",I103&amp;CHAR(10))&amp;(IF(I104="","",I104&amp;CHAR(10))&amp;IF(I105="","",I105&amp;CHAR(10))&amp;IF(I106="","",I106&amp;CHAR(10))&amp;IF(I107="","",I107)))</f>
        <v/>
      </c>
      <c r="J102" s="175" t="s">
        <v>233</v>
      </c>
      <c r="K102" s="176">
        <f>SUM(K103:K107)</f>
        <v>0</v>
      </c>
      <c r="L102" s="177">
        <f t="shared" ref="L102:O102" si="16">SUM(L103:L107)</f>
        <v>0</v>
      </c>
      <c r="M102" s="177">
        <f t="shared" si="16"/>
        <v>0</v>
      </c>
      <c r="N102" s="177">
        <f t="shared" si="16"/>
        <v>0</v>
      </c>
      <c r="O102" s="178">
        <f t="shared" si="16"/>
        <v>0</v>
      </c>
      <c r="P102" s="179"/>
      <c r="Q102" s="204"/>
      <c r="R102" s="205"/>
      <c r="S102" s="205"/>
      <c r="T102" s="206"/>
      <c r="U102" s="180"/>
      <c r="V102" s="181"/>
      <c r="W102" s="181"/>
      <c r="X102" s="196"/>
      <c r="Y102" s="182">
        <f>AVERAGE(Y103:Y107)</f>
        <v>6.9999999999999993E-2</v>
      </c>
      <c r="Z102" s="158"/>
      <c r="AA102" s="159"/>
      <c r="AB102" s="159"/>
      <c r="AC102" s="159"/>
      <c r="AD102" s="160"/>
      <c r="AE102" s="98"/>
      <c r="AF102" s="150" t="str">
        <f>(IF(AF103="","",AF103&amp;CHAR(10))&amp;(IF(AF104="","",AF104&amp;CHAR(10))&amp;IF(AF105="","",AF105&amp;CHAR(10))&amp;IF(AF106="","",AF106&amp;CHAR(10))&amp;IF(AF107="","",AF107)))</f>
        <v/>
      </c>
      <c r="AG102" s="144" t="str">
        <f>(IF(AG103="","",AG103&amp;CHAR(10))&amp;(IF(AG104="","",AG104&amp;CHAR(10))&amp;IF(AG105="","",AG105&amp;CHAR(10))&amp;IF(AG106="","",AG106&amp;CHAR(10))&amp;IF(AG107="","",AG107)))</f>
        <v xml:space="preserve">Network Passive scanner
IPS/IDS Review
Network Passive scanner
IPS/IDS Review
Network Passive scanner
</v>
      </c>
      <c r="AH102" s="144" t="str">
        <f>(IF(AH103="","",AH103&amp;CHAR(10))&amp;(IF(AH104="","",AH104&amp;CHAR(10))&amp;IF(AH105="","",AH105&amp;CHAR(10))&amp;IF(AH106="","",AH106&amp;CHAR(10))&amp;IF(AH107="","",AH107)))</f>
        <v/>
      </c>
      <c r="AI102" s="144" t="str">
        <f>(IF(AI103="","",AI103&amp;CHAR(10))&amp;(IF(AI104="","",AI104&amp;CHAR(10))&amp;IF(AI105="","",AI105&amp;CHAR(10))&amp;IF(AI106="","",AI106&amp;CHAR(10))&amp;IF(AI107="","",AI107)))</f>
        <v/>
      </c>
      <c r="AJ102" s="144" t="str">
        <f>(IF(AJ103="","",AJ103&amp;CHAR(10))&amp;(IF(AJ104="","",AJ104&amp;CHAR(10))&amp;IF(AJ105="","",AJ105&amp;CHAR(10))&amp;IF(AJ106="","",AJ106&amp;CHAR(10))&amp;IF(AJ107="","",AJ107)))</f>
        <v xml:space="preserve">IPS/IDS Review
IPS/IDS Review
</v>
      </c>
      <c r="AK102" s="29"/>
    </row>
    <row r="103" spans="2:37" ht="45" customHeight="1" outlineLevel="1" x14ac:dyDescent="0.3">
      <c r="B103" s="11"/>
      <c r="C103" s="167"/>
      <c r="D103" s="47"/>
      <c r="E103" s="47"/>
      <c r="F103" s="64"/>
      <c r="G103" s="48" t="s">
        <v>159</v>
      </c>
      <c r="H103" s="49">
        <v>8</v>
      </c>
      <c r="I103" s="48"/>
      <c r="J103" s="112">
        <v>6</v>
      </c>
      <c r="K103" s="100"/>
      <c r="L103" s="101"/>
      <c r="M103" s="101"/>
      <c r="N103" s="101"/>
      <c r="O103" s="102"/>
      <c r="P103" s="87"/>
      <c r="Q103" s="207" t="s">
        <v>260</v>
      </c>
      <c r="R103" s="208" t="s">
        <v>246</v>
      </c>
      <c r="S103" s="208" t="s">
        <v>245</v>
      </c>
      <c r="T103" s="209" t="s">
        <v>245</v>
      </c>
      <c r="U103" s="128">
        <f>VLOOKUP(Q103,Data!$B$4:$C$9,2, FALSE)</f>
        <v>0.1</v>
      </c>
      <c r="V103" s="129">
        <f>VLOOKUP(R103,Data!$E$4:$F$8,2,FALSE)</f>
        <v>0.05</v>
      </c>
      <c r="W103" s="129">
        <f>VLOOKUP(S103,Data!$H$4:$I$8,2,FALSE)</f>
        <v>0</v>
      </c>
      <c r="X103" s="197">
        <f>VLOOKUP(T103,Data!$K$4:$L$7,2,FALSE)</f>
        <v>0</v>
      </c>
      <c r="Y103" s="133">
        <f>SUM(U103:X103)</f>
        <v>0.15000000000000002</v>
      </c>
      <c r="Z103" s="50"/>
      <c r="AA103" s="57"/>
      <c r="AB103" s="57"/>
      <c r="AC103" s="57"/>
      <c r="AD103" s="58"/>
      <c r="AE103" s="98"/>
      <c r="AF103" s="139"/>
      <c r="AG103" s="142" t="s">
        <v>356</v>
      </c>
      <c r="AH103" s="142"/>
      <c r="AI103" s="142"/>
      <c r="AJ103" s="142" t="s">
        <v>277</v>
      </c>
      <c r="AK103" s="29"/>
    </row>
    <row r="104" spans="2:37" ht="45" customHeight="1" outlineLevel="1" x14ac:dyDescent="0.3">
      <c r="B104" s="11"/>
      <c r="C104" s="167"/>
      <c r="D104" s="47"/>
      <c r="E104" s="47"/>
      <c r="F104" s="64"/>
      <c r="G104" s="48" t="s">
        <v>160</v>
      </c>
      <c r="H104" s="49">
        <v>7</v>
      </c>
      <c r="I104" s="48"/>
      <c r="J104" s="112">
        <v>6</v>
      </c>
      <c r="K104" s="100"/>
      <c r="L104" s="101"/>
      <c r="M104" s="101"/>
      <c r="N104" s="101"/>
      <c r="O104" s="102"/>
      <c r="P104" s="87"/>
      <c r="Q104" s="207" t="s">
        <v>260</v>
      </c>
      <c r="R104" s="208" t="s">
        <v>245</v>
      </c>
      <c r="S104" s="208" t="s">
        <v>245</v>
      </c>
      <c r="T104" s="209" t="s">
        <v>245</v>
      </c>
      <c r="U104" s="128">
        <f>VLOOKUP(Q104,Data!$B$4:$C$9,2, FALSE)</f>
        <v>0.1</v>
      </c>
      <c r="V104" s="129">
        <f>VLOOKUP(R104,Data!$E$4:$F$8,2,FALSE)</f>
        <v>0</v>
      </c>
      <c r="W104" s="129">
        <f>VLOOKUP(S104,Data!$H$4:$I$8,2,FALSE)</f>
        <v>0</v>
      </c>
      <c r="X104" s="197">
        <f>VLOOKUP(T104,Data!$K$4:$L$7,2,FALSE)</f>
        <v>0</v>
      </c>
      <c r="Y104" s="133">
        <f>SUM(U104:X104)</f>
        <v>0.1</v>
      </c>
      <c r="Z104" s="50"/>
      <c r="AA104" s="57"/>
      <c r="AB104" s="57"/>
      <c r="AC104" s="57"/>
      <c r="AD104" s="58"/>
      <c r="AE104" s="98"/>
      <c r="AF104" s="139"/>
      <c r="AG104" s="142" t="s">
        <v>356</v>
      </c>
      <c r="AH104" s="142"/>
      <c r="AI104" s="142"/>
      <c r="AJ104" s="142" t="s">
        <v>277</v>
      </c>
      <c r="AK104" s="29"/>
    </row>
    <row r="105" spans="2:37" ht="45" customHeight="1" outlineLevel="1" x14ac:dyDescent="0.3">
      <c r="B105" s="11"/>
      <c r="C105" s="167"/>
      <c r="D105" s="47"/>
      <c r="E105" s="47"/>
      <c r="F105" s="64"/>
      <c r="G105" s="48" t="s">
        <v>161</v>
      </c>
      <c r="H105" s="49">
        <v>4</v>
      </c>
      <c r="I105" s="48"/>
      <c r="J105" s="112">
        <v>6</v>
      </c>
      <c r="K105" s="100"/>
      <c r="L105" s="101"/>
      <c r="M105" s="101"/>
      <c r="N105" s="101"/>
      <c r="O105" s="102"/>
      <c r="P105" s="87"/>
      <c r="Q105" s="207" t="s">
        <v>245</v>
      </c>
      <c r="R105" s="208" t="s">
        <v>245</v>
      </c>
      <c r="S105" s="208" t="s">
        <v>245</v>
      </c>
      <c r="T105" s="209" t="s">
        <v>245</v>
      </c>
      <c r="U105" s="128">
        <f>VLOOKUP(Q105,Data!$B$4:$C$9,2, FALSE)</f>
        <v>0</v>
      </c>
      <c r="V105" s="129">
        <f>VLOOKUP(R105,Data!$E$4:$F$8,2,FALSE)</f>
        <v>0</v>
      </c>
      <c r="W105" s="129">
        <f>VLOOKUP(S105,Data!$H$4:$I$8,2,FALSE)</f>
        <v>0</v>
      </c>
      <c r="X105" s="197">
        <f>VLOOKUP(T105,Data!$K$4:$L$7,2,FALSE)</f>
        <v>0</v>
      </c>
      <c r="Y105" s="133">
        <f>SUM(U105:X105)</f>
        <v>0</v>
      </c>
      <c r="Z105" s="50"/>
      <c r="AA105" s="57"/>
      <c r="AB105" s="57"/>
      <c r="AC105" s="57"/>
      <c r="AD105" s="58"/>
      <c r="AE105" s="98"/>
      <c r="AF105" s="139"/>
      <c r="AG105" s="142" t="s">
        <v>357</v>
      </c>
      <c r="AH105" s="142"/>
      <c r="AI105" s="142"/>
      <c r="AJ105" s="142"/>
      <c r="AK105" s="29"/>
    </row>
    <row r="106" spans="2:37" ht="45" customHeight="1" outlineLevel="1" x14ac:dyDescent="0.3">
      <c r="B106" s="11"/>
      <c r="C106" s="167"/>
      <c r="D106" s="47"/>
      <c r="E106" s="47"/>
      <c r="F106" s="64"/>
      <c r="G106" s="48" t="s">
        <v>162</v>
      </c>
      <c r="H106" s="49">
        <v>4</v>
      </c>
      <c r="I106" s="48"/>
      <c r="J106" s="112">
        <v>6</v>
      </c>
      <c r="K106" s="100"/>
      <c r="L106" s="101"/>
      <c r="M106" s="101"/>
      <c r="N106" s="101"/>
      <c r="O106" s="102"/>
      <c r="P106" s="87"/>
      <c r="Q106" s="207" t="s">
        <v>260</v>
      </c>
      <c r="R106" s="208" t="s">
        <v>245</v>
      </c>
      <c r="S106" s="208" t="s">
        <v>245</v>
      </c>
      <c r="T106" s="209" t="s">
        <v>245</v>
      </c>
      <c r="U106" s="128">
        <f>VLOOKUP(Q106,Data!$B$4:$C$9,2, FALSE)</f>
        <v>0.1</v>
      </c>
      <c r="V106" s="129">
        <f>VLOOKUP(R106,Data!$E$4:$F$8,2,FALSE)</f>
        <v>0</v>
      </c>
      <c r="W106" s="129">
        <f>VLOOKUP(S106,Data!$H$4:$I$8,2,FALSE)</f>
        <v>0</v>
      </c>
      <c r="X106" s="197">
        <f>VLOOKUP(T106,Data!$K$4:$L$7,2,FALSE)</f>
        <v>0</v>
      </c>
      <c r="Y106" s="133">
        <f>SUM(U106:X106)</f>
        <v>0.1</v>
      </c>
      <c r="Z106" s="50"/>
      <c r="AA106" s="57"/>
      <c r="AB106" s="57"/>
      <c r="AC106" s="57"/>
      <c r="AD106" s="58"/>
      <c r="AE106" s="98"/>
      <c r="AF106" s="139"/>
      <c r="AG106" s="142"/>
      <c r="AH106" s="142"/>
      <c r="AI106" s="142"/>
      <c r="AJ106" s="142"/>
      <c r="AK106" s="29"/>
    </row>
    <row r="107" spans="2:37" ht="45" customHeight="1" outlineLevel="1" x14ac:dyDescent="0.3">
      <c r="B107" s="11"/>
      <c r="C107" s="169"/>
      <c r="D107" s="36"/>
      <c r="E107" s="36"/>
      <c r="F107" s="41"/>
      <c r="G107" s="32" t="s">
        <v>163</v>
      </c>
      <c r="H107" s="68">
        <v>4</v>
      </c>
      <c r="I107" s="32"/>
      <c r="J107" s="116">
        <v>6</v>
      </c>
      <c r="K107" s="106"/>
      <c r="L107" s="107"/>
      <c r="M107" s="107"/>
      <c r="N107" s="107"/>
      <c r="O107" s="108"/>
      <c r="P107" s="37"/>
      <c r="Q107" s="207" t="s">
        <v>245</v>
      </c>
      <c r="R107" s="208" t="s">
        <v>245</v>
      </c>
      <c r="S107" s="208" t="s">
        <v>245</v>
      </c>
      <c r="T107" s="209" t="s">
        <v>245</v>
      </c>
      <c r="U107" s="128">
        <f>VLOOKUP(Q107,Data!$B$4:$C$9,2, FALSE)</f>
        <v>0</v>
      </c>
      <c r="V107" s="129">
        <f>VLOOKUP(R107,Data!$E$4:$F$8,2,FALSE)</f>
        <v>0</v>
      </c>
      <c r="W107" s="129">
        <f>VLOOKUP(S107,Data!$H$4:$I$8,2,FALSE)</f>
        <v>0</v>
      </c>
      <c r="X107" s="197">
        <f>VLOOKUP(T107,Data!$K$4:$L$7,2,FALSE)</f>
        <v>0</v>
      </c>
      <c r="Y107" s="134">
        <f>SUM(U107:X107)</f>
        <v>0</v>
      </c>
      <c r="Z107" s="59"/>
      <c r="AA107" s="60"/>
      <c r="AB107" s="60"/>
      <c r="AC107" s="60"/>
      <c r="AD107" s="61"/>
      <c r="AE107" s="98"/>
      <c r="AF107" s="140"/>
      <c r="AG107" s="141"/>
      <c r="AH107" s="141"/>
      <c r="AI107" s="141"/>
      <c r="AJ107" s="141"/>
      <c r="AK107" s="29"/>
    </row>
    <row r="108" spans="2:37" ht="60" hidden="1" customHeight="1" x14ac:dyDescent="0.3">
      <c r="B108" s="11"/>
      <c r="C108" s="163"/>
      <c r="D108" s="183" t="s">
        <v>30</v>
      </c>
      <c r="E108" s="183"/>
      <c r="F108" s="184" t="s">
        <v>31</v>
      </c>
      <c r="G108" s="185" t="s">
        <v>186</v>
      </c>
      <c r="H108" s="151">
        <f>AVERAGE(H109)</f>
        <v>8</v>
      </c>
      <c r="I108" s="137" t="str">
        <f>(IF(I109="","",I109))</f>
        <v/>
      </c>
      <c r="J108" s="186" t="s">
        <v>234</v>
      </c>
      <c r="K108" s="176">
        <f>SUM(K109)</f>
        <v>0</v>
      </c>
      <c r="L108" s="177">
        <f t="shared" ref="L108:O108" si="17">SUM(L109)</f>
        <v>0</v>
      </c>
      <c r="M108" s="177">
        <f t="shared" si="17"/>
        <v>0</v>
      </c>
      <c r="N108" s="177">
        <f t="shared" si="17"/>
        <v>0</v>
      </c>
      <c r="O108" s="178">
        <f t="shared" si="17"/>
        <v>0</v>
      </c>
      <c r="P108" s="187"/>
      <c r="Q108" s="204"/>
      <c r="R108" s="205"/>
      <c r="S108" s="205"/>
      <c r="T108" s="206"/>
      <c r="U108" s="180"/>
      <c r="V108" s="181"/>
      <c r="W108" s="181"/>
      <c r="X108" s="196"/>
      <c r="Y108" s="182">
        <f>AVERAGE(Y109)</f>
        <v>0.2</v>
      </c>
      <c r="Z108" s="152"/>
      <c r="AA108" s="153"/>
      <c r="AB108" s="153"/>
      <c r="AC108" s="153"/>
      <c r="AD108" s="161"/>
      <c r="AE108" s="98"/>
      <c r="AF108" s="137" t="str">
        <f>(IF(AF109="","",AF109))</f>
        <v>Build IR Plan</v>
      </c>
      <c r="AG108" s="144" t="str">
        <f>(IF(AG109="","",AG109))</f>
        <v>Review IR Plan</v>
      </c>
      <c r="AH108" s="144" t="str">
        <f>(IF(AH109="","",AH109))</f>
        <v>Review IR Plan</v>
      </c>
      <c r="AI108" s="144" t="str">
        <f>(IF(AI109="","",AI109))</f>
        <v>Review IR Plan</v>
      </c>
      <c r="AJ108" s="144" t="str">
        <f>(IF(AJ109="","",AJ109))</f>
        <v>Review IR Plan</v>
      </c>
      <c r="AK108" s="29"/>
    </row>
    <row r="109" spans="2:37" ht="45" customHeight="1" outlineLevel="1" x14ac:dyDescent="0.3">
      <c r="B109" s="11"/>
      <c r="C109" s="164"/>
      <c r="D109" s="65"/>
      <c r="E109" s="65"/>
      <c r="F109" s="66"/>
      <c r="G109" s="67" t="s">
        <v>164</v>
      </c>
      <c r="H109" s="68">
        <v>8</v>
      </c>
      <c r="I109" s="67"/>
      <c r="J109" s="114">
        <v>19</v>
      </c>
      <c r="K109" s="106"/>
      <c r="L109" s="107"/>
      <c r="M109" s="107"/>
      <c r="N109" s="107"/>
      <c r="O109" s="108"/>
      <c r="P109" s="92"/>
      <c r="Q109" s="207" t="s">
        <v>260</v>
      </c>
      <c r="R109" s="208" t="s">
        <v>246</v>
      </c>
      <c r="S109" s="208" t="s">
        <v>246</v>
      </c>
      <c r="T109" s="209" t="s">
        <v>245</v>
      </c>
      <c r="U109" s="128">
        <f>VLOOKUP(Q109,Data!$B$4:$C$9,2, FALSE)</f>
        <v>0.1</v>
      </c>
      <c r="V109" s="129">
        <f>VLOOKUP(R109,Data!$E$4:$F$8,2,FALSE)</f>
        <v>0.05</v>
      </c>
      <c r="W109" s="129">
        <f>VLOOKUP(S109,Data!$H$4:$I$8,2,FALSE)</f>
        <v>0.05</v>
      </c>
      <c r="X109" s="197">
        <f>VLOOKUP(T109,Data!$K$4:$L$7,2,FALSE)</f>
        <v>0</v>
      </c>
      <c r="Y109" s="134">
        <f>SUM(U109:X109)</f>
        <v>0.2</v>
      </c>
      <c r="Z109" s="51"/>
      <c r="AA109" s="52"/>
      <c r="AB109" s="52"/>
      <c r="AC109" s="52"/>
      <c r="AD109" s="53"/>
      <c r="AE109" s="98"/>
      <c r="AF109" s="140" t="s">
        <v>358</v>
      </c>
      <c r="AG109" s="141" t="s">
        <v>78</v>
      </c>
      <c r="AH109" s="141" t="s">
        <v>78</v>
      </c>
      <c r="AI109" s="141" t="s">
        <v>78</v>
      </c>
      <c r="AJ109" s="141" t="s">
        <v>78</v>
      </c>
      <c r="AK109" s="29"/>
    </row>
    <row r="110" spans="2:37" ht="60" hidden="1" customHeight="1" x14ac:dyDescent="0.3">
      <c r="B110" s="11"/>
      <c r="C110" s="164"/>
      <c r="D110" s="172" t="s">
        <v>32</v>
      </c>
      <c r="E110" s="172"/>
      <c r="F110" s="173" t="s">
        <v>33</v>
      </c>
      <c r="G110" s="174" t="s">
        <v>187</v>
      </c>
      <c r="H110" s="151">
        <f>AVERAGE(H111:H115)</f>
        <v>6</v>
      </c>
      <c r="I110" s="150" t="str">
        <f>(IF(I111="","",I111&amp;CHAR(10))&amp;(IF(I112="","",I112&amp;CHAR(10))&amp;IF(I113="","",I113&amp;CHAR(10))&amp;IF(I114="","",I114&amp;CHAR(10))&amp;IF(I115="","",I115)))</f>
        <v/>
      </c>
      <c r="J110" s="175" t="s">
        <v>234</v>
      </c>
      <c r="K110" s="176">
        <f>SUM(K111:K115)</f>
        <v>0</v>
      </c>
      <c r="L110" s="177">
        <f t="shared" ref="L110:O110" si="18">SUM(L111:L115)</f>
        <v>0</v>
      </c>
      <c r="M110" s="177">
        <f t="shared" si="18"/>
        <v>0</v>
      </c>
      <c r="N110" s="177">
        <f t="shared" si="18"/>
        <v>0</v>
      </c>
      <c r="O110" s="178">
        <f t="shared" si="18"/>
        <v>0</v>
      </c>
      <c r="P110" s="179"/>
      <c r="Q110" s="204"/>
      <c r="R110" s="205"/>
      <c r="S110" s="205"/>
      <c r="T110" s="206"/>
      <c r="U110" s="180"/>
      <c r="V110" s="181"/>
      <c r="W110" s="181"/>
      <c r="X110" s="196"/>
      <c r="Y110" s="182">
        <f>AVERAGE(Y111:Y115)</f>
        <v>0.12</v>
      </c>
      <c r="Z110" s="158"/>
      <c r="AA110" s="159"/>
      <c r="AB110" s="159"/>
      <c r="AC110" s="159"/>
      <c r="AD110" s="160"/>
      <c r="AE110" s="98"/>
      <c r="AF110" s="150" t="str">
        <f>(IF(AF111="","",AF111&amp;CHAR(10))&amp;(IF(AF112="","",AF112&amp;CHAR(10))&amp;IF(AF113="","",AF113&amp;CHAR(10))&amp;IF(AF114="","",AF114&amp;CHAR(10))&amp;IF(AF115="","",AF115)))</f>
        <v/>
      </c>
      <c r="AG110" s="144" t="str">
        <f>(IF(AG111="","",AG111&amp;CHAR(10))&amp;(IF(AG112="","",AG112&amp;CHAR(10))&amp;IF(AG113="","",AG113&amp;CHAR(10))&amp;IF(AG114="","",AG114&amp;CHAR(10))&amp;IF(AG115="","",AG115)))</f>
        <v xml:space="preserve">Tabiletop IR
</v>
      </c>
      <c r="AH110" s="144" t="str">
        <f>(IF(AH111="","",AH111&amp;CHAR(10))&amp;(IF(AH112="","",AH112&amp;CHAR(10))&amp;IF(AH113="","",AH113&amp;CHAR(10))&amp;IF(AH114="","",AH114&amp;CHAR(10))&amp;IF(AH115="","",AH115)))</f>
        <v xml:space="preserve">Tabiletop IR
</v>
      </c>
      <c r="AI110" s="144" t="str">
        <f>(IF(AI111="","",AI111&amp;CHAR(10))&amp;(IF(AI112="","",AI112&amp;CHAR(10))&amp;IF(AI113="","",AI113&amp;CHAR(10))&amp;IF(AI114="","",AI114&amp;CHAR(10))&amp;IF(AI115="","",AI115)))</f>
        <v xml:space="preserve">Tabiletop IR
</v>
      </c>
      <c r="AJ110" s="144" t="str">
        <f>(IF(AJ111="","",AJ111&amp;CHAR(10))&amp;(IF(AJ112="","",AJ112&amp;CHAR(10))&amp;IF(AJ113="","",AJ113&amp;CHAR(10))&amp;IF(AJ114="","",AJ114&amp;CHAR(10))&amp;IF(AJ115="","",AJ115)))</f>
        <v xml:space="preserve">Tabiletop IR
</v>
      </c>
      <c r="AK110" s="29"/>
    </row>
    <row r="111" spans="2:37" ht="45" customHeight="1" outlineLevel="1" x14ac:dyDescent="0.3">
      <c r="B111" s="11"/>
      <c r="C111" s="164"/>
      <c r="D111" s="47"/>
      <c r="E111" s="47"/>
      <c r="F111" s="64"/>
      <c r="G111" s="48" t="s">
        <v>165</v>
      </c>
      <c r="H111" s="49">
        <v>8</v>
      </c>
      <c r="I111" s="48"/>
      <c r="J111" s="112">
        <v>19</v>
      </c>
      <c r="K111" s="100"/>
      <c r="L111" s="101"/>
      <c r="M111" s="101"/>
      <c r="N111" s="101"/>
      <c r="O111" s="102"/>
      <c r="P111" s="87"/>
      <c r="Q111" s="207" t="s">
        <v>260</v>
      </c>
      <c r="R111" s="208" t="s">
        <v>246</v>
      </c>
      <c r="S111" s="208" t="s">
        <v>245</v>
      </c>
      <c r="T111" s="209" t="s">
        <v>245</v>
      </c>
      <c r="U111" s="128">
        <f>VLOOKUP(Q111,Data!$B$4:$C$9,2, FALSE)</f>
        <v>0.1</v>
      </c>
      <c r="V111" s="129">
        <f>VLOOKUP(R111,Data!$E$4:$F$8,2,FALSE)</f>
        <v>0.05</v>
      </c>
      <c r="W111" s="129">
        <f>VLOOKUP(S111,Data!$H$4:$I$8,2,FALSE)</f>
        <v>0</v>
      </c>
      <c r="X111" s="197">
        <f>VLOOKUP(T111,Data!$K$4:$L$7,2,FALSE)</f>
        <v>0</v>
      </c>
      <c r="Y111" s="133">
        <f>SUM(U111:X111)</f>
        <v>0.15000000000000002</v>
      </c>
      <c r="Z111" s="50"/>
      <c r="AA111" s="57"/>
      <c r="AB111" s="57"/>
      <c r="AC111" s="57"/>
      <c r="AD111" s="58"/>
      <c r="AE111" s="98"/>
      <c r="AF111" s="139"/>
      <c r="AG111" s="142" t="s">
        <v>278</v>
      </c>
      <c r="AH111" s="142" t="s">
        <v>278</v>
      </c>
      <c r="AI111" s="142" t="s">
        <v>278</v>
      </c>
      <c r="AJ111" s="142" t="s">
        <v>278</v>
      </c>
      <c r="AK111" s="29"/>
    </row>
    <row r="112" spans="2:37" ht="45" customHeight="1" outlineLevel="1" x14ac:dyDescent="0.3">
      <c r="B112" s="11"/>
      <c r="C112" s="164"/>
      <c r="D112" s="47"/>
      <c r="E112" s="47"/>
      <c r="F112" s="64"/>
      <c r="G112" s="48" t="s">
        <v>166</v>
      </c>
      <c r="H112" s="49">
        <v>8</v>
      </c>
      <c r="I112" s="48"/>
      <c r="J112" s="112">
        <v>19</v>
      </c>
      <c r="K112" s="100"/>
      <c r="L112" s="101"/>
      <c r="M112" s="101"/>
      <c r="N112" s="101"/>
      <c r="O112" s="102"/>
      <c r="P112" s="87"/>
      <c r="Q112" s="207" t="s">
        <v>260</v>
      </c>
      <c r="R112" s="208" t="s">
        <v>245</v>
      </c>
      <c r="S112" s="208" t="s">
        <v>246</v>
      </c>
      <c r="T112" s="209" t="s">
        <v>245</v>
      </c>
      <c r="U112" s="128">
        <f>VLOOKUP(Q112,Data!$B$4:$C$9,2, FALSE)</f>
        <v>0.1</v>
      </c>
      <c r="V112" s="129">
        <f>VLOOKUP(R112,Data!$E$4:$F$8,2,FALSE)</f>
        <v>0</v>
      </c>
      <c r="W112" s="129">
        <f>VLOOKUP(S112,Data!$H$4:$I$8,2,FALSE)</f>
        <v>0.05</v>
      </c>
      <c r="X112" s="197">
        <f>VLOOKUP(T112,Data!$K$4:$L$7,2,FALSE)</f>
        <v>0</v>
      </c>
      <c r="Y112" s="133">
        <f>SUM(U112:X112)</f>
        <v>0.15000000000000002</v>
      </c>
      <c r="Z112" s="50"/>
      <c r="AA112" s="57"/>
      <c r="AB112" s="57"/>
      <c r="AC112" s="57"/>
      <c r="AD112" s="58"/>
      <c r="AE112" s="98"/>
      <c r="AF112" s="139"/>
      <c r="AG112" s="142"/>
      <c r="AH112" s="142"/>
      <c r="AI112" s="142"/>
      <c r="AJ112" s="142"/>
      <c r="AK112" s="29"/>
    </row>
    <row r="113" spans="1:37" ht="45" customHeight="1" outlineLevel="1" x14ac:dyDescent="0.3">
      <c r="B113" s="11"/>
      <c r="C113" s="164"/>
      <c r="D113" s="47"/>
      <c r="E113" s="47"/>
      <c r="F113" s="64"/>
      <c r="G113" s="48" t="s">
        <v>167</v>
      </c>
      <c r="H113" s="49">
        <v>6</v>
      </c>
      <c r="I113" s="48"/>
      <c r="J113" s="112">
        <v>19</v>
      </c>
      <c r="K113" s="100"/>
      <c r="L113" s="101"/>
      <c r="M113" s="101"/>
      <c r="N113" s="101"/>
      <c r="O113" s="102"/>
      <c r="P113" s="87"/>
      <c r="Q113" s="207" t="s">
        <v>260</v>
      </c>
      <c r="R113" s="208" t="s">
        <v>245</v>
      </c>
      <c r="S113" s="208" t="s">
        <v>245</v>
      </c>
      <c r="T113" s="209" t="s">
        <v>245</v>
      </c>
      <c r="U113" s="128">
        <f>VLOOKUP(Q113,Data!$B$4:$C$9,2, FALSE)</f>
        <v>0.1</v>
      </c>
      <c r="V113" s="129">
        <f>VLOOKUP(R113,Data!$E$4:$F$8,2,FALSE)</f>
        <v>0</v>
      </c>
      <c r="W113" s="129">
        <f>VLOOKUP(S113,Data!$H$4:$I$8,2,FALSE)</f>
        <v>0</v>
      </c>
      <c r="X113" s="197">
        <f>VLOOKUP(T113,Data!$K$4:$L$7,2,FALSE)</f>
        <v>0</v>
      </c>
      <c r="Y113" s="133">
        <f>SUM(U113:X113)</f>
        <v>0.1</v>
      </c>
      <c r="Z113" s="50"/>
      <c r="AA113" s="57"/>
      <c r="AB113" s="57"/>
      <c r="AC113" s="57"/>
      <c r="AD113" s="58"/>
      <c r="AE113" s="98"/>
      <c r="AF113" s="139"/>
      <c r="AG113" s="142"/>
      <c r="AH113" s="142"/>
      <c r="AI113" s="142"/>
      <c r="AJ113" s="142"/>
      <c r="AK113" s="29"/>
    </row>
    <row r="114" spans="1:37" ht="45" customHeight="1" outlineLevel="1" x14ac:dyDescent="0.3">
      <c r="B114" s="11"/>
      <c r="C114" s="164"/>
      <c r="D114" s="47"/>
      <c r="E114" s="47"/>
      <c r="F114" s="64"/>
      <c r="G114" s="48" t="s">
        <v>168</v>
      </c>
      <c r="H114" s="49">
        <v>5</v>
      </c>
      <c r="I114" s="48"/>
      <c r="J114" s="112">
        <v>19</v>
      </c>
      <c r="K114" s="100"/>
      <c r="L114" s="101"/>
      <c r="M114" s="101"/>
      <c r="N114" s="101"/>
      <c r="O114" s="102"/>
      <c r="P114" s="87"/>
      <c r="Q114" s="207" t="s">
        <v>260</v>
      </c>
      <c r="R114" s="208" t="s">
        <v>245</v>
      </c>
      <c r="S114" s="208" t="s">
        <v>245</v>
      </c>
      <c r="T114" s="209" t="s">
        <v>245</v>
      </c>
      <c r="U114" s="128">
        <f>VLOOKUP(Q114,Data!$B$4:$C$9,2, FALSE)</f>
        <v>0.1</v>
      </c>
      <c r="V114" s="129">
        <f>VLOOKUP(R114,Data!$E$4:$F$8,2,FALSE)</f>
        <v>0</v>
      </c>
      <c r="W114" s="129">
        <f>VLOOKUP(S114,Data!$H$4:$I$8,2,FALSE)</f>
        <v>0</v>
      </c>
      <c r="X114" s="197">
        <f>VLOOKUP(T114,Data!$K$4:$L$7,2,FALSE)</f>
        <v>0</v>
      </c>
      <c r="Y114" s="133">
        <f>SUM(U114:X114)</f>
        <v>0.1</v>
      </c>
      <c r="Z114" s="50"/>
      <c r="AA114" s="57"/>
      <c r="AB114" s="57"/>
      <c r="AC114" s="57"/>
      <c r="AD114" s="58"/>
      <c r="AE114" s="98"/>
      <c r="AF114" s="139"/>
      <c r="AG114" s="142"/>
      <c r="AH114" s="142"/>
      <c r="AI114" s="142"/>
      <c r="AJ114" s="142"/>
      <c r="AK114" s="29"/>
    </row>
    <row r="115" spans="1:37" ht="45" customHeight="1" outlineLevel="1" x14ac:dyDescent="0.3">
      <c r="B115" s="11"/>
      <c r="C115" s="164"/>
      <c r="D115" s="36"/>
      <c r="E115" s="36"/>
      <c r="F115" s="41"/>
      <c r="G115" s="32" t="s">
        <v>169</v>
      </c>
      <c r="H115" s="68">
        <v>3</v>
      </c>
      <c r="I115" s="32"/>
      <c r="J115" s="116">
        <v>19</v>
      </c>
      <c r="K115" s="106"/>
      <c r="L115" s="107"/>
      <c r="M115" s="107"/>
      <c r="N115" s="107"/>
      <c r="O115" s="108"/>
      <c r="P115" s="37"/>
      <c r="Q115" s="207" t="s">
        <v>260</v>
      </c>
      <c r="R115" s="208" t="s">
        <v>245</v>
      </c>
      <c r="S115" s="208" t="s">
        <v>245</v>
      </c>
      <c r="T115" s="209" t="s">
        <v>245</v>
      </c>
      <c r="U115" s="128">
        <f>VLOOKUP(Q115,Data!$B$4:$C$9,2, FALSE)</f>
        <v>0.1</v>
      </c>
      <c r="V115" s="129">
        <f>VLOOKUP(R115,Data!$E$4:$F$8,2,FALSE)</f>
        <v>0</v>
      </c>
      <c r="W115" s="129">
        <f>VLOOKUP(S115,Data!$H$4:$I$8,2,FALSE)</f>
        <v>0</v>
      </c>
      <c r="X115" s="197">
        <f>VLOOKUP(T115,Data!$K$4:$L$7,2,FALSE)</f>
        <v>0</v>
      </c>
      <c r="Y115" s="134">
        <f>SUM(U115:X115)</f>
        <v>0.1</v>
      </c>
      <c r="Z115" s="59"/>
      <c r="AA115" s="60"/>
      <c r="AB115" s="60"/>
      <c r="AC115" s="60"/>
      <c r="AD115" s="61"/>
      <c r="AE115" s="98"/>
      <c r="AF115" s="140"/>
      <c r="AG115" s="141"/>
      <c r="AH115" s="141"/>
      <c r="AI115" s="141"/>
      <c r="AJ115" s="141"/>
      <c r="AK115" s="29"/>
    </row>
    <row r="116" spans="1:37" ht="60" hidden="1" customHeight="1" x14ac:dyDescent="0.3">
      <c r="B116" s="11"/>
      <c r="C116" s="164"/>
      <c r="D116" s="183" t="s">
        <v>34</v>
      </c>
      <c r="E116" s="183"/>
      <c r="F116" s="184" t="s">
        <v>35</v>
      </c>
      <c r="G116" s="185" t="s">
        <v>188</v>
      </c>
      <c r="H116" s="151">
        <f>AVERAGE(H117:H120)</f>
        <v>6.75</v>
      </c>
      <c r="I116" s="137" t="str">
        <f>(IF(I117="","",I117&amp;CHAR(10))&amp;(IF(I118="","",I118&amp;CHAR(10))&amp;IF(I119="","",I119&amp;CHAR(10))&amp;IF(I120="","",I120)))</f>
        <v xml:space="preserve">3rd party vendor, MS-ISAC
</v>
      </c>
      <c r="J116" s="186" t="s">
        <v>234</v>
      </c>
      <c r="K116" s="176">
        <f>SUM(K117:K120)</f>
        <v>40000</v>
      </c>
      <c r="L116" s="177">
        <f t="shared" ref="L116:O116" si="19">SUM(L117:L120)</f>
        <v>0</v>
      </c>
      <c r="M116" s="177">
        <f t="shared" si="19"/>
        <v>40000</v>
      </c>
      <c r="N116" s="177">
        <f t="shared" si="19"/>
        <v>0</v>
      </c>
      <c r="O116" s="178">
        <f t="shared" si="19"/>
        <v>40000</v>
      </c>
      <c r="P116" s="187"/>
      <c r="Q116" s="204"/>
      <c r="R116" s="205"/>
      <c r="S116" s="205"/>
      <c r="T116" s="206"/>
      <c r="U116" s="180"/>
      <c r="V116" s="181"/>
      <c r="W116" s="181"/>
      <c r="X116" s="196"/>
      <c r="Y116" s="182">
        <f>AVERAGE(Y117:Y120)</f>
        <v>0.125</v>
      </c>
      <c r="Z116" s="155"/>
      <c r="AA116" s="156"/>
      <c r="AB116" s="156"/>
      <c r="AC116" s="156"/>
      <c r="AD116" s="157"/>
      <c r="AE116" s="98"/>
      <c r="AF116" s="137" t="str">
        <f>(IF(AF117="","",AF117&amp;CHAR(10))&amp;(IF(AF118="","",AF118&amp;CHAR(10))&amp;IF(AF119="","",AF119&amp;CHAR(10))&amp;IF(AF120="","",AF120)))</f>
        <v xml:space="preserve">Perform forensic tests
</v>
      </c>
      <c r="AG116" s="144" t="str">
        <f>(IF(AG117="","",AG117&amp;CHAR(10))&amp;(IF(AG118="","",AG118&amp;CHAR(10))&amp;IF(AG119="","",AG119&amp;CHAR(10))&amp;IF(AG120="","",AG120)))</f>
        <v xml:space="preserve">Perform forensic tests
</v>
      </c>
      <c r="AH116" s="144" t="str">
        <f>(IF(AH117="","",AH117&amp;CHAR(10))&amp;(IF(AH118="","",AH118&amp;CHAR(10))&amp;IF(AH119="","",AH119&amp;CHAR(10))&amp;IF(AH120="","",AH120)))</f>
        <v/>
      </c>
      <c r="AI116" s="144" t="str">
        <f>(IF(AI117="","",AI117&amp;CHAR(10))&amp;(IF(AI118="","",AI118&amp;CHAR(10))&amp;IF(AI119="","",AI119&amp;CHAR(10))&amp;IF(AI120="","",AI120)))</f>
        <v/>
      </c>
      <c r="AJ116" s="144" t="str">
        <f>(IF(AJ117="","",AJ117&amp;CHAR(10))&amp;(IF(AJ118="","",AJ118&amp;CHAR(10))&amp;IF(AJ119="","",AJ119&amp;CHAR(10))&amp;IF(AJ120="","",AJ120)))</f>
        <v/>
      </c>
      <c r="AK116" s="29"/>
    </row>
    <row r="117" spans="1:37" ht="45" customHeight="1" outlineLevel="1" x14ac:dyDescent="0.3">
      <c r="B117" s="11"/>
      <c r="C117" s="164"/>
      <c r="D117" s="47"/>
      <c r="E117" s="47"/>
      <c r="F117" s="64"/>
      <c r="G117" s="48" t="s">
        <v>170</v>
      </c>
      <c r="H117" s="49">
        <v>8</v>
      </c>
      <c r="I117" s="48"/>
      <c r="J117" s="112">
        <v>19</v>
      </c>
      <c r="K117" s="100"/>
      <c r="L117" s="101"/>
      <c r="M117" s="101"/>
      <c r="N117" s="101"/>
      <c r="O117" s="102"/>
      <c r="P117" s="87"/>
      <c r="Q117" s="207" t="s">
        <v>260</v>
      </c>
      <c r="R117" s="208" t="s">
        <v>245</v>
      </c>
      <c r="S117" s="208" t="s">
        <v>245</v>
      </c>
      <c r="T117" s="209" t="s">
        <v>245</v>
      </c>
      <c r="U117" s="128">
        <f>VLOOKUP(Q117,Data!$B$4:$C$9,2, FALSE)</f>
        <v>0.1</v>
      </c>
      <c r="V117" s="129">
        <f>VLOOKUP(R117,Data!$E$4:$F$8,2,FALSE)</f>
        <v>0</v>
      </c>
      <c r="W117" s="129">
        <f>VLOOKUP(S117,Data!$H$4:$I$8,2,FALSE)</f>
        <v>0</v>
      </c>
      <c r="X117" s="197">
        <f>VLOOKUP(T117,Data!$K$4:$L$7,2,FALSE)</f>
        <v>0</v>
      </c>
      <c r="Y117" s="133">
        <f>SUM(U117:X117)</f>
        <v>0.1</v>
      </c>
      <c r="Z117" s="44"/>
      <c r="AA117" s="45"/>
      <c r="AB117" s="45"/>
      <c r="AC117" s="45"/>
      <c r="AD117" s="46"/>
      <c r="AE117" s="98"/>
      <c r="AF117" s="139"/>
      <c r="AG117" s="142"/>
      <c r="AH117" s="142"/>
      <c r="AI117" s="142"/>
      <c r="AJ117" s="142"/>
      <c r="AK117" s="29"/>
    </row>
    <row r="118" spans="1:37" ht="45" customHeight="1" outlineLevel="1" x14ac:dyDescent="0.3">
      <c r="B118" s="11"/>
      <c r="C118" s="164"/>
      <c r="D118" s="47"/>
      <c r="E118" s="47"/>
      <c r="F118" s="64"/>
      <c r="G118" s="48" t="s">
        <v>171</v>
      </c>
      <c r="H118" s="49">
        <v>8</v>
      </c>
      <c r="I118" s="48"/>
      <c r="J118" s="112">
        <v>19</v>
      </c>
      <c r="K118" s="100"/>
      <c r="L118" s="101"/>
      <c r="M118" s="101"/>
      <c r="N118" s="101"/>
      <c r="O118" s="102"/>
      <c r="P118" s="87"/>
      <c r="Q118" s="207" t="s">
        <v>260</v>
      </c>
      <c r="R118" s="208" t="s">
        <v>245</v>
      </c>
      <c r="S118" s="208" t="s">
        <v>245</v>
      </c>
      <c r="T118" s="209" t="s">
        <v>245</v>
      </c>
      <c r="U118" s="128">
        <f>VLOOKUP(Q118,Data!$B$4:$C$9,2, FALSE)</f>
        <v>0.1</v>
      </c>
      <c r="V118" s="129">
        <f>VLOOKUP(R118,Data!$E$4:$F$8,2,FALSE)</f>
        <v>0</v>
      </c>
      <c r="W118" s="129">
        <f>VLOOKUP(S118,Data!$H$4:$I$8,2,FALSE)</f>
        <v>0</v>
      </c>
      <c r="X118" s="197">
        <f>VLOOKUP(T118,Data!$K$4:$L$7,2,FALSE)</f>
        <v>0</v>
      </c>
      <c r="Y118" s="133">
        <f>SUM(U118:X118)</f>
        <v>0.1</v>
      </c>
      <c r="Z118" s="44"/>
      <c r="AA118" s="45"/>
      <c r="AB118" s="45"/>
      <c r="AC118" s="45"/>
      <c r="AD118" s="46"/>
      <c r="AE118" s="98"/>
      <c r="AF118" s="139"/>
      <c r="AG118" s="142"/>
      <c r="AH118" s="142"/>
      <c r="AI118" s="142"/>
      <c r="AJ118" s="142"/>
      <c r="AK118" s="29"/>
    </row>
    <row r="119" spans="1:37" ht="45" customHeight="1" outlineLevel="1" x14ac:dyDescent="0.3">
      <c r="B119" s="11"/>
      <c r="C119" s="164"/>
      <c r="D119" s="47"/>
      <c r="E119" s="47"/>
      <c r="F119" s="64"/>
      <c r="G119" s="48" t="s">
        <v>172</v>
      </c>
      <c r="H119" s="49">
        <v>5</v>
      </c>
      <c r="I119" s="48" t="s">
        <v>351</v>
      </c>
      <c r="J119" s="112">
        <v>19</v>
      </c>
      <c r="K119" s="70">
        <v>40000</v>
      </c>
      <c r="L119" s="101"/>
      <c r="M119" s="101">
        <v>40000</v>
      </c>
      <c r="N119" s="101"/>
      <c r="O119" s="102">
        <v>40000</v>
      </c>
      <c r="P119" s="87"/>
      <c r="Q119" s="207" t="s">
        <v>260</v>
      </c>
      <c r="R119" s="208" t="s">
        <v>245</v>
      </c>
      <c r="S119" s="208" t="s">
        <v>246</v>
      </c>
      <c r="T119" s="209" t="s">
        <v>245</v>
      </c>
      <c r="U119" s="128">
        <f>VLOOKUP(Q119,Data!$B$4:$C$9,2, FALSE)</f>
        <v>0.1</v>
      </c>
      <c r="V119" s="129">
        <f>VLOOKUP(R119,Data!$E$4:$F$8,2,FALSE)</f>
        <v>0</v>
      </c>
      <c r="W119" s="129">
        <f>VLOOKUP(S119,Data!$H$4:$I$8,2,FALSE)</f>
        <v>0.05</v>
      </c>
      <c r="X119" s="197">
        <f>VLOOKUP(T119,Data!$K$4:$L$7,2,FALSE)</f>
        <v>0</v>
      </c>
      <c r="Y119" s="133">
        <f>SUM(U119:X119)</f>
        <v>0.15000000000000002</v>
      </c>
      <c r="Z119" s="44"/>
      <c r="AA119" s="45"/>
      <c r="AB119" s="45"/>
      <c r="AC119" s="45"/>
      <c r="AD119" s="46"/>
      <c r="AE119" s="98"/>
      <c r="AF119" s="139" t="s">
        <v>279</v>
      </c>
      <c r="AG119" s="142" t="s">
        <v>279</v>
      </c>
      <c r="AH119" s="142"/>
      <c r="AI119" s="142"/>
      <c r="AJ119" s="142"/>
      <c r="AK119" s="29"/>
    </row>
    <row r="120" spans="1:37" ht="45" customHeight="1" outlineLevel="1" x14ac:dyDescent="0.3">
      <c r="B120" s="11"/>
      <c r="C120" s="164"/>
      <c r="D120" s="65"/>
      <c r="E120" s="65"/>
      <c r="F120" s="66"/>
      <c r="G120" s="67" t="s">
        <v>173</v>
      </c>
      <c r="H120" s="49">
        <v>6</v>
      </c>
      <c r="I120" s="67"/>
      <c r="J120" s="114">
        <v>19</v>
      </c>
      <c r="K120" s="106"/>
      <c r="L120" s="107"/>
      <c r="M120" s="107"/>
      <c r="N120" s="107"/>
      <c r="O120" s="108"/>
      <c r="P120" s="92"/>
      <c r="Q120" s="207" t="s">
        <v>260</v>
      </c>
      <c r="R120" s="208" t="s">
        <v>245</v>
      </c>
      <c r="S120" s="208" t="s">
        <v>246</v>
      </c>
      <c r="T120" s="209" t="s">
        <v>245</v>
      </c>
      <c r="U120" s="128">
        <f>VLOOKUP(Q120,Data!$B$4:$C$9,2, FALSE)</f>
        <v>0.1</v>
      </c>
      <c r="V120" s="129">
        <f>VLOOKUP(R120,Data!$E$4:$F$8,2,FALSE)</f>
        <v>0</v>
      </c>
      <c r="W120" s="129">
        <f>VLOOKUP(S120,Data!$H$4:$I$8,2,FALSE)</f>
        <v>0.05</v>
      </c>
      <c r="X120" s="197">
        <f>VLOOKUP(T120,Data!$K$4:$L$7,2,FALSE)</f>
        <v>0</v>
      </c>
      <c r="Y120" s="134">
        <f>SUM(U120:X120)</f>
        <v>0.15000000000000002</v>
      </c>
      <c r="Z120" s="72"/>
      <c r="AA120" s="73"/>
      <c r="AB120" s="73"/>
      <c r="AC120" s="73"/>
      <c r="AD120" s="84"/>
      <c r="AE120" s="98"/>
      <c r="AF120" s="140"/>
      <c r="AG120" s="141"/>
      <c r="AH120" s="141"/>
      <c r="AI120" s="141"/>
      <c r="AJ120" s="141"/>
      <c r="AK120" s="29"/>
    </row>
    <row r="121" spans="1:37" ht="60" hidden="1" customHeight="1" x14ac:dyDescent="0.3">
      <c r="B121" s="11"/>
      <c r="C121" s="164"/>
      <c r="D121" s="183" t="s">
        <v>36</v>
      </c>
      <c r="E121" s="183"/>
      <c r="F121" s="184" t="s">
        <v>37</v>
      </c>
      <c r="G121" s="185" t="s">
        <v>189</v>
      </c>
      <c r="H121" s="151">
        <f>AVERAGE(H122:H124)</f>
        <v>6.666666666666667</v>
      </c>
      <c r="I121" s="137" t="str">
        <f>(IF(I122="","",I122&amp;CHAR(10))&amp;(IF(I123="","",I123&amp;CHAR(10))&amp;IF(I124="","",I124)))</f>
        <v/>
      </c>
      <c r="J121" s="186" t="s">
        <v>79</v>
      </c>
      <c r="K121" s="176">
        <f>SUM(K122:K124)</f>
        <v>0</v>
      </c>
      <c r="L121" s="177">
        <f t="shared" ref="L121:O121" si="20">SUM(L122:L124)</f>
        <v>0</v>
      </c>
      <c r="M121" s="177">
        <f t="shared" si="20"/>
        <v>0</v>
      </c>
      <c r="N121" s="177">
        <f t="shared" si="20"/>
        <v>0</v>
      </c>
      <c r="O121" s="178">
        <f t="shared" si="20"/>
        <v>0</v>
      </c>
      <c r="P121" s="187" t="s">
        <v>48</v>
      </c>
      <c r="Q121" s="204"/>
      <c r="R121" s="205"/>
      <c r="S121" s="205"/>
      <c r="T121" s="206"/>
      <c r="U121" s="180"/>
      <c r="V121" s="181"/>
      <c r="W121" s="181"/>
      <c r="X121" s="196"/>
      <c r="Y121" s="182">
        <f>AVERAGE(Y122:Y124)</f>
        <v>0.20000000000000004</v>
      </c>
      <c r="Z121" s="152"/>
      <c r="AA121" s="153"/>
      <c r="AB121" s="153"/>
      <c r="AC121" s="153"/>
      <c r="AD121" s="154"/>
      <c r="AE121" s="98"/>
      <c r="AF121" s="137" t="str">
        <f>(IF(AF122="","",AF122&amp;CHAR(10))&amp;(IF(AF123="","",AF123&amp;CHAR(10))&amp;IF(AF124="","",AF124)))</f>
        <v>Exception Review</v>
      </c>
      <c r="AG121" s="144" t="str">
        <f>(IF(AG122="","",AG122&amp;CHAR(10))&amp;(IF(AG123="","",AG123&amp;CHAR(10))&amp;IF(AG124="","",AG124)))</f>
        <v>Exception review</v>
      </c>
      <c r="AH121" s="144" t="str">
        <f>(IF(AH122="","",AH122&amp;CHAR(10))&amp;(IF(AH123="","",AH123&amp;CHAR(10))&amp;IF(AH124="","",AH124)))</f>
        <v>Exception review</v>
      </c>
      <c r="AI121" s="144" t="str">
        <f>(IF(AI122="","",AI122&amp;CHAR(10))&amp;(IF(AI123="","",AI123&amp;CHAR(10))&amp;IF(AI124="","",AI124)))</f>
        <v>Exception review</v>
      </c>
      <c r="AJ121" s="144" t="str">
        <f>(IF(AJ122="","",AJ122&amp;CHAR(10))&amp;(IF(AJ123="","",AJ123&amp;CHAR(10))&amp;IF(AJ124="","",AJ124)))</f>
        <v>Exception review</v>
      </c>
      <c r="AK121" s="29"/>
    </row>
    <row r="122" spans="1:37" ht="45" customHeight="1" outlineLevel="1" x14ac:dyDescent="0.3">
      <c r="B122" s="11"/>
      <c r="C122" s="164"/>
      <c r="D122" s="47"/>
      <c r="E122" s="47"/>
      <c r="F122" s="64"/>
      <c r="G122" s="48" t="s">
        <v>174</v>
      </c>
      <c r="H122" s="49">
        <v>8</v>
      </c>
      <c r="I122" s="48"/>
      <c r="J122" s="112">
        <v>19</v>
      </c>
      <c r="K122" s="100"/>
      <c r="L122" s="101"/>
      <c r="M122" s="101"/>
      <c r="N122" s="101"/>
      <c r="O122" s="102"/>
      <c r="P122" s="87"/>
      <c r="Q122" s="207" t="s">
        <v>260</v>
      </c>
      <c r="R122" s="208" t="s">
        <v>250</v>
      </c>
      <c r="S122" s="208" t="s">
        <v>246</v>
      </c>
      <c r="T122" s="209" t="s">
        <v>245</v>
      </c>
      <c r="U122" s="128">
        <f>VLOOKUP(Q122,Data!$B$4:$C$9,2, FALSE)</f>
        <v>0.1</v>
      </c>
      <c r="V122" s="129">
        <f>VLOOKUP(R122,Data!$E$4:$F$8,2,FALSE)</f>
        <v>0.1</v>
      </c>
      <c r="W122" s="129">
        <f>VLOOKUP(S122,Data!$H$4:$I$8,2,FALSE)</f>
        <v>0.05</v>
      </c>
      <c r="X122" s="197">
        <f>VLOOKUP(T122,Data!$K$4:$L$7,2,FALSE)</f>
        <v>0</v>
      </c>
      <c r="Y122" s="133">
        <f>SUM(U122:X122)</f>
        <v>0.25</v>
      </c>
      <c r="Z122" s="44"/>
      <c r="AA122" s="45"/>
      <c r="AB122" s="45"/>
      <c r="AC122" s="45"/>
      <c r="AD122" s="46"/>
      <c r="AE122" s="98"/>
      <c r="AF122" s="139"/>
      <c r="AG122" s="142"/>
      <c r="AH122" s="142"/>
      <c r="AI122" s="142"/>
      <c r="AJ122" s="142"/>
      <c r="AK122" s="29"/>
    </row>
    <row r="123" spans="1:37" ht="45" customHeight="1" outlineLevel="1" x14ac:dyDescent="0.3">
      <c r="B123" s="11"/>
      <c r="C123" s="164"/>
      <c r="D123" s="47"/>
      <c r="E123" s="47"/>
      <c r="F123" s="64"/>
      <c r="G123" s="48" t="s">
        <v>175</v>
      </c>
      <c r="H123" s="49">
        <v>6</v>
      </c>
      <c r="I123" s="48"/>
      <c r="J123" s="112">
        <v>19</v>
      </c>
      <c r="K123" s="100"/>
      <c r="L123" s="101"/>
      <c r="M123" s="101"/>
      <c r="N123" s="101"/>
      <c r="O123" s="102"/>
      <c r="P123" s="87"/>
      <c r="Q123" s="207" t="s">
        <v>260</v>
      </c>
      <c r="R123" s="208" t="s">
        <v>246</v>
      </c>
      <c r="S123" s="208" t="s">
        <v>246</v>
      </c>
      <c r="T123" s="209" t="s">
        <v>245</v>
      </c>
      <c r="U123" s="128">
        <f>VLOOKUP(Q123,Data!$B$4:$C$9,2, FALSE)</f>
        <v>0.1</v>
      </c>
      <c r="V123" s="129">
        <f>VLOOKUP(R123,Data!$E$4:$F$8,2,FALSE)</f>
        <v>0.05</v>
      </c>
      <c r="W123" s="129">
        <f>VLOOKUP(S123,Data!$H$4:$I$8,2,FALSE)</f>
        <v>0.05</v>
      </c>
      <c r="X123" s="197">
        <f>VLOOKUP(T123,Data!$K$4:$L$7,2,FALSE)</f>
        <v>0</v>
      </c>
      <c r="Y123" s="133">
        <f>SUM(U123:X123)</f>
        <v>0.2</v>
      </c>
      <c r="Z123" s="44"/>
      <c r="AA123" s="45"/>
      <c r="AB123" s="45"/>
      <c r="AC123" s="45"/>
      <c r="AD123" s="46"/>
      <c r="AE123" s="98"/>
      <c r="AF123" s="139"/>
      <c r="AG123" s="142"/>
      <c r="AH123" s="142"/>
      <c r="AI123" s="142"/>
      <c r="AJ123" s="142"/>
      <c r="AK123" s="29"/>
    </row>
    <row r="124" spans="1:37" ht="45" customHeight="1" outlineLevel="1" x14ac:dyDescent="0.3">
      <c r="B124" s="11"/>
      <c r="C124" s="164"/>
      <c r="D124" s="65"/>
      <c r="E124" s="65"/>
      <c r="F124" s="66"/>
      <c r="G124" s="67" t="s">
        <v>176</v>
      </c>
      <c r="H124" s="49">
        <v>6</v>
      </c>
      <c r="I124" s="67"/>
      <c r="J124" s="114" t="s">
        <v>509</v>
      </c>
      <c r="K124" s="106"/>
      <c r="L124" s="107"/>
      <c r="M124" s="107"/>
      <c r="N124" s="107"/>
      <c r="O124" s="108"/>
      <c r="P124" s="92"/>
      <c r="Q124" s="207" t="s">
        <v>260</v>
      </c>
      <c r="R124" s="208" t="s">
        <v>246</v>
      </c>
      <c r="S124" s="208" t="s">
        <v>245</v>
      </c>
      <c r="T124" s="209" t="s">
        <v>245</v>
      </c>
      <c r="U124" s="128">
        <f>VLOOKUP(Q124,Data!$B$4:$C$9,2, FALSE)</f>
        <v>0.1</v>
      </c>
      <c r="V124" s="129">
        <f>VLOOKUP(R124,Data!$E$4:$F$8,2,FALSE)</f>
        <v>0.05</v>
      </c>
      <c r="W124" s="129">
        <f>VLOOKUP(S124,Data!$H$4:$I$8,2,FALSE)</f>
        <v>0</v>
      </c>
      <c r="X124" s="197">
        <f>VLOOKUP(T124,Data!$K$4:$L$7,2,FALSE)</f>
        <v>0</v>
      </c>
      <c r="Y124" s="134">
        <f>SUM(U124:X124)</f>
        <v>0.15000000000000002</v>
      </c>
      <c r="Z124" s="72"/>
      <c r="AA124" s="73"/>
      <c r="AB124" s="73"/>
      <c r="AC124" s="73"/>
      <c r="AD124" s="84"/>
      <c r="AE124" s="98"/>
      <c r="AF124" s="140" t="s">
        <v>310</v>
      </c>
      <c r="AG124" s="141" t="s">
        <v>280</v>
      </c>
      <c r="AH124" s="141" t="s">
        <v>280</v>
      </c>
      <c r="AI124" s="141" t="s">
        <v>280</v>
      </c>
      <c r="AJ124" s="141" t="s">
        <v>280</v>
      </c>
      <c r="AK124" s="29"/>
    </row>
    <row r="125" spans="1:37" ht="60" hidden="1" customHeight="1" x14ac:dyDescent="0.3">
      <c r="B125" s="11"/>
      <c r="C125" s="164"/>
      <c r="D125" s="183" t="s">
        <v>80</v>
      </c>
      <c r="E125" s="183"/>
      <c r="F125" s="184" t="s">
        <v>38</v>
      </c>
      <c r="G125" s="185" t="s">
        <v>190</v>
      </c>
      <c r="H125" s="151">
        <f>AVERAGE(H126:H127)</f>
        <v>4</v>
      </c>
      <c r="I125" s="137" t="str">
        <f>(IF(I126="","",I126&amp;CHAR(10))&amp;(IF(I127="","",I127)))</f>
        <v/>
      </c>
      <c r="J125" s="186" t="s">
        <v>234</v>
      </c>
      <c r="K125" s="176">
        <f>SUM(K126:K127)</f>
        <v>0</v>
      </c>
      <c r="L125" s="177">
        <f t="shared" ref="L125:O125" si="21">SUM(L126:L127)</f>
        <v>0</v>
      </c>
      <c r="M125" s="177">
        <f t="shared" si="21"/>
        <v>0</v>
      </c>
      <c r="N125" s="177">
        <f t="shared" si="21"/>
        <v>0</v>
      </c>
      <c r="O125" s="178">
        <f t="shared" si="21"/>
        <v>0</v>
      </c>
      <c r="P125" s="187"/>
      <c r="Q125" s="204"/>
      <c r="R125" s="205"/>
      <c r="S125" s="205"/>
      <c r="T125" s="206"/>
      <c r="U125" s="180"/>
      <c r="V125" s="181"/>
      <c r="W125" s="181"/>
      <c r="X125" s="196"/>
      <c r="Y125" s="182">
        <f>AVERAGE(Y126:Y127)</f>
        <v>0</v>
      </c>
      <c r="Z125" s="152"/>
      <c r="AA125" s="153"/>
      <c r="AB125" s="153"/>
      <c r="AC125" s="153"/>
      <c r="AD125" s="154"/>
      <c r="AE125" s="98"/>
      <c r="AF125" s="137" t="str">
        <f>(IF(AF126="","",AF126&amp;CHAR(10))&amp;(IF(AF127="","",AF127)))</f>
        <v>Update IR procedures</v>
      </c>
      <c r="AG125" s="144" t="str">
        <f>(IF(AG126="","",AG126&amp;CHAR(10))&amp;(IF(AG127="","",AG127)))</f>
        <v>Update IR procedures</v>
      </c>
      <c r="AH125" s="144" t="str">
        <f>(IF(AH126="","",AH126&amp;CHAR(10))&amp;(IF(AH127="","",AH127)))</f>
        <v>Update IR procedures</v>
      </c>
      <c r="AI125" s="144" t="str">
        <f>(IF(AI126="","",AI126&amp;CHAR(10))&amp;(IF(AI127="","",AI127)))</f>
        <v>Update IR procedures</v>
      </c>
      <c r="AJ125" s="144" t="str">
        <f>(IF(AJ126="","",AJ126&amp;CHAR(10))&amp;(IF(AJ127="","",AJ127)))</f>
        <v>Update IR procedures</v>
      </c>
      <c r="AK125" s="29"/>
    </row>
    <row r="126" spans="1:37" ht="45" customHeight="1" outlineLevel="1" x14ac:dyDescent="0.3">
      <c r="B126" s="11"/>
      <c r="C126" s="164"/>
      <c r="D126" s="47"/>
      <c r="E126" s="47"/>
      <c r="F126" s="64"/>
      <c r="G126" s="74" t="s">
        <v>177</v>
      </c>
      <c r="H126" s="49">
        <v>4</v>
      </c>
      <c r="I126" s="74"/>
      <c r="J126" s="112">
        <v>19</v>
      </c>
      <c r="K126" s="100"/>
      <c r="L126" s="101"/>
      <c r="M126" s="101"/>
      <c r="N126" s="101"/>
      <c r="O126" s="102"/>
      <c r="P126" s="87"/>
      <c r="Q126" s="207" t="s">
        <v>245</v>
      </c>
      <c r="R126" s="208" t="s">
        <v>245</v>
      </c>
      <c r="S126" s="208" t="s">
        <v>245</v>
      </c>
      <c r="T126" s="209" t="s">
        <v>245</v>
      </c>
      <c r="U126" s="128">
        <f>VLOOKUP(Q126,Data!$B$4:$C$9,2, FALSE)</f>
        <v>0</v>
      </c>
      <c r="V126" s="129">
        <f>VLOOKUP(R126,Data!$E$4:$F$8,2,FALSE)</f>
        <v>0</v>
      </c>
      <c r="W126" s="129">
        <f>VLOOKUP(S126,Data!$H$4:$I$8,2,FALSE)</f>
        <v>0</v>
      </c>
      <c r="X126" s="197">
        <f>VLOOKUP(T126,Data!$K$4:$L$7,2,FALSE)</f>
        <v>0</v>
      </c>
      <c r="Y126" s="133">
        <f>SUM(U126:X126)</f>
        <v>0</v>
      </c>
      <c r="Z126" s="70"/>
      <c r="AA126" s="69"/>
      <c r="AB126" s="69"/>
      <c r="AC126" s="69"/>
      <c r="AD126" s="82"/>
      <c r="AE126" s="98"/>
      <c r="AF126" s="139"/>
      <c r="AG126" s="142"/>
      <c r="AH126" s="142"/>
      <c r="AI126" s="142"/>
      <c r="AJ126" s="142"/>
      <c r="AK126" s="29"/>
    </row>
    <row r="127" spans="1:37" ht="45" customHeight="1" outlineLevel="1" x14ac:dyDescent="0.3">
      <c r="B127" s="11"/>
      <c r="C127" s="165"/>
      <c r="D127" s="65"/>
      <c r="E127" s="65"/>
      <c r="F127" s="66"/>
      <c r="G127" s="75" t="s">
        <v>178</v>
      </c>
      <c r="H127" s="49">
        <v>4</v>
      </c>
      <c r="I127" s="75"/>
      <c r="J127" s="115">
        <v>19</v>
      </c>
      <c r="K127" s="103"/>
      <c r="L127" s="104"/>
      <c r="M127" s="104"/>
      <c r="N127" s="104"/>
      <c r="O127" s="105"/>
      <c r="P127" s="92"/>
      <c r="Q127" s="207" t="s">
        <v>245</v>
      </c>
      <c r="R127" s="208" t="s">
        <v>245</v>
      </c>
      <c r="S127" s="208" t="s">
        <v>245</v>
      </c>
      <c r="T127" s="209" t="s">
        <v>245</v>
      </c>
      <c r="U127" s="128">
        <f>VLOOKUP(Q127,Data!$B$4:$C$9,2, FALSE)</f>
        <v>0</v>
      </c>
      <c r="V127" s="129">
        <f>VLOOKUP(R127,Data!$E$4:$F$8,2,FALSE)</f>
        <v>0</v>
      </c>
      <c r="W127" s="129">
        <f>VLOOKUP(S127,Data!$H$4:$I$8,2,FALSE)</f>
        <v>0</v>
      </c>
      <c r="X127" s="197">
        <f>VLOOKUP(T127,Data!$K$4:$L$7,2,FALSE)</f>
        <v>0</v>
      </c>
      <c r="Y127" s="134">
        <f>SUM(U127:X127)</f>
        <v>0</v>
      </c>
      <c r="Z127" s="72"/>
      <c r="AA127" s="73"/>
      <c r="AB127" s="73"/>
      <c r="AC127" s="73"/>
      <c r="AD127" s="84"/>
      <c r="AE127" s="98"/>
      <c r="AF127" s="140" t="s">
        <v>281</v>
      </c>
      <c r="AG127" s="141" t="s">
        <v>281</v>
      </c>
      <c r="AH127" s="141" t="s">
        <v>281</v>
      </c>
      <c r="AI127" s="141" t="s">
        <v>281</v>
      </c>
      <c r="AJ127" s="141" t="s">
        <v>281</v>
      </c>
      <c r="AK127" s="29"/>
    </row>
    <row r="128" spans="1:37" ht="60" hidden="1" customHeight="1" x14ac:dyDescent="0.3">
      <c r="A128" s="12"/>
      <c r="B128" s="11"/>
      <c r="C128" s="163"/>
      <c r="D128" s="183" t="s">
        <v>30</v>
      </c>
      <c r="E128" s="183"/>
      <c r="F128" s="184" t="s">
        <v>39</v>
      </c>
      <c r="G128" s="185" t="s">
        <v>191</v>
      </c>
      <c r="H128" s="151">
        <f>AVERAGE(H129)</f>
        <v>5</v>
      </c>
      <c r="I128" s="137" t="str">
        <f>(IF(I129="","",I129))</f>
        <v/>
      </c>
      <c r="J128" s="186" t="s">
        <v>234</v>
      </c>
      <c r="K128" s="176">
        <f>SUM(K129)</f>
        <v>0</v>
      </c>
      <c r="L128" s="177">
        <f t="shared" ref="L128:O128" si="22">SUM(L129)</f>
        <v>0</v>
      </c>
      <c r="M128" s="177">
        <f t="shared" si="22"/>
        <v>0</v>
      </c>
      <c r="N128" s="177">
        <f t="shared" si="22"/>
        <v>0</v>
      </c>
      <c r="O128" s="178">
        <f t="shared" si="22"/>
        <v>0</v>
      </c>
      <c r="P128" s="187" t="s">
        <v>47</v>
      </c>
      <c r="Q128" s="204"/>
      <c r="R128" s="205"/>
      <c r="S128" s="205"/>
      <c r="T128" s="206"/>
      <c r="U128" s="180"/>
      <c r="V128" s="181"/>
      <c r="W128" s="181"/>
      <c r="X128" s="196"/>
      <c r="Y128" s="182">
        <f>AVERAGE(Y129:Y129)</f>
        <v>0</v>
      </c>
      <c r="Z128" s="152"/>
      <c r="AA128" s="153"/>
      <c r="AB128" s="153"/>
      <c r="AC128" s="153"/>
      <c r="AD128" s="154"/>
      <c r="AE128" s="98"/>
      <c r="AF128" s="137" t="str">
        <f>(IF(AF129="","",AF129))</f>
        <v>COOP Project</v>
      </c>
      <c r="AG128" s="144" t="str">
        <f>(IF(AG129="","",AG129))</f>
        <v/>
      </c>
      <c r="AH128" s="144" t="str">
        <f>(IF(AH129="","",AH129))</f>
        <v/>
      </c>
      <c r="AI128" s="144" t="str">
        <f>(IF(AI129="","",AI129))</f>
        <v/>
      </c>
      <c r="AJ128" s="144" t="str">
        <f>(IF(AJ129="","",AJ129))</f>
        <v/>
      </c>
      <c r="AK128" s="29"/>
    </row>
    <row r="129" spans="1:37" ht="45" customHeight="1" outlineLevel="1" x14ac:dyDescent="0.3">
      <c r="A129" s="12"/>
      <c r="B129" s="11"/>
      <c r="C129" s="164"/>
      <c r="D129" s="65"/>
      <c r="E129" s="65"/>
      <c r="F129" s="66"/>
      <c r="G129" s="67" t="s">
        <v>179</v>
      </c>
      <c r="H129" s="49">
        <v>5</v>
      </c>
      <c r="I129" s="67"/>
      <c r="J129" s="114">
        <v>19</v>
      </c>
      <c r="K129" s="106"/>
      <c r="L129" s="107"/>
      <c r="M129" s="107"/>
      <c r="N129" s="107"/>
      <c r="O129" s="108"/>
      <c r="P129" s="92"/>
      <c r="Q129" s="207" t="s">
        <v>245</v>
      </c>
      <c r="R129" s="208" t="s">
        <v>245</v>
      </c>
      <c r="S129" s="208" t="s">
        <v>245</v>
      </c>
      <c r="T129" s="209" t="s">
        <v>245</v>
      </c>
      <c r="U129" s="128">
        <f>VLOOKUP(Q129,Data!$B$4:$C$9,2, FALSE)</f>
        <v>0</v>
      </c>
      <c r="V129" s="129">
        <f>VLOOKUP(R129,Data!$E$4:$F$8,2,FALSE)</f>
        <v>0</v>
      </c>
      <c r="W129" s="129">
        <f>VLOOKUP(S129,Data!$H$4:$I$8,2,FALSE)</f>
        <v>0</v>
      </c>
      <c r="X129" s="197">
        <f>VLOOKUP(T129,Data!$K$4:$L$7,2,FALSE)</f>
        <v>0</v>
      </c>
      <c r="Y129" s="134">
        <f>SUM(U129:X129)</f>
        <v>0</v>
      </c>
      <c r="Z129" s="51"/>
      <c r="AA129" s="52"/>
      <c r="AB129" s="52"/>
      <c r="AC129" s="52"/>
      <c r="AD129" s="83"/>
      <c r="AE129" s="98"/>
      <c r="AF129" s="140" t="s">
        <v>291</v>
      </c>
      <c r="AG129" s="141"/>
      <c r="AH129" s="141"/>
      <c r="AI129" s="141"/>
      <c r="AJ129" s="141"/>
      <c r="AK129" s="29"/>
    </row>
    <row r="130" spans="1:37" ht="60" hidden="1" customHeight="1" x14ac:dyDescent="0.3">
      <c r="A130" s="12"/>
      <c r="B130" s="11"/>
      <c r="C130" s="164"/>
      <c r="D130" s="183" t="s">
        <v>81</v>
      </c>
      <c r="E130" s="183"/>
      <c r="F130" s="184" t="s">
        <v>38</v>
      </c>
      <c r="G130" s="185" t="s">
        <v>190</v>
      </c>
      <c r="H130" s="151">
        <f>AVERAGE(H131:H132)</f>
        <v>4</v>
      </c>
      <c r="I130" s="137" t="str">
        <f>(IF(I131="","",I131&amp;CHAR(10))&amp;(IF(I132="","",I132)))</f>
        <v/>
      </c>
      <c r="J130" s="186" t="s">
        <v>234</v>
      </c>
      <c r="K130" s="176">
        <f>SUM(K131:K132)</f>
        <v>5000</v>
      </c>
      <c r="L130" s="177">
        <f t="shared" ref="L130:O130" si="23">SUM(L131:L132)</f>
        <v>0</v>
      </c>
      <c r="M130" s="177">
        <f t="shared" si="23"/>
        <v>0</v>
      </c>
      <c r="N130" s="177">
        <f t="shared" si="23"/>
        <v>0</v>
      </c>
      <c r="O130" s="178">
        <f t="shared" si="23"/>
        <v>0</v>
      </c>
      <c r="P130" s="187"/>
      <c r="Q130" s="204"/>
      <c r="R130" s="205"/>
      <c r="S130" s="205"/>
      <c r="T130" s="206"/>
      <c r="U130" s="180"/>
      <c r="V130" s="181"/>
      <c r="W130" s="181"/>
      <c r="X130" s="196"/>
      <c r="Y130" s="182">
        <f>AVERAGE(Y131:Y132)</f>
        <v>0</v>
      </c>
      <c r="Z130" s="152"/>
      <c r="AA130" s="153"/>
      <c r="AB130" s="153"/>
      <c r="AC130" s="153"/>
      <c r="AD130" s="154"/>
      <c r="AE130" s="98"/>
      <c r="AF130" s="137" t="str">
        <f>(IF(AF131="","",AF131&amp;CHAR(10))&amp;(IF(AF132="","",AF132)))</f>
        <v/>
      </c>
      <c r="AG130" s="144" t="str">
        <f>(IF(AG131="","",AG131&amp;CHAR(10))&amp;(IF(AG132="","",AG132)))</f>
        <v/>
      </c>
      <c r="AH130" s="144" t="str">
        <f>(IF(AH131="","",AH131&amp;CHAR(10))&amp;(IF(AH132="","",AH132)))</f>
        <v/>
      </c>
      <c r="AI130" s="144" t="str">
        <f>(IF(AI131="","",AI131&amp;CHAR(10))&amp;(IF(AI132="","",AI132)))</f>
        <v/>
      </c>
      <c r="AJ130" s="144" t="str">
        <f>(IF(AJ131="","",AJ131&amp;CHAR(10))&amp;(IF(AJ132="","",AJ132)))</f>
        <v/>
      </c>
      <c r="AK130" s="29"/>
    </row>
    <row r="131" spans="1:37" ht="45" customHeight="1" outlineLevel="1" x14ac:dyDescent="0.3">
      <c r="A131" s="12"/>
      <c r="B131" s="11"/>
      <c r="C131" s="164"/>
      <c r="D131" s="47"/>
      <c r="E131" s="47"/>
      <c r="F131" s="64"/>
      <c r="G131" s="74" t="s">
        <v>180</v>
      </c>
      <c r="H131" s="49">
        <v>4</v>
      </c>
      <c r="I131" s="74"/>
      <c r="J131" s="112">
        <v>19</v>
      </c>
      <c r="K131" s="100"/>
      <c r="L131" s="101"/>
      <c r="M131" s="101"/>
      <c r="N131" s="101"/>
      <c r="O131" s="102"/>
      <c r="P131" s="87"/>
      <c r="Q131" s="207" t="s">
        <v>245</v>
      </c>
      <c r="R131" s="208" t="s">
        <v>245</v>
      </c>
      <c r="S131" s="208" t="s">
        <v>245</v>
      </c>
      <c r="T131" s="209" t="s">
        <v>245</v>
      </c>
      <c r="U131" s="128">
        <f>VLOOKUP(Q131,Data!$B$4:$C$9,2, FALSE)</f>
        <v>0</v>
      </c>
      <c r="V131" s="129">
        <f>VLOOKUP(R131,Data!$E$4:$F$8,2,FALSE)</f>
        <v>0</v>
      </c>
      <c r="W131" s="129">
        <f>VLOOKUP(S131,Data!$H$4:$I$8,2,FALSE)</f>
        <v>0</v>
      </c>
      <c r="X131" s="197">
        <f>VLOOKUP(T131,Data!$K$4:$L$7,2,FALSE)</f>
        <v>0</v>
      </c>
      <c r="Y131" s="133">
        <f>SUM(U131:X131)</f>
        <v>0</v>
      </c>
      <c r="Z131" s="70"/>
      <c r="AA131" s="69"/>
      <c r="AB131" s="69"/>
      <c r="AC131" s="69"/>
      <c r="AD131" s="82"/>
      <c r="AE131" s="98"/>
      <c r="AF131" s="139"/>
      <c r="AG131" s="142"/>
      <c r="AH131" s="142"/>
      <c r="AI131" s="142"/>
      <c r="AJ131" s="142"/>
      <c r="AK131" s="29"/>
    </row>
    <row r="132" spans="1:37" ht="45" customHeight="1" outlineLevel="1" x14ac:dyDescent="0.3">
      <c r="A132" s="12"/>
      <c r="B132" s="11"/>
      <c r="C132" s="164"/>
      <c r="D132" s="65"/>
      <c r="E132" s="65"/>
      <c r="F132" s="66"/>
      <c r="G132" s="75" t="s">
        <v>181</v>
      </c>
      <c r="H132" s="49">
        <v>4</v>
      </c>
      <c r="I132" s="75"/>
      <c r="J132" s="115">
        <v>19</v>
      </c>
      <c r="K132" s="217">
        <v>5000</v>
      </c>
      <c r="L132" s="104"/>
      <c r="M132" s="104"/>
      <c r="N132" s="104"/>
      <c r="O132" s="105"/>
      <c r="P132" s="92"/>
      <c r="Q132" s="210" t="s">
        <v>245</v>
      </c>
      <c r="R132" s="211" t="s">
        <v>245</v>
      </c>
      <c r="S132" s="211" t="s">
        <v>245</v>
      </c>
      <c r="T132" s="212" t="s">
        <v>245</v>
      </c>
      <c r="U132" s="130">
        <f>VLOOKUP(Q132,Data!$B$4:$C$9,2, FALSE)</f>
        <v>0</v>
      </c>
      <c r="V132" s="131">
        <f>VLOOKUP(R132,Data!$E$4:$F$8,2,FALSE)</f>
        <v>0</v>
      </c>
      <c r="W132" s="131">
        <f>VLOOKUP(S132,Data!$H$4:$I$8,2,FALSE)</f>
        <v>0</v>
      </c>
      <c r="X132" s="198">
        <f>VLOOKUP(T132,Data!$K$4:$L$7,2,FALSE)</f>
        <v>0</v>
      </c>
      <c r="Y132" s="134">
        <f>SUM(U132:X132)</f>
        <v>0</v>
      </c>
      <c r="Z132" s="72"/>
      <c r="AA132" s="73"/>
      <c r="AB132" s="73"/>
      <c r="AC132" s="73"/>
      <c r="AD132" s="84"/>
      <c r="AE132" s="98"/>
      <c r="AF132" s="140"/>
      <c r="AG132" s="141"/>
      <c r="AH132" s="141"/>
      <c r="AI132" s="141"/>
      <c r="AJ132" s="141"/>
      <c r="AK132" s="29"/>
    </row>
    <row r="133" spans="1:37" ht="60" customHeight="1" x14ac:dyDescent="0.3">
      <c r="A133" s="12"/>
      <c r="B133" s="11"/>
      <c r="C133" s="164"/>
      <c r="D133" s="183" t="s">
        <v>32</v>
      </c>
      <c r="E133" s="183"/>
      <c r="F133" s="184" t="s">
        <v>33</v>
      </c>
      <c r="G133" s="185" t="s">
        <v>187</v>
      </c>
      <c r="H133" s="151">
        <f>AVERAGE(H134:H136)</f>
        <v>3</v>
      </c>
      <c r="I133" s="137" t="str">
        <f>(IF(I134="","",I134&amp;CHAR(10))&amp;(IF(I135="","",I135&amp;CHAR(10))&amp;IF(I136="","",I136)))</f>
        <v/>
      </c>
      <c r="J133" s="186" t="s">
        <v>234</v>
      </c>
      <c r="K133" s="176">
        <f>SUM(K134:K136)</f>
        <v>0</v>
      </c>
      <c r="L133" s="177">
        <f t="shared" ref="L133:O133" si="24">SUM(L134:L136)</f>
        <v>0</v>
      </c>
      <c r="M133" s="177">
        <f t="shared" si="24"/>
        <v>0</v>
      </c>
      <c r="N133" s="177">
        <f t="shared" si="24"/>
        <v>0</v>
      </c>
      <c r="O133" s="178">
        <f t="shared" si="24"/>
        <v>0</v>
      </c>
      <c r="P133" s="187"/>
      <c r="Q133" s="204"/>
      <c r="R133" s="205"/>
      <c r="S133" s="205"/>
      <c r="T133" s="206"/>
      <c r="U133" s="180"/>
      <c r="V133" s="181"/>
      <c r="W133" s="181"/>
      <c r="X133" s="196"/>
      <c r="Y133" s="182">
        <f>AVERAGE(Y134:Y136)</f>
        <v>0.10000000000000002</v>
      </c>
      <c r="Z133" s="152"/>
      <c r="AA133" s="153"/>
      <c r="AB133" s="153"/>
      <c r="AC133" s="153"/>
      <c r="AD133" s="154"/>
      <c r="AE133" s="98"/>
      <c r="AF133" s="137" t="str">
        <f>(IF(AF134="","",AF134&amp;CHAR(10))&amp;(IF(AF135="","",AF135&amp;CHAR(10))&amp;IF(AF136="","",AF136)))</f>
        <v/>
      </c>
      <c r="AG133" s="144" t="str">
        <f>(IF(AG134="","",AG134&amp;CHAR(10))&amp;(IF(AG135="","",AG135&amp;CHAR(10))&amp;IF(AG136="","",AG136)))</f>
        <v/>
      </c>
      <c r="AH133" s="144" t="str">
        <f>(IF(AH134="","",AH134&amp;CHAR(10))&amp;(IF(AH135="","",AH135&amp;CHAR(10))&amp;IF(AH136="","",AH136)))</f>
        <v/>
      </c>
      <c r="AI133" s="144" t="str">
        <f>(IF(AI134="","",AI134&amp;CHAR(10))&amp;(IF(AI135="","",AI135&amp;CHAR(10))&amp;IF(AI136="","",AI136)))</f>
        <v/>
      </c>
      <c r="AJ133" s="144" t="str">
        <f>(IF(AJ134="","",AJ134&amp;CHAR(10))&amp;(IF(AJ135="","",AJ135&amp;CHAR(10))&amp;IF(AJ136="","",AJ136)))</f>
        <v/>
      </c>
      <c r="AK133" s="29"/>
    </row>
    <row r="134" spans="1:37" ht="30" customHeight="1" outlineLevel="1" x14ac:dyDescent="0.3">
      <c r="A134" s="12"/>
      <c r="B134" s="11"/>
      <c r="C134" s="164"/>
      <c r="D134" s="47"/>
      <c r="E134" s="47"/>
      <c r="F134" s="64"/>
      <c r="G134" s="48" t="s">
        <v>182</v>
      </c>
      <c r="H134" s="49">
        <v>4</v>
      </c>
      <c r="I134" s="48"/>
      <c r="J134" s="112">
        <v>19</v>
      </c>
      <c r="K134" s="100"/>
      <c r="L134" s="101"/>
      <c r="M134" s="101"/>
      <c r="N134" s="101"/>
      <c r="O134" s="102"/>
      <c r="P134" s="87"/>
      <c r="Q134" s="207" t="s">
        <v>260</v>
      </c>
      <c r="R134" s="208" t="s">
        <v>245</v>
      </c>
      <c r="S134" s="208" t="s">
        <v>245</v>
      </c>
      <c r="T134" s="209" t="s">
        <v>245</v>
      </c>
      <c r="U134" s="128">
        <f>VLOOKUP(Q134,Data!$B$4:$C$9,2, FALSE)</f>
        <v>0.1</v>
      </c>
      <c r="V134" s="129">
        <f>VLOOKUP(R134,Data!$E$4:$F$8,2,FALSE)</f>
        <v>0</v>
      </c>
      <c r="W134" s="129">
        <f>VLOOKUP(S134,Data!$H$4:$I$8,2,FALSE)</f>
        <v>0</v>
      </c>
      <c r="X134" s="197">
        <f>VLOOKUP(T134,Data!$K$4:$L$7,2,FALSE)</f>
        <v>0</v>
      </c>
      <c r="Y134" s="133">
        <f>SUM(U134:X134)</f>
        <v>0.1</v>
      </c>
      <c r="Z134" s="44"/>
      <c r="AA134" s="45"/>
      <c r="AB134" s="45"/>
      <c r="AC134" s="45"/>
      <c r="AD134" s="46"/>
      <c r="AE134" s="98"/>
      <c r="AF134" s="139"/>
      <c r="AG134" s="142"/>
      <c r="AH134" s="142"/>
      <c r="AI134" s="142"/>
      <c r="AJ134" s="142"/>
      <c r="AK134" s="29"/>
    </row>
    <row r="135" spans="1:37" ht="30" customHeight="1" outlineLevel="1" x14ac:dyDescent="0.3">
      <c r="A135" s="12"/>
      <c r="B135" s="11"/>
      <c r="C135" s="164"/>
      <c r="D135" s="47"/>
      <c r="E135" s="47"/>
      <c r="F135" s="64"/>
      <c r="G135" s="48" t="s">
        <v>183</v>
      </c>
      <c r="H135" s="49">
        <v>3</v>
      </c>
      <c r="I135" s="48"/>
      <c r="J135" s="112">
        <v>19</v>
      </c>
      <c r="K135" s="100"/>
      <c r="L135" s="101"/>
      <c r="M135" s="101"/>
      <c r="N135" s="101"/>
      <c r="O135" s="102"/>
      <c r="P135" s="87"/>
      <c r="Q135" s="207" t="s">
        <v>260</v>
      </c>
      <c r="R135" s="208" t="s">
        <v>245</v>
      </c>
      <c r="S135" s="208" t="s">
        <v>245</v>
      </c>
      <c r="T135" s="209" t="s">
        <v>245</v>
      </c>
      <c r="U135" s="128">
        <f>VLOOKUP(Q135,Data!$B$4:$C$9,2, FALSE)</f>
        <v>0.1</v>
      </c>
      <c r="V135" s="129">
        <f>VLOOKUP(R135,Data!$E$4:$F$8,2,FALSE)</f>
        <v>0</v>
      </c>
      <c r="W135" s="129">
        <f>VLOOKUP(S135,Data!$H$4:$I$8,2,FALSE)</f>
        <v>0</v>
      </c>
      <c r="X135" s="197">
        <f>VLOOKUP(T135,Data!$K$4:$L$7,2,FALSE)</f>
        <v>0</v>
      </c>
      <c r="Y135" s="133">
        <f>SUM(U135:X135)</f>
        <v>0.1</v>
      </c>
      <c r="Z135" s="44"/>
      <c r="AA135" s="45"/>
      <c r="AB135" s="45"/>
      <c r="AC135" s="45"/>
      <c r="AD135" s="46"/>
      <c r="AE135" s="98"/>
      <c r="AF135" s="139"/>
      <c r="AG135" s="142"/>
      <c r="AH135" s="142"/>
      <c r="AI135" s="142"/>
      <c r="AJ135" s="142"/>
      <c r="AK135" s="29"/>
    </row>
    <row r="136" spans="1:37" ht="30" customHeight="1" outlineLevel="1" x14ac:dyDescent="0.3">
      <c r="A136" s="12"/>
      <c r="B136" s="11"/>
      <c r="C136" s="165"/>
      <c r="D136" s="65"/>
      <c r="E136" s="65"/>
      <c r="F136" s="66"/>
      <c r="G136" s="67" t="s">
        <v>184</v>
      </c>
      <c r="H136" s="49">
        <v>2</v>
      </c>
      <c r="I136" s="67"/>
      <c r="J136" s="114">
        <v>19</v>
      </c>
      <c r="K136" s="106"/>
      <c r="L136" s="107"/>
      <c r="M136" s="107"/>
      <c r="N136" s="107"/>
      <c r="O136" s="108"/>
      <c r="P136" s="92"/>
      <c r="Q136" s="210" t="s">
        <v>260</v>
      </c>
      <c r="R136" s="211" t="s">
        <v>245</v>
      </c>
      <c r="S136" s="211" t="s">
        <v>245</v>
      </c>
      <c r="T136" s="212" t="s">
        <v>245</v>
      </c>
      <c r="U136" s="130">
        <f>VLOOKUP(Q136,Data!$B$4:$C$9,2, FALSE)</f>
        <v>0.1</v>
      </c>
      <c r="V136" s="131">
        <f>VLOOKUP(R136,Data!$E$4:$F$8,2,FALSE)</f>
        <v>0</v>
      </c>
      <c r="W136" s="131">
        <f>VLOOKUP(S136,Data!$H$4:$I$8,2,FALSE)</f>
        <v>0</v>
      </c>
      <c r="X136" s="198">
        <f>VLOOKUP(T136,Data!$K$4:$L$7,2,FALSE)</f>
        <v>0</v>
      </c>
      <c r="Y136" s="134">
        <f>SUM(U136:X136)</f>
        <v>0.1</v>
      </c>
      <c r="Z136" s="72"/>
      <c r="AA136" s="73"/>
      <c r="AB136" s="73"/>
      <c r="AC136" s="73"/>
      <c r="AD136" s="84"/>
      <c r="AE136" s="99"/>
      <c r="AF136" s="140"/>
      <c r="AG136" s="141"/>
      <c r="AH136" s="141"/>
      <c r="AI136" s="141"/>
      <c r="AJ136" s="141"/>
      <c r="AK136" s="29"/>
    </row>
    <row r="137" spans="1:37" ht="9" customHeight="1" x14ac:dyDescent="0.3">
      <c r="A137" s="12"/>
      <c r="B137" s="11"/>
      <c r="C137" s="8"/>
      <c r="D137" s="8"/>
      <c r="E137" s="9"/>
      <c r="F137" s="8"/>
      <c r="G137" s="8"/>
      <c r="H137" s="8"/>
      <c r="I137" s="8"/>
      <c r="J137" s="94"/>
      <c r="K137" s="23"/>
      <c r="L137" s="8"/>
      <c r="M137" s="8"/>
      <c r="N137" s="23"/>
      <c r="O137" s="8"/>
      <c r="P137" s="24"/>
      <c r="Q137" s="201"/>
      <c r="R137" s="201"/>
      <c r="S137" s="201"/>
      <c r="T137" s="201"/>
      <c r="U137" s="125"/>
      <c r="V137" s="125"/>
      <c r="W137" s="125"/>
      <c r="X137" s="193"/>
      <c r="Y137" s="118"/>
      <c r="Z137" s="23"/>
      <c r="AA137" s="8"/>
      <c r="AB137" s="8"/>
      <c r="AC137" s="23"/>
      <c r="AD137" s="8"/>
      <c r="AE137" s="8"/>
      <c r="AF137" s="170"/>
      <c r="AG137" s="170"/>
      <c r="AH137" s="170"/>
      <c r="AI137" s="170"/>
      <c r="AJ137" s="170"/>
      <c r="AK137" s="12"/>
    </row>
    <row r="138" spans="1:37" x14ac:dyDescent="0.3">
      <c r="A138" s="12"/>
      <c r="B138" s="11"/>
      <c r="G138" s="2" t="s">
        <v>311</v>
      </c>
      <c r="H138" s="2"/>
      <c r="I138" s="2"/>
      <c r="K138" s="216"/>
      <c r="L138" s="18" t="s">
        <v>347</v>
      </c>
      <c r="N138" s="21"/>
      <c r="O138" s="18" t="s">
        <v>348</v>
      </c>
      <c r="Z138" s="19"/>
      <c r="AA138" s="18" t="s">
        <v>40</v>
      </c>
      <c r="AC138" s="21"/>
      <c r="AD138" s="18" t="s">
        <v>42</v>
      </c>
      <c r="AK138" s="12"/>
    </row>
    <row r="139" spans="1:37" x14ac:dyDescent="0.3">
      <c r="A139" s="12"/>
      <c r="B139" s="11"/>
      <c r="G139" s="28">
        <v>42772</v>
      </c>
      <c r="H139" s="28"/>
      <c r="I139" s="28"/>
      <c r="L139" s="18"/>
      <c r="N139" s="215"/>
      <c r="O139" s="18" t="s">
        <v>349</v>
      </c>
      <c r="Z139" s="6"/>
      <c r="AA139" s="18" t="s">
        <v>41</v>
      </c>
      <c r="AC139" s="22"/>
      <c r="AD139" s="18" t="s">
        <v>43</v>
      </c>
      <c r="AK139" s="12"/>
    </row>
    <row r="140" spans="1:37" ht="9" customHeight="1" x14ac:dyDescent="0.3">
      <c r="B140" s="14"/>
      <c r="C140" s="15"/>
      <c r="D140" s="15"/>
      <c r="E140" s="16"/>
      <c r="F140" s="15"/>
      <c r="G140" s="15"/>
      <c r="H140" s="15"/>
      <c r="I140" s="15"/>
      <c r="J140" s="96"/>
      <c r="K140" s="15"/>
      <c r="L140" s="15"/>
      <c r="M140" s="15"/>
      <c r="N140" s="15"/>
      <c r="O140" s="15"/>
      <c r="P140" s="26"/>
      <c r="Q140" s="213"/>
      <c r="R140" s="213"/>
      <c r="S140" s="213"/>
      <c r="T140" s="213"/>
      <c r="U140" s="132"/>
      <c r="V140" s="132"/>
      <c r="W140" s="132"/>
      <c r="X140" s="199"/>
      <c r="Y140" s="121"/>
      <c r="Z140" s="15"/>
      <c r="AA140" s="15"/>
      <c r="AB140" s="15"/>
      <c r="AC140" s="15"/>
      <c r="AD140" s="15"/>
      <c r="AE140" s="15"/>
      <c r="AF140" s="15"/>
      <c r="AG140" s="15"/>
      <c r="AH140" s="15"/>
      <c r="AI140" s="15"/>
      <c r="AJ140" s="15"/>
      <c r="AK140" s="17"/>
    </row>
    <row r="142" spans="1:37" x14ac:dyDescent="0.3">
      <c r="F142" s="2"/>
      <c r="G142" s="3"/>
      <c r="H142" s="3"/>
      <c r="I142" s="3"/>
    </row>
    <row r="143" spans="1:37" x14ac:dyDescent="0.3">
      <c r="F143" s="13"/>
      <c r="G143" s="5"/>
      <c r="H143" s="5"/>
      <c r="I143" s="5"/>
    </row>
    <row r="152" spans="3:6" x14ac:dyDescent="0.3">
      <c r="C152" s="438"/>
      <c r="D152" s="439"/>
      <c r="E152" s="34"/>
      <c r="F152" s="413"/>
    </row>
    <row r="153" spans="3:6" x14ac:dyDescent="0.3">
      <c r="C153" s="438"/>
      <c r="D153" s="439"/>
      <c r="E153" s="34"/>
      <c r="F153" s="413"/>
    </row>
    <row r="154" spans="3:6" x14ac:dyDescent="0.3">
      <c r="C154" s="438"/>
      <c r="D154" s="439"/>
      <c r="E154" s="34"/>
      <c r="F154" s="413"/>
    </row>
    <row r="155" spans="3:6" x14ac:dyDescent="0.3">
      <c r="C155" s="438"/>
      <c r="D155" s="439"/>
      <c r="E155" s="34"/>
      <c r="F155" s="413"/>
    </row>
    <row r="156" spans="3:6" x14ac:dyDescent="0.3">
      <c r="D156" s="439"/>
      <c r="E156" s="34"/>
      <c r="F156" s="413"/>
    </row>
  </sheetData>
  <mergeCells count="5">
    <mergeCell ref="C9:O9"/>
    <mergeCell ref="Z9:AD9"/>
    <mergeCell ref="C152:C155"/>
    <mergeCell ref="D152:D156"/>
    <mergeCell ref="F152:F156"/>
  </mergeCells>
  <conditionalFormatting sqref="H11:H39 H46:H133">
    <cfRule type="iconSet" priority="35">
      <iconSet iconSet="5Quarters" showValue="0">
        <cfvo type="percent" val="0"/>
        <cfvo type="num" val="3"/>
        <cfvo type="num" val="5"/>
        <cfvo type="num" val="7"/>
        <cfvo type="num" val="9"/>
      </iconSet>
    </cfRule>
  </conditionalFormatting>
  <conditionalFormatting sqref="H40:H41 H44:H45">
    <cfRule type="iconSet" priority="23">
      <iconSet iconSet="5Quarters" showValue="0">
        <cfvo type="percent" val="0"/>
        <cfvo type="num" val="3"/>
        <cfvo type="num" val="5"/>
        <cfvo type="num" val="7"/>
        <cfvo type="num" val="9"/>
      </iconSet>
    </cfRule>
  </conditionalFormatting>
  <conditionalFormatting sqref="H42">
    <cfRule type="iconSet" priority="1">
      <iconSet iconSet="5Quarters" showValue="0">
        <cfvo type="percent" val="0"/>
        <cfvo type="num" val="3"/>
        <cfvo type="num" val="5"/>
        <cfvo type="num" val="7"/>
        <cfvo type="num" val="9"/>
      </iconSet>
    </cfRule>
  </conditionalFormatting>
  <conditionalFormatting sqref="H43">
    <cfRule type="iconSet" priority="12">
      <iconSet iconSet="5Quarters" showValue="0">
        <cfvo type="percent" val="0"/>
        <cfvo type="num" val="3"/>
        <cfvo type="num" val="5"/>
        <cfvo type="num" val="7"/>
        <cfvo type="num" val="9"/>
      </iconSet>
    </cfRule>
  </conditionalFormatting>
  <conditionalFormatting sqref="Z11:Z136">
    <cfRule type="expression" dxfId="19" priority="10">
      <formula>AND(Y11&lt;0.1)</formula>
    </cfRule>
    <cfRule type="expression" dxfId="18" priority="11">
      <formula>AND(Y11&gt;0)</formula>
    </cfRule>
  </conditionalFormatting>
  <conditionalFormatting sqref="Z12">
    <cfRule type="dataBar" priority="34">
      <dataBar showValue="0">
        <cfvo type="percent" val="0"/>
        <cfvo type="percent" val="100"/>
        <color rgb="FF638EC6"/>
      </dataBar>
      <extLst>
        <ext xmlns:x14="http://schemas.microsoft.com/office/spreadsheetml/2009/9/main" uri="{B025F937-C7B1-47D3-B67F-A62EFF666E3E}">
          <x14:id>{028AC6A4-1072-445C-9653-97E268C486FC}</x14:id>
        </ext>
      </extLst>
    </cfRule>
  </conditionalFormatting>
  <conditionalFormatting sqref="AA11:AA136">
    <cfRule type="expression" dxfId="17" priority="8">
      <formula>AND(Y11&gt;0.2,Y11&lt;0.3)</formula>
    </cfRule>
    <cfRule type="expression" dxfId="16" priority="9">
      <formula>AND(Y11&gt;0.2)</formula>
    </cfRule>
  </conditionalFormatting>
  <conditionalFormatting sqref="AB11:AB136">
    <cfRule type="expression" dxfId="15" priority="6">
      <formula>AND(Y11&gt;0.4,Y11&lt;0.5)</formula>
    </cfRule>
    <cfRule type="expression" dxfId="14" priority="7">
      <formula>AND(Y11&gt;0.4)</formula>
    </cfRule>
  </conditionalFormatting>
  <conditionalFormatting sqref="AC11:AC136">
    <cfRule type="expression" dxfId="13" priority="4">
      <formula>AND(Y11&gt;0.6,Y11&lt;0.7)</formula>
    </cfRule>
    <cfRule type="expression" dxfId="12" priority="5">
      <formula>AND(Y11&gt;0.6)</formula>
    </cfRule>
  </conditionalFormatting>
  <conditionalFormatting sqref="AD11:AD136">
    <cfRule type="expression" dxfId="11" priority="2">
      <formula>AND(Y11&gt;0.8,Y11&lt;0.9)</formula>
    </cfRule>
    <cfRule type="expression" dxfId="10" priority="3">
      <formula>AND(Y11&gt;0.8)</formula>
    </cfRule>
  </conditionalFormatting>
  <hyperlinks>
    <hyperlink ref="E29" r:id="rId1" xr:uid="{00000000-0004-0000-0100-000000000000}"/>
    <hyperlink ref="E36" r:id="rId2" xr:uid="{00000000-0004-0000-0100-000001000000}"/>
    <hyperlink ref="E24" r:id="rId3" xr:uid="{00000000-0004-0000-0100-000002000000}"/>
    <hyperlink ref="E11" r:id="rId4" xr:uid="{00000000-0004-0000-0100-000003000000}"/>
    <hyperlink ref="E52" r:id="rId5" xr:uid="{00000000-0004-0000-0100-000004000000}"/>
    <hyperlink ref="E40" r:id="rId6" xr:uid="{00000000-0004-0000-0100-000005000000}"/>
  </hyperlinks>
  <pageMargins left="0.7" right="0.7" top="0.75" bottom="0.75" header="0.3" footer="0.3"/>
  <pageSetup paperSize="149" scale="20" orientation="landscape" r:id="rId7"/>
  <drawing r:id="rId8"/>
  <extLst>
    <ext xmlns:x14="http://schemas.microsoft.com/office/spreadsheetml/2009/9/main" uri="{78C0D931-6437-407d-A8EE-F0AAD7539E65}">
      <x14:conditionalFormattings>
        <x14:conditionalFormatting xmlns:xm="http://schemas.microsoft.com/office/excel/2006/main">
          <x14:cfRule type="dataBar" id="{028AC6A4-1072-445C-9653-97E268C486FC}">
            <x14:dataBar minLength="0" maxLength="100" gradient="0">
              <x14:cfvo type="percent">
                <xm:f>0</xm:f>
              </x14:cfvo>
              <x14:cfvo type="percent">
                <xm:f>100</xm:f>
              </x14:cfvo>
              <x14:negativeFillColor rgb="FFFF0000"/>
              <x14:axisColor rgb="FF000000"/>
            </x14:dataBar>
          </x14:cfRule>
          <xm:sqref>Z12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Data!$K$4:$K$7</xm:f>
          </x14:formula1>
          <xm:sqref>T12:T17 T19:T23 T25:T28 T30:T35 T134:T136 T47:T51 T53:T57 T59:T65 T67:T78 T80:T81 T83:T86 T88:T92 T94:T101 T103:T107 T109 T111:T115 T117:T120 T122:T124 T126:T127 T129 T131:T132 T37:T39 T41:T45</xm:sqref>
        </x14:dataValidation>
        <x14:dataValidation type="list" allowBlank="1" showInputMessage="1" showErrorMessage="1" xr:uid="{00000000-0002-0000-0100-000001000000}">
          <x14:formula1>
            <xm:f>Data!$H$4:$H$8</xm:f>
          </x14:formula1>
          <xm:sqref>S131:S132 S12:S17 S19:S23 S25:S28 S30:S35 S88:S92 S47:S51 S53:S57 S134:S136 S67:S78 S80:S81 S83:S86 S94:S101 S103:S107 S111:S115 S109 S117:S120 S59:S65 S122:S124 S126:S127 S129 S37:S39 S41:S45</xm:sqref>
        </x14:dataValidation>
        <x14:dataValidation type="list" allowBlank="1" showInputMessage="1" showErrorMessage="1" xr:uid="{00000000-0002-0000-0100-000002000000}">
          <x14:formula1>
            <xm:f>Data!$E$4:$E$8</xm:f>
          </x14:formula1>
          <xm:sqref>R12:R17 R19:R23 R25:R28 R30:R35 R134:R136 R47:R51 R53:R57 R131:R132 R59:R65 R67:R78 R80:R81 R83:R86 R88:R92 R94:R101 R103:R107 R109 R111:R115 R117:R120 R122:R124 R126:R127 R129 R37:R39 R41:R45</xm:sqref>
        </x14:dataValidation>
        <x14:dataValidation type="list" allowBlank="1" showInputMessage="1" showErrorMessage="1" xr:uid="{00000000-0002-0000-0100-000003000000}">
          <x14:formula1>
            <xm:f>Data!$B$4:$B$9</xm:f>
          </x14:formula1>
          <xm:sqref>Q131:Q132 Q129 Q12:Q17 Q19:Q23 Q25:Q28 Q30:Q35 Q134:Q136 Q47:Q51 Q53:Q57 Q59:Q65 Q67:Q78 Q80:Q81 Q83:Q86 Q88:Q92 Q94:Q101 Q103:Q107 Q109 Q111:Q115 Q117:Q120 Q122:Q124 Q126:Q127 Q37:Q39 Q41:Q45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70A5-D017-41DA-86D3-F69674D742C0}">
  <sheetPr>
    <tabColor theme="9" tint="-0.499984740745262"/>
  </sheetPr>
  <dimension ref="A1:AH137"/>
  <sheetViews>
    <sheetView showGridLines="0" tabSelected="1" topLeftCell="G1" zoomScale="50" zoomScaleNormal="50" zoomScaleSheetLayoutView="20" workbookViewId="0">
      <pane ySplit="8" topLeftCell="A9" activePane="bottomLeft" state="frozen"/>
      <selection pane="bottomLeft" activeCell="X9" sqref="X9"/>
    </sheetView>
  </sheetViews>
  <sheetFormatPr defaultColWidth="0" defaultRowHeight="14.4" x14ac:dyDescent="0.3"/>
  <cols>
    <col min="1" max="1" width="9.21875" customWidth="1"/>
    <col min="2" max="2" width="3.21875" customWidth="1"/>
    <col min="3" max="3" width="13.5546875" style="27" bestFit="1" customWidth="1"/>
    <col min="4" max="5" width="36.21875" style="270" customWidth="1"/>
    <col min="6" max="6" width="76.5546875" style="270" customWidth="1"/>
    <col min="7" max="7" width="16.5546875" style="270" customWidth="1"/>
    <col min="8" max="9" width="16.5546875" style="271" customWidth="1"/>
    <col min="10" max="14" width="10" style="271" customWidth="1"/>
    <col min="15" max="18" width="13.21875" style="88" customWidth="1"/>
    <col min="19" max="22" width="12.21875" style="271" customWidth="1"/>
    <col min="23" max="23" width="11.21875" style="344" customWidth="1"/>
    <col min="24" max="28" width="11.21875" style="271" customWidth="1"/>
    <col min="29" max="33" width="18.5546875" style="271" customWidth="1"/>
    <col min="34" max="34" width="3.44140625" customWidth="1"/>
    <col min="35" max="16384" width="9.21875" hidden="1"/>
  </cols>
  <sheetData>
    <row r="1" spans="2:34" s="387" customFormat="1" ht="15.6" x14ac:dyDescent="0.3">
      <c r="C1" s="459" t="s">
        <v>794</v>
      </c>
      <c r="D1" s="459"/>
      <c r="E1" s="459"/>
      <c r="F1" s="459"/>
      <c r="G1" s="458" t="s">
        <v>795</v>
      </c>
      <c r="H1" s="458"/>
      <c r="I1" s="458"/>
      <c r="J1" s="458"/>
      <c r="K1" s="458"/>
      <c r="L1" s="458"/>
      <c r="M1" s="458"/>
      <c r="N1" s="458"/>
      <c r="O1" s="458" t="s">
        <v>796</v>
      </c>
      <c r="P1" s="458"/>
      <c r="Q1" s="458"/>
      <c r="R1" s="458"/>
      <c r="S1" s="457" t="s">
        <v>794</v>
      </c>
      <c r="T1" s="457"/>
      <c r="U1" s="457"/>
      <c r="V1" s="457"/>
      <c r="W1" s="457"/>
      <c r="X1" s="457"/>
      <c r="Y1" s="457"/>
      <c r="Z1" s="457"/>
      <c r="AA1" s="457"/>
      <c r="AB1" s="457"/>
      <c r="AC1" s="456" t="s">
        <v>795</v>
      </c>
      <c r="AD1" s="456"/>
      <c r="AE1" s="456"/>
      <c r="AF1" s="456"/>
      <c r="AG1" s="456"/>
    </row>
    <row r="2" spans="2:34" s="387" customFormat="1" ht="15.6" x14ac:dyDescent="0.3">
      <c r="C2" s="388"/>
      <c r="D2" s="389"/>
      <c r="E2" s="389"/>
      <c r="F2" s="389"/>
      <c r="G2" s="389"/>
      <c r="H2" s="390"/>
      <c r="I2" s="390"/>
      <c r="J2" s="390"/>
      <c r="K2" s="390"/>
      <c r="L2" s="390"/>
      <c r="M2" s="391"/>
      <c r="N2" s="387" t="s">
        <v>348</v>
      </c>
      <c r="O2" s="388"/>
      <c r="P2" s="388"/>
      <c r="Q2" s="388"/>
      <c r="R2" s="388"/>
      <c r="S2" s="390"/>
      <c r="T2" s="390"/>
      <c r="U2" s="390"/>
      <c r="V2" s="390"/>
      <c r="W2" s="392"/>
      <c r="X2" s="387" t="s">
        <v>40</v>
      </c>
      <c r="Z2" s="391"/>
      <c r="AA2" s="387" t="s">
        <v>42</v>
      </c>
      <c r="AB2" s="390"/>
      <c r="AC2" s="390"/>
      <c r="AD2" s="390"/>
      <c r="AE2" s="390"/>
      <c r="AF2" s="390"/>
      <c r="AG2" s="390"/>
    </row>
    <row r="3" spans="2:34" s="393" customFormat="1" ht="15.6" x14ac:dyDescent="0.3">
      <c r="C3" s="388"/>
      <c r="D3" s="388"/>
      <c r="E3" s="388"/>
      <c r="F3" s="388"/>
      <c r="G3" s="388"/>
      <c r="J3" s="394"/>
      <c r="K3" s="393" t="s">
        <v>347</v>
      </c>
      <c r="M3" s="395"/>
      <c r="N3" s="387" t="s">
        <v>349</v>
      </c>
      <c r="O3" s="388"/>
      <c r="P3" s="388"/>
      <c r="Q3" s="388"/>
      <c r="R3" s="388"/>
      <c r="W3" s="396"/>
      <c r="X3" s="387" t="s">
        <v>41</v>
      </c>
      <c r="Y3" s="387"/>
      <c r="Z3" s="397"/>
      <c r="AA3" s="387" t="s">
        <v>43</v>
      </c>
    </row>
    <row r="4" spans="2:34" ht="15" thickBot="1" x14ac:dyDescent="0.35"/>
    <row r="5" spans="2:34" ht="15" thickBot="1" x14ac:dyDescent="0.35">
      <c r="B5" s="272"/>
      <c r="C5" s="273"/>
      <c r="D5" s="274"/>
      <c r="E5" s="274"/>
      <c r="F5" s="274"/>
      <c r="G5" s="274"/>
      <c r="H5" s="275"/>
      <c r="I5" s="275"/>
      <c r="J5" s="275"/>
      <c r="K5" s="275"/>
      <c r="L5" s="275"/>
      <c r="M5" s="275"/>
      <c r="N5" s="275"/>
      <c r="O5" s="401"/>
      <c r="P5" s="401"/>
      <c r="Q5" s="401"/>
      <c r="R5" s="401"/>
      <c r="S5" s="275"/>
      <c r="T5" s="275"/>
      <c r="U5" s="275"/>
      <c r="V5" s="275"/>
      <c r="W5" s="345"/>
      <c r="X5" s="275"/>
      <c r="Y5" s="275"/>
      <c r="Z5" s="275"/>
      <c r="AA5" s="275"/>
      <c r="AB5" s="275"/>
      <c r="AC5" s="275"/>
      <c r="AD5" s="275"/>
      <c r="AE5" s="275"/>
      <c r="AF5" s="275"/>
      <c r="AG5" s="275"/>
      <c r="AH5" s="276"/>
    </row>
    <row r="6" spans="2:34" s="27" customFormat="1" ht="29.4" thickBot="1" x14ac:dyDescent="0.35">
      <c r="B6" s="290"/>
      <c r="C6" s="453" t="s">
        <v>540</v>
      </c>
      <c r="D6" s="454"/>
      <c r="E6" s="454"/>
      <c r="F6" s="454"/>
      <c r="G6" s="289" t="s">
        <v>541</v>
      </c>
      <c r="H6" s="289" t="s">
        <v>542</v>
      </c>
      <c r="I6" s="289" t="s">
        <v>543</v>
      </c>
      <c r="J6" s="454" t="s">
        <v>539</v>
      </c>
      <c r="K6" s="454"/>
      <c r="L6" s="454"/>
      <c r="M6" s="454"/>
      <c r="N6" s="454"/>
      <c r="O6" s="289" t="s">
        <v>544</v>
      </c>
      <c r="P6" s="289"/>
      <c r="Q6" s="289"/>
      <c r="R6" s="289"/>
      <c r="S6" s="398"/>
      <c r="T6" s="398"/>
      <c r="U6" s="398"/>
      <c r="V6" s="398"/>
      <c r="W6" s="399"/>
      <c r="X6" s="454" t="s">
        <v>538</v>
      </c>
      <c r="Y6" s="454"/>
      <c r="Z6" s="454"/>
      <c r="AA6" s="454"/>
      <c r="AB6" s="454"/>
      <c r="AC6" s="454" t="s">
        <v>537</v>
      </c>
      <c r="AD6" s="454"/>
      <c r="AE6" s="454"/>
      <c r="AF6" s="454"/>
      <c r="AG6" s="455"/>
      <c r="AH6" s="400"/>
    </row>
    <row r="7" spans="2:34" s="34" customFormat="1" ht="26.4" hidden="1" thickBot="1" x14ac:dyDescent="0.35">
      <c r="B7" s="277"/>
      <c r="C7" s="290"/>
      <c r="D7" s="88"/>
      <c r="E7" s="88"/>
      <c r="F7" s="88"/>
      <c r="G7" s="278"/>
      <c r="O7" s="88"/>
      <c r="P7" s="88"/>
      <c r="Q7" s="88"/>
      <c r="R7" s="88"/>
      <c r="W7" s="344"/>
      <c r="AG7" s="279"/>
      <c r="AH7" s="279"/>
    </row>
    <row r="8" spans="2:34" s="88" customFormat="1" ht="83.4" customHeight="1" thickBot="1" x14ac:dyDescent="0.35">
      <c r="B8" s="280"/>
      <c r="C8" s="375" t="s">
        <v>534</v>
      </c>
      <c r="D8" s="376" t="s">
        <v>2</v>
      </c>
      <c r="E8" s="376" t="s">
        <v>535</v>
      </c>
      <c r="F8" s="376" t="s">
        <v>536</v>
      </c>
      <c r="G8" s="377" t="s">
        <v>218</v>
      </c>
      <c r="H8" s="378" t="s">
        <v>528</v>
      </c>
      <c r="I8" s="378" t="s">
        <v>51</v>
      </c>
      <c r="J8" s="379" t="s">
        <v>516</v>
      </c>
      <c r="K8" s="379" t="s">
        <v>517</v>
      </c>
      <c r="L8" s="379" t="s">
        <v>518</v>
      </c>
      <c r="M8" s="379" t="s">
        <v>519</v>
      </c>
      <c r="N8" s="380" t="s">
        <v>520</v>
      </c>
      <c r="O8" s="380" t="s">
        <v>793</v>
      </c>
      <c r="P8" s="379" t="s">
        <v>791</v>
      </c>
      <c r="Q8" s="379" t="s">
        <v>792</v>
      </c>
      <c r="R8" s="379" t="s">
        <v>786</v>
      </c>
      <c r="S8" s="379" t="s">
        <v>787</v>
      </c>
      <c r="T8" s="379" t="s">
        <v>788</v>
      </c>
      <c r="U8" s="379" t="s">
        <v>789</v>
      </c>
      <c r="V8" s="379" t="s">
        <v>790</v>
      </c>
      <c r="W8" s="381" t="s">
        <v>185</v>
      </c>
      <c r="X8" s="382" t="s">
        <v>55</v>
      </c>
      <c r="Y8" s="382" t="s">
        <v>56</v>
      </c>
      <c r="Z8" s="382" t="s">
        <v>57</v>
      </c>
      <c r="AA8" s="382" t="s">
        <v>58</v>
      </c>
      <c r="AB8" s="382" t="s">
        <v>59</v>
      </c>
      <c r="AC8" s="383" t="s">
        <v>521</v>
      </c>
      <c r="AD8" s="384" t="s">
        <v>522</v>
      </c>
      <c r="AE8" s="379" t="s">
        <v>523</v>
      </c>
      <c r="AF8" s="385" t="s">
        <v>524</v>
      </c>
      <c r="AG8" s="386" t="s">
        <v>525</v>
      </c>
      <c r="AH8" s="281"/>
    </row>
    <row r="9" spans="2:34" s="88" customFormat="1" ht="100.8" x14ac:dyDescent="0.3">
      <c r="B9" s="280"/>
      <c r="C9" s="350" t="s">
        <v>785</v>
      </c>
      <c r="D9" s="367" t="s">
        <v>784</v>
      </c>
      <c r="E9" s="368"/>
      <c r="F9" s="369"/>
      <c r="G9" s="370">
        <f>IFERROR(AVERAGE(G10:G14),"")</f>
        <v>7.4</v>
      </c>
      <c r="H9" s="409" t="str">
        <f>_xlfn.CONCAT(H10," ",H11," ",H12," ",H13," ",H14)</f>
        <v>A B C D E</v>
      </c>
      <c r="I9" s="371"/>
      <c r="J9" s="372">
        <f t="shared" ref="J9" si="0">SUM(J10:J14)</f>
        <v>620</v>
      </c>
      <c r="K9" s="368">
        <f t="shared" ref="K9" si="1">SUM(K10:K14)</f>
        <v>1170</v>
      </c>
      <c r="L9" s="368">
        <f t="shared" ref="L9" si="2">SUM(L10:L14)</f>
        <v>1276</v>
      </c>
      <c r="M9" s="368">
        <f t="shared" ref="M9" si="3">SUM(M10:M14)</f>
        <v>1404</v>
      </c>
      <c r="N9" s="369">
        <f t="shared" ref="N9" si="4">SUM(N10:N14)</f>
        <v>1738</v>
      </c>
      <c r="O9" s="372"/>
      <c r="P9" s="368"/>
      <c r="Q9" s="368"/>
      <c r="R9" s="369"/>
      <c r="S9" s="372"/>
      <c r="T9" s="368"/>
      <c r="U9" s="368"/>
      <c r="V9" s="369"/>
      <c r="W9" s="373">
        <f>IFERROR(AVERAGE(W10:W14),"")</f>
        <v>0.77499999999999991</v>
      </c>
      <c r="X9" s="372"/>
      <c r="Y9" s="368"/>
      <c r="Z9" s="368"/>
      <c r="AA9" s="368"/>
      <c r="AB9" s="369"/>
      <c r="AC9" s="374"/>
      <c r="AD9" s="368"/>
      <c r="AE9" s="368"/>
      <c r="AF9" s="368"/>
      <c r="AG9" s="369"/>
      <c r="AH9" s="281"/>
    </row>
    <row r="10" spans="2:34" ht="57.6" x14ac:dyDescent="0.3">
      <c r="B10" s="282"/>
      <c r="C10" s="350"/>
      <c r="D10" s="348"/>
      <c r="E10" s="293" t="s">
        <v>748</v>
      </c>
      <c r="F10" s="298" t="s">
        <v>747</v>
      </c>
      <c r="G10" s="302">
        <v>7</v>
      </c>
      <c r="H10" s="306" t="s">
        <v>797</v>
      </c>
      <c r="I10" s="304"/>
      <c r="J10" s="309">
        <v>45</v>
      </c>
      <c r="K10" s="294">
        <v>67</v>
      </c>
      <c r="L10" s="294">
        <v>78</v>
      </c>
      <c r="M10" s="294">
        <v>460</v>
      </c>
      <c r="N10" s="310">
        <v>56</v>
      </c>
      <c r="O10" s="402" t="s">
        <v>527</v>
      </c>
      <c r="P10" s="403" t="s">
        <v>252</v>
      </c>
      <c r="Q10" s="403" t="s">
        <v>265</v>
      </c>
      <c r="R10" s="404" t="s">
        <v>261</v>
      </c>
      <c r="S10" s="332">
        <f>_xlfn.XLOOKUP('NIST Framework 2.0'!$O10,Table2[Process],Table2[Value],"")</f>
        <v>0.5</v>
      </c>
      <c r="T10" s="333">
        <f>_xlfn.XLOOKUP('NIST Framework 2.0'!$P10,Table3[Policy Level],Table3[Value],"")</f>
        <v>0.2</v>
      </c>
      <c r="U10" s="333">
        <f>_xlfn.XLOOKUP('NIST Framework 2.0'!$Q10,Table4[Documentation Level],Table4[Value],"")</f>
        <v>0.2</v>
      </c>
      <c r="V10" s="334">
        <f>_xlfn.XLOOKUP('NIST Framework 2.0'!$R10,Table5[Automation Level],Table5[Value],"")</f>
        <v>0.1</v>
      </c>
      <c r="W10" s="341">
        <f>IFERROR(IF(SUM('NIST Framework 2.0'!$S10:$V10)=0,"",SUM('NIST Framework 2.0'!$S10:$V10)),"")</f>
        <v>0.99999999999999989</v>
      </c>
      <c r="X10" s="314"/>
      <c r="Y10" s="295"/>
      <c r="Z10" s="295"/>
      <c r="AA10" s="295"/>
      <c r="AB10" s="315"/>
      <c r="AC10" s="308"/>
      <c r="AD10" s="295"/>
      <c r="AE10" s="295"/>
      <c r="AF10" s="295"/>
      <c r="AG10" s="315"/>
      <c r="AH10" s="283"/>
    </row>
    <row r="11" spans="2:34" ht="86.4" x14ac:dyDescent="0.3">
      <c r="B11" s="282"/>
      <c r="C11" s="350"/>
      <c r="D11" s="348"/>
      <c r="E11" s="293" t="s">
        <v>749</v>
      </c>
      <c r="F11" s="298" t="s">
        <v>746</v>
      </c>
      <c r="G11" s="302">
        <v>8</v>
      </c>
      <c r="H11" s="306" t="s">
        <v>798</v>
      </c>
      <c r="I11" s="304"/>
      <c r="J11" s="309">
        <v>67</v>
      </c>
      <c r="K11" s="294">
        <v>78</v>
      </c>
      <c r="L11" s="294">
        <v>90</v>
      </c>
      <c r="M11" s="294">
        <v>234</v>
      </c>
      <c r="N11" s="310">
        <v>670</v>
      </c>
      <c r="O11" s="402" t="s">
        <v>251</v>
      </c>
      <c r="P11" s="403" t="s">
        <v>245</v>
      </c>
      <c r="Q11" s="403" t="s">
        <v>246</v>
      </c>
      <c r="R11" s="404" t="s">
        <v>262</v>
      </c>
      <c r="S11" s="332">
        <f>_xlfn.XLOOKUP('NIST Framework 2.0'!$O11,Table2[Process],Table2[Value],"")</f>
        <v>0.4</v>
      </c>
      <c r="T11" s="333">
        <f>_xlfn.XLOOKUP('NIST Framework 2.0'!$P11,Table3[Policy Level],Table3[Value],"")</f>
        <v>0</v>
      </c>
      <c r="U11" s="333">
        <f>_xlfn.XLOOKUP('NIST Framework 2.0'!$Q11,Table4[Documentation Level],Table4[Value],"")</f>
        <v>0.05</v>
      </c>
      <c r="V11" s="334">
        <f>_xlfn.XLOOKUP('NIST Framework 2.0'!$R11,Table5[Automation Level],Table5[Value],"")</f>
        <v>0.1</v>
      </c>
      <c r="W11" s="341">
        <f>IFERROR(IF(SUM('NIST Framework 2.0'!$S11:$V11)=0,"",SUM('NIST Framework 2.0'!$S11:$V11)),"")</f>
        <v>0.55000000000000004</v>
      </c>
      <c r="X11" s="314"/>
      <c r="Y11" s="295"/>
      <c r="Z11" s="295"/>
      <c r="AA11" s="295"/>
      <c r="AB11" s="315"/>
      <c r="AC11" s="308"/>
      <c r="AD11" s="295"/>
      <c r="AE11" s="295"/>
      <c r="AF11" s="295"/>
      <c r="AG11" s="315"/>
      <c r="AH11" s="283"/>
    </row>
    <row r="12" spans="2:34" ht="100.8" x14ac:dyDescent="0.3">
      <c r="B12" s="282"/>
      <c r="C12" s="350"/>
      <c r="D12" s="348"/>
      <c r="E12" s="293" t="s">
        <v>750</v>
      </c>
      <c r="F12" s="298" t="s">
        <v>745</v>
      </c>
      <c r="G12" s="302">
        <v>9</v>
      </c>
      <c r="H12" s="306" t="s">
        <v>799</v>
      </c>
      <c r="I12" s="304"/>
      <c r="J12" s="309">
        <v>86</v>
      </c>
      <c r="K12" s="294">
        <v>890</v>
      </c>
      <c r="L12" s="294">
        <v>460</v>
      </c>
      <c r="M12" s="294">
        <v>200</v>
      </c>
      <c r="N12" s="310">
        <v>34</v>
      </c>
      <c r="O12" s="402" t="s">
        <v>245</v>
      </c>
      <c r="P12" s="403"/>
      <c r="Q12" s="403"/>
      <c r="R12" s="404"/>
      <c r="S12" s="332">
        <f>_xlfn.XLOOKUP('NIST Framework 2.0'!$O12,Table2[Process],Table2[Value],"")</f>
        <v>0</v>
      </c>
      <c r="T12" s="333" t="str">
        <f>_xlfn.XLOOKUP('NIST Framework 2.0'!$P12,Table3[Policy Level],Table3[Value],"")</f>
        <v/>
      </c>
      <c r="U12" s="333" t="str">
        <f>_xlfn.XLOOKUP('NIST Framework 2.0'!$Q12,Table4[Documentation Level],Table4[Value],"")</f>
        <v/>
      </c>
      <c r="V12" s="334" t="str">
        <f>_xlfn.XLOOKUP('NIST Framework 2.0'!$R12,Table5[Automation Level],Table5[Value],"")</f>
        <v/>
      </c>
      <c r="W12" s="341" t="str">
        <f>IFERROR(IF(SUM('NIST Framework 2.0'!$S12:$V12)=0,"",SUM('NIST Framework 2.0'!$S12:$V12)),"")</f>
        <v/>
      </c>
      <c r="X12" s="314"/>
      <c r="Y12" s="295"/>
      <c r="Z12" s="295"/>
      <c r="AA12" s="295"/>
      <c r="AB12" s="315"/>
      <c r="AC12" s="308"/>
      <c r="AD12" s="295"/>
      <c r="AE12" s="295"/>
      <c r="AF12" s="295"/>
      <c r="AG12" s="315"/>
      <c r="AH12" s="283"/>
    </row>
    <row r="13" spans="2:34" ht="115.2" x14ac:dyDescent="0.3">
      <c r="B13" s="282"/>
      <c r="C13" s="350"/>
      <c r="D13" s="348"/>
      <c r="E13" s="293" t="s">
        <v>751</v>
      </c>
      <c r="F13" s="298" t="s">
        <v>744</v>
      </c>
      <c r="G13" s="302">
        <v>4</v>
      </c>
      <c r="H13" s="306" t="s">
        <v>800</v>
      </c>
      <c r="I13" s="304"/>
      <c r="J13" s="309">
        <v>399</v>
      </c>
      <c r="K13" s="294">
        <v>45</v>
      </c>
      <c r="L13" s="294">
        <v>559</v>
      </c>
      <c r="M13" s="294">
        <v>455</v>
      </c>
      <c r="N13" s="310">
        <v>78</v>
      </c>
      <c r="O13" s="402"/>
      <c r="P13" s="403"/>
      <c r="Q13" s="403"/>
      <c r="R13" s="404"/>
      <c r="S13" s="332" t="str">
        <f>_xlfn.XLOOKUP('NIST Framework 2.0'!$O13,Table2[Process],Table2[Value],"")</f>
        <v/>
      </c>
      <c r="T13" s="333" t="str">
        <f>_xlfn.XLOOKUP('NIST Framework 2.0'!$P13,Table3[Policy Level],Table3[Value],"")</f>
        <v/>
      </c>
      <c r="U13" s="333" t="str">
        <f>_xlfn.XLOOKUP('NIST Framework 2.0'!$Q13,Table4[Documentation Level],Table4[Value],"")</f>
        <v/>
      </c>
      <c r="V13" s="334" t="str">
        <f>_xlfn.XLOOKUP('NIST Framework 2.0'!$R13,Table5[Automation Level],Table5[Value],"")</f>
        <v/>
      </c>
      <c r="W13" s="341" t="str">
        <f>IFERROR(IF(SUM('NIST Framework 2.0'!$S13:$V13)=0,"",SUM('NIST Framework 2.0'!$S13:$V13)),"")</f>
        <v/>
      </c>
      <c r="X13" s="314"/>
      <c r="Y13" s="295"/>
      <c r="Z13" s="295"/>
      <c r="AA13" s="295"/>
      <c r="AB13" s="315"/>
      <c r="AC13" s="308"/>
      <c r="AD13" s="295"/>
      <c r="AE13" s="295"/>
      <c r="AF13" s="295"/>
      <c r="AG13" s="315"/>
      <c r="AH13" s="283"/>
    </row>
    <row r="14" spans="2:34" ht="72.599999999999994" thickBot="1" x14ac:dyDescent="0.35">
      <c r="B14" s="282"/>
      <c r="C14" s="350"/>
      <c r="D14" s="349"/>
      <c r="E14" s="299" t="s">
        <v>752</v>
      </c>
      <c r="F14" s="300" t="s">
        <v>743</v>
      </c>
      <c r="G14" s="303">
        <v>9</v>
      </c>
      <c r="H14" s="307" t="s">
        <v>801</v>
      </c>
      <c r="I14" s="305"/>
      <c r="J14" s="311">
        <v>23</v>
      </c>
      <c r="K14" s="312">
        <v>90</v>
      </c>
      <c r="L14" s="312">
        <v>89</v>
      </c>
      <c r="M14" s="312">
        <v>55</v>
      </c>
      <c r="N14" s="313">
        <v>900</v>
      </c>
      <c r="O14" s="405"/>
      <c r="P14" s="406"/>
      <c r="Q14" s="406"/>
      <c r="R14" s="407"/>
      <c r="S14" s="339" t="str">
        <f>_xlfn.XLOOKUP('NIST Framework 2.0'!$O14,Table2[Process],Table2[Value],"")</f>
        <v/>
      </c>
      <c r="T14" s="335" t="str">
        <f>_xlfn.XLOOKUP('NIST Framework 2.0'!$P14,Table3[Policy Level],Table3[Value],"")</f>
        <v/>
      </c>
      <c r="U14" s="335" t="str">
        <f>_xlfn.XLOOKUP('NIST Framework 2.0'!$Q14,Table4[Documentation Level],Table4[Value],"")</f>
        <v/>
      </c>
      <c r="V14" s="340" t="str">
        <f>_xlfn.XLOOKUP('NIST Framework 2.0'!$R14,Table5[Automation Level],Table5[Value],"")</f>
        <v/>
      </c>
      <c r="W14" s="341" t="str">
        <f>IFERROR(IF(SUM('NIST Framework 2.0'!$S14:$V14)=0,"",SUM('NIST Framework 2.0'!$S14:$V14)),"")</f>
        <v/>
      </c>
      <c r="X14" s="316"/>
      <c r="Y14" s="317"/>
      <c r="Z14" s="317"/>
      <c r="AA14" s="317"/>
      <c r="AB14" s="318"/>
      <c r="AC14" s="320"/>
      <c r="AD14" s="317"/>
      <c r="AE14" s="317"/>
      <c r="AF14" s="317"/>
      <c r="AG14" s="318"/>
      <c r="AH14" s="283"/>
    </row>
    <row r="15" spans="2:34" ht="100.8" x14ac:dyDescent="0.3">
      <c r="B15" s="282"/>
      <c r="C15" s="350"/>
      <c r="D15" s="347" t="s">
        <v>783</v>
      </c>
      <c r="E15" s="321"/>
      <c r="F15" s="322"/>
      <c r="G15" s="301">
        <f>IFERROR(AVERAGE(G16:G22),"")</f>
        <v>4.8571428571428568</v>
      </c>
      <c r="H15" s="323" t="str">
        <f>_xlfn.CONCAT(H16," ",H17," ",H18," ",H19," ",H20," ",H21," ",H22)</f>
        <v>E T T U G H U</v>
      </c>
      <c r="I15" s="324"/>
      <c r="J15" s="325">
        <f>SUM(J16:J22)</f>
        <v>0</v>
      </c>
      <c r="K15" s="326">
        <f t="shared" ref="K15:N15" si="5">SUM(K16:K22)</f>
        <v>0</v>
      </c>
      <c r="L15" s="326">
        <f t="shared" si="5"/>
        <v>0</v>
      </c>
      <c r="M15" s="326">
        <f t="shared" si="5"/>
        <v>0</v>
      </c>
      <c r="N15" s="327">
        <f t="shared" si="5"/>
        <v>0</v>
      </c>
      <c r="O15" s="319"/>
      <c r="P15" s="296"/>
      <c r="Q15" s="296"/>
      <c r="R15" s="297"/>
      <c r="S15" s="337"/>
      <c r="T15" s="338"/>
      <c r="U15" s="338"/>
      <c r="V15" s="336"/>
      <c r="W15" s="343" t="str">
        <f>IFERROR(AVERAGE(W16:W22),"")</f>
        <v/>
      </c>
      <c r="X15" s="328"/>
      <c r="Y15" s="329"/>
      <c r="Z15" s="329"/>
      <c r="AA15" s="329"/>
      <c r="AB15" s="330"/>
      <c r="AC15" s="331"/>
      <c r="AD15" s="329"/>
      <c r="AE15" s="329"/>
      <c r="AF15" s="329"/>
      <c r="AG15" s="330"/>
      <c r="AH15" s="283"/>
    </row>
    <row r="16" spans="2:34" ht="86.4" x14ac:dyDescent="0.3">
      <c r="B16" s="282"/>
      <c r="C16" s="350"/>
      <c r="D16" s="348"/>
      <c r="E16" s="293" t="s">
        <v>753</v>
      </c>
      <c r="F16" s="298" t="s">
        <v>742</v>
      </c>
      <c r="G16" s="302">
        <v>5</v>
      </c>
      <c r="H16" s="306" t="s">
        <v>801</v>
      </c>
      <c r="I16" s="304"/>
      <c r="J16" s="309"/>
      <c r="K16" s="294"/>
      <c r="L16" s="294"/>
      <c r="M16" s="294"/>
      <c r="N16" s="310"/>
      <c r="O16" s="402"/>
      <c r="P16" s="403"/>
      <c r="Q16" s="403"/>
      <c r="R16" s="404"/>
      <c r="S16" s="332" t="str">
        <f>_xlfn.XLOOKUP('NIST Framework 2.0'!$O16,Table2[Process],Table2[Value],"")</f>
        <v/>
      </c>
      <c r="T16" s="333" t="str">
        <f>_xlfn.XLOOKUP('NIST Framework 2.0'!$P16,Table3[Policy Level],Table3[Value],"")</f>
        <v/>
      </c>
      <c r="U16" s="333" t="str">
        <f>_xlfn.XLOOKUP('NIST Framework 2.0'!$Q16,Table4[Documentation Level],Table4[Value],"")</f>
        <v/>
      </c>
      <c r="V16" s="334" t="str">
        <f>_xlfn.XLOOKUP('NIST Framework 2.0'!$R16,Table5[Automation Level],Table5[Value],"")</f>
        <v/>
      </c>
      <c r="W16" s="341" t="str">
        <f>IFERROR(IF(SUM('NIST Framework 2.0'!$S16:$V16)=0,"",SUM('NIST Framework 2.0'!$S16:$V16)),"")</f>
        <v/>
      </c>
      <c r="X16" s="314"/>
      <c r="Y16" s="295"/>
      <c r="Z16" s="295"/>
      <c r="AA16" s="295"/>
      <c r="AB16" s="315"/>
      <c r="AC16" s="308"/>
      <c r="AD16" s="295"/>
      <c r="AE16" s="295"/>
      <c r="AF16" s="295"/>
      <c r="AG16" s="315"/>
      <c r="AH16" s="283"/>
    </row>
    <row r="17" spans="2:34" ht="86.4" x14ac:dyDescent="0.3">
      <c r="B17" s="282"/>
      <c r="C17" s="350"/>
      <c r="D17" s="348"/>
      <c r="E17" s="293" t="s">
        <v>754</v>
      </c>
      <c r="F17" s="298" t="s">
        <v>741</v>
      </c>
      <c r="G17" s="302">
        <v>4</v>
      </c>
      <c r="H17" s="306" t="s">
        <v>802</v>
      </c>
      <c r="I17" s="304"/>
      <c r="J17" s="309"/>
      <c r="K17" s="294"/>
      <c r="L17" s="294"/>
      <c r="M17" s="294"/>
      <c r="N17" s="310"/>
      <c r="O17" s="402"/>
      <c r="P17" s="403"/>
      <c r="Q17" s="403"/>
      <c r="R17" s="404"/>
      <c r="S17" s="332" t="str">
        <f>_xlfn.XLOOKUP('NIST Framework 2.0'!$O17,Table2[Process],Table2[Value],"")</f>
        <v/>
      </c>
      <c r="T17" s="333" t="str">
        <f>_xlfn.XLOOKUP('NIST Framework 2.0'!$P17,Table3[Policy Level],Table3[Value],"")</f>
        <v/>
      </c>
      <c r="U17" s="333" t="str">
        <f>_xlfn.XLOOKUP('NIST Framework 2.0'!$Q17,Table4[Documentation Level],Table4[Value],"")</f>
        <v/>
      </c>
      <c r="V17" s="334" t="str">
        <f>_xlfn.XLOOKUP('NIST Framework 2.0'!$R17,Table5[Automation Level],Table5[Value],"")</f>
        <v/>
      </c>
      <c r="W17" s="341" t="str">
        <f>IFERROR(IF(SUM('NIST Framework 2.0'!$S17:$V17)=0,"",SUM('NIST Framework 2.0'!$S17:$V17)),"")</f>
        <v/>
      </c>
      <c r="X17" s="314"/>
      <c r="Y17" s="295"/>
      <c r="Z17" s="295"/>
      <c r="AA17" s="295"/>
      <c r="AB17" s="315"/>
      <c r="AC17" s="308"/>
      <c r="AD17" s="295"/>
      <c r="AE17" s="295"/>
      <c r="AF17" s="295"/>
      <c r="AG17" s="315"/>
      <c r="AH17" s="283"/>
    </row>
    <row r="18" spans="2:34" ht="57.6" x14ac:dyDescent="0.3">
      <c r="B18" s="282"/>
      <c r="C18" s="350"/>
      <c r="D18" s="348" t="s">
        <v>545</v>
      </c>
      <c r="E18" s="293" t="s">
        <v>755</v>
      </c>
      <c r="F18" s="298" t="s">
        <v>740</v>
      </c>
      <c r="G18" s="302">
        <v>4</v>
      </c>
      <c r="H18" s="306" t="s">
        <v>802</v>
      </c>
      <c r="I18" s="304"/>
      <c r="J18" s="309"/>
      <c r="K18" s="294"/>
      <c r="L18" s="294"/>
      <c r="M18" s="294"/>
      <c r="N18" s="310"/>
      <c r="O18" s="402"/>
      <c r="P18" s="403"/>
      <c r="Q18" s="403"/>
      <c r="R18" s="404"/>
      <c r="S18" s="332" t="str">
        <f>_xlfn.XLOOKUP('NIST Framework 2.0'!$O18,Table2[Process],Table2[Value],"")</f>
        <v/>
      </c>
      <c r="T18" s="333" t="str">
        <f>_xlfn.XLOOKUP('NIST Framework 2.0'!$P18,Table3[Policy Level],Table3[Value],"")</f>
        <v/>
      </c>
      <c r="U18" s="333" t="str">
        <f>_xlfn.XLOOKUP('NIST Framework 2.0'!$Q18,Table4[Documentation Level],Table4[Value],"")</f>
        <v/>
      </c>
      <c r="V18" s="334" t="str">
        <f>_xlfn.XLOOKUP('NIST Framework 2.0'!$R18,Table5[Automation Level],Table5[Value],"")</f>
        <v/>
      </c>
      <c r="W18" s="341" t="str">
        <f>IFERROR(IF(SUM('NIST Framework 2.0'!$S18:$V18)=0,"",SUM('NIST Framework 2.0'!$S18:$V18)),"")</f>
        <v/>
      </c>
      <c r="X18" s="314"/>
      <c r="Y18" s="295"/>
      <c r="Z18" s="295"/>
      <c r="AA18" s="295"/>
      <c r="AB18" s="315"/>
      <c r="AC18" s="308"/>
      <c r="AD18" s="295"/>
      <c r="AE18" s="295"/>
      <c r="AF18" s="295"/>
      <c r="AG18" s="315"/>
      <c r="AH18" s="283"/>
    </row>
    <row r="19" spans="2:34" ht="86.4" x14ac:dyDescent="0.3">
      <c r="B19" s="282"/>
      <c r="C19" s="350"/>
      <c r="D19" s="348" t="s">
        <v>545</v>
      </c>
      <c r="E19" s="293" t="s">
        <v>756</v>
      </c>
      <c r="F19" s="298" t="s">
        <v>739</v>
      </c>
      <c r="G19" s="302">
        <v>9</v>
      </c>
      <c r="H19" s="306" t="s">
        <v>803</v>
      </c>
      <c r="I19" s="304"/>
      <c r="J19" s="309"/>
      <c r="K19" s="294"/>
      <c r="L19" s="294"/>
      <c r="M19" s="294"/>
      <c r="N19" s="310"/>
      <c r="O19" s="402"/>
      <c r="P19" s="403"/>
      <c r="Q19" s="403"/>
      <c r="R19" s="404"/>
      <c r="S19" s="332" t="str">
        <f>_xlfn.XLOOKUP('NIST Framework 2.0'!$O19,Table2[Process],Table2[Value],"")</f>
        <v/>
      </c>
      <c r="T19" s="333" t="str">
        <f>_xlfn.XLOOKUP('NIST Framework 2.0'!$P19,Table3[Policy Level],Table3[Value],"")</f>
        <v/>
      </c>
      <c r="U19" s="333" t="str">
        <f>_xlfn.XLOOKUP('NIST Framework 2.0'!$Q19,Table4[Documentation Level],Table4[Value],"")</f>
        <v/>
      </c>
      <c r="V19" s="334" t="str">
        <f>_xlfn.XLOOKUP('NIST Framework 2.0'!$R19,Table5[Automation Level],Table5[Value],"")</f>
        <v/>
      </c>
      <c r="W19" s="341" t="str">
        <f>IFERROR(IF(SUM('NIST Framework 2.0'!$S19:$V19)=0,"",SUM('NIST Framework 2.0'!$S19:$V19)),"")</f>
        <v/>
      </c>
      <c r="X19" s="314"/>
      <c r="Y19" s="295"/>
      <c r="Z19" s="295"/>
      <c r="AA19" s="295"/>
      <c r="AB19" s="315"/>
      <c r="AC19" s="308"/>
      <c r="AD19" s="295"/>
      <c r="AE19" s="295"/>
      <c r="AF19" s="295"/>
      <c r="AG19" s="315"/>
      <c r="AH19" s="283"/>
    </row>
    <row r="20" spans="2:34" ht="100.8" x14ac:dyDescent="0.3">
      <c r="B20" s="282"/>
      <c r="C20" s="350"/>
      <c r="D20" s="348" t="s">
        <v>545</v>
      </c>
      <c r="E20" s="293" t="s">
        <v>757</v>
      </c>
      <c r="F20" s="298" t="s">
        <v>738</v>
      </c>
      <c r="G20" s="302">
        <v>7</v>
      </c>
      <c r="H20" s="306" t="s">
        <v>804</v>
      </c>
      <c r="I20" s="304"/>
      <c r="J20" s="309"/>
      <c r="K20" s="294"/>
      <c r="L20" s="294"/>
      <c r="M20" s="294"/>
      <c r="N20" s="310"/>
      <c r="O20" s="402"/>
      <c r="P20" s="403"/>
      <c r="Q20" s="403"/>
      <c r="R20" s="404"/>
      <c r="S20" s="332" t="str">
        <f>_xlfn.XLOOKUP('NIST Framework 2.0'!$O20,Table2[Process],Table2[Value],"")</f>
        <v/>
      </c>
      <c r="T20" s="333" t="str">
        <f>_xlfn.XLOOKUP('NIST Framework 2.0'!$P20,Table3[Policy Level],Table3[Value],"")</f>
        <v/>
      </c>
      <c r="U20" s="333" t="str">
        <f>_xlfn.XLOOKUP('NIST Framework 2.0'!$Q20,Table4[Documentation Level],Table4[Value],"")</f>
        <v/>
      </c>
      <c r="V20" s="334" t="str">
        <f>_xlfn.XLOOKUP('NIST Framework 2.0'!$R20,Table5[Automation Level],Table5[Value],"")</f>
        <v/>
      </c>
      <c r="W20" s="341" t="str">
        <f>IFERROR(IF(SUM('NIST Framework 2.0'!$S20:$V20)=0,"",SUM('NIST Framework 2.0'!$S20:$V20)),"")</f>
        <v/>
      </c>
      <c r="X20" s="314"/>
      <c r="Y20" s="295"/>
      <c r="Z20" s="295"/>
      <c r="AA20" s="295"/>
      <c r="AB20" s="315"/>
      <c r="AC20" s="308"/>
      <c r="AD20" s="295"/>
      <c r="AE20" s="295"/>
      <c r="AF20" s="295"/>
      <c r="AG20" s="315"/>
      <c r="AH20" s="283"/>
    </row>
    <row r="21" spans="2:34" ht="100.8" x14ac:dyDescent="0.3">
      <c r="B21" s="282"/>
      <c r="C21" s="350"/>
      <c r="D21" s="348" t="s">
        <v>545</v>
      </c>
      <c r="E21" s="293" t="s">
        <v>758</v>
      </c>
      <c r="F21" s="298" t="s">
        <v>737</v>
      </c>
      <c r="G21" s="302">
        <v>0</v>
      </c>
      <c r="H21" s="306" t="s">
        <v>805</v>
      </c>
      <c r="I21" s="304"/>
      <c r="J21" s="309"/>
      <c r="K21" s="294"/>
      <c r="L21" s="294"/>
      <c r="M21" s="294"/>
      <c r="N21" s="310"/>
      <c r="O21" s="402"/>
      <c r="P21" s="403"/>
      <c r="Q21" s="403"/>
      <c r="R21" s="404"/>
      <c r="S21" s="332" t="str">
        <f>_xlfn.XLOOKUP('NIST Framework 2.0'!$O21,Table2[Process],Table2[Value],"")</f>
        <v/>
      </c>
      <c r="T21" s="333" t="str">
        <f>_xlfn.XLOOKUP('NIST Framework 2.0'!$P21,Table3[Policy Level],Table3[Value],"")</f>
        <v/>
      </c>
      <c r="U21" s="333" t="str">
        <f>_xlfn.XLOOKUP('NIST Framework 2.0'!$Q21,Table4[Documentation Level],Table4[Value],"")</f>
        <v/>
      </c>
      <c r="V21" s="334" t="str">
        <f>_xlfn.XLOOKUP('NIST Framework 2.0'!$R21,Table5[Automation Level],Table5[Value],"")</f>
        <v/>
      </c>
      <c r="W21" s="341" t="str">
        <f>IFERROR(IF(SUM('NIST Framework 2.0'!$S21:$V21)=0,"",SUM('NIST Framework 2.0'!$S21:$V21)),"")</f>
        <v/>
      </c>
      <c r="X21" s="314"/>
      <c r="Y21" s="295"/>
      <c r="Z21" s="295"/>
      <c r="AA21" s="295"/>
      <c r="AB21" s="315"/>
      <c r="AC21" s="308"/>
      <c r="AD21" s="295"/>
      <c r="AE21" s="295"/>
      <c r="AF21" s="295"/>
      <c r="AG21" s="315"/>
      <c r="AH21" s="283"/>
    </row>
    <row r="22" spans="2:34" ht="72.599999999999994" thickBot="1" x14ac:dyDescent="0.35">
      <c r="B22" s="282"/>
      <c r="C22" s="350"/>
      <c r="D22" s="349" t="s">
        <v>545</v>
      </c>
      <c r="E22" s="299" t="s">
        <v>759</v>
      </c>
      <c r="F22" s="300" t="s">
        <v>736</v>
      </c>
      <c r="G22" s="303">
        <v>5</v>
      </c>
      <c r="H22" s="307" t="s">
        <v>803</v>
      </c>
      <c r="I22" s="305"/>
      <c r="J22" s="311"/>
      <c r="K22" s="312"/>
      <c r="L22" s="312"/>
      <c r="M22" s="312"/>
      <c r="N22" s="313"/>
      <c r="O22" s="405"/>
      <c r="P22" s="406"/>
      <c r="Q22" s="406"/>
      <c r="R22" s="407"/>
      <c r="S22" s="339" t="str">
        <f>_xlfn.XLOOKUP('NIST Framework 2.0'!$O22,Table2[Process],Table2[Value],"")</f>
        <v/>
      </c>
      <c r="T22" s="335" t="str">
        <f>_xlfn.XLOOKUP('NIST Framework 2.0'!$P22,Table3[Policy Level],Table3[Value],"")</f>
        <v/>
      </c>
      <c r="U22" s="335" t="str">
        <f>_xlfn.XLOOKUP('NIST Framework 2.0'!$Q22,Table4[Documentation Level],Table4[Value],"")</f>
        <v/>
      </c>
      <c r="V22" s="340" t="str">
        <f>_xlfn.XLOOKUP('NIST Framework 2.0'!$R22,Table5[Automation Level],Table5[Value],"")</f>
        <v/>
      </c>
      <c r="W22" s="341" t="str">
        <f>IFERROR(IF(SUM('NIST Framework 2.0'!$S22:$V22)=0,"",SUM('NIST Framework 2.0'!$S22:$V22)),"")</f>
        <v/>
      </c>
      <c r="X22" s="316"/>
      <c r="Y22" s="317"/>
      <c r="Z22" s="317"/>
      <c r="AA22" s="317"/>
      <c r="AB22" s="318"/>
      <c r="AC22" s="320"/>
      <c r="AD22" s="317"/>
      <c r="AE22" s="317"/>
      <c r="AF22" s="317"/>
      <c r="AG22" s="318"/>
      <c r="AH22" s="283"/>
    </row>
    <row r="23" spans="2:34" ht="86.4" x14ac:dyDescent="0.3">
      <c r="B23" s="282"/>
      <c r="C23" s="350"/>
      <c r="D23" s="347" t="s">
        <v>782</v>
      </c>
      <c r="E23" s="321"/>
      <c r="F23" s="322"/>
      <c r="G23" s="301" t="str">
        <f>IFERROR(AVERAGE(G24:G33),"")</f>
        <v/>
      </c>
      <c r="H23" s="323" t="str">
        <f>_xlfn.CONCAT(H24," ",H25," ",H26," ",H27," ",H28," ",H29," ",H30," ",H31," ",H32," ",H33)</f>
        <v xml:space="preserve">         </v>
      </c>
      <c r="I23" s="324"/>
      <c r="J23" s="325">
        <f>SUM(J24:J33)</f>
        <v>0</v>
      </c>
      <c r="K23" s="326">
        <f t="shared" ref="K23:N23" si="6">SUM(K24:K33)</f>
        <v>0</v>
      </c>
      <c r="L23" s="326">
        <f t="shared" si="6"/>
        <v>0</v>
      </c>
      <c r="M23" s="326">
        <f t="shared" si="6"/>
        <v>0</v>
      </c>
      <c r="N23" s="327">
        <f t="shared" si="6"/>
        <v>0</v>
      </c>
      <c r="O23" s="319"/>
      <c r="P23" s="296"/>
      <c r="Q23" s="296"/>
      <c r="R23" s="297"/>
      <c r="S23" s="337"/>
      <c r="T23" s="338"/>
      <c r="U23" s="338"/>
      <c r="V23" s="336"/>
      <c r="W23" s="343" t="str">
        <f>IFERROR(AVERAGE(W24:W33),"")</f>
        <v/>
      </c>
      <c r="X23" s="328"/>
      <c r="Y23" s="329"/>
      <c r="Z23" s="329"/>
      <c r="AA23" s="329"/>
      <c r="AB23" s="330"/>
      <c r="AC23" s="331"/>
      <c r="AD23" s="329"/>
      <c r="AE23" s="329"/>
      <c r="AF23" s="329"/>
      <c r="AG23" s="330"/>
      <c r="AH23" s="283"/>
    </row>
    <row r="24" spans="2:34" ht="144" x14ac:dyDescent="0.3">
      <c r="B24" s="282"/>
      <c r="C24" s="350"/>
      <c r="D24" s="348"/>
      <c r="E24" s="293" t="s">
        <v>760</v>
      </c>
      <c r="F24" s="298" t="s">
        <v>735</v>
      </c>
      <c r="G24" s="302"/>
      <c r="H24" s="306"/>
      <c r="I24" s="304"/>
      <c r="J24" s="309"/>
      <c r="K24" s="294"/>
      <c r="L24" s="294"/>
      <c r="M24" s="294"/>
      <c r="N24" s="310"/>
      <c r="O24" s="402"/>
      <c r="P24" s="403"/>
      <c r="Q24" s="403"/>
      <c r="R24" s="404"/>
      <c r="S24" s="332" t="str">
        <f>_xlfn.XLOOKUP('NIST Framework 2.0'!$O24,Table2[Process],Table2[Value],"")</f>
        <v/>
      </c>
      <c r="T24" s="333" t="str">
        <f>_xlfn.XLOOKUP('NIST Framework 2.0'!$P24,Table3[Policy Level],Table3[Value],"")</f>
        <v/>
      </c>
      <c r="U24" s="333" t="str">
        <f>_xlfn.XLOOKUP('NIST Framework 2.0'!$Q24,Table4[Documentation Level],Table4[Value],"")</f>
        <v/>
      </c>
      <c r="V24" s="334" t="str">
        <f>_xlfn.XLOOKUP('NIST Framework 2.0'!$R24,Table5[Automation Level],Table5[Value],"")</f>
        <v/>
      </c>
      <c r="W24" s="341" t="str">
        <f>IFERROR(IF(SUM('NIST Framework 2.0'!$S24:$V24)=0,"",SUM('NIST Framework 2.0'!$S24:$V24)),"")</f>
        <v/>
      </c>
      <c r="X24" s="314"/>
      <c r="Y24" s="295"/>
      <c r="Z24" s="295"/>
      <c r="AA24" s="295"/>
      <c r="AB24" s="315"/>
      <c r="AC24" s="308"/>
      <c r="AD24" s="295"/>
      <c r="AE24" s="295"/>
      <c r="AF24" s="295"/>
      <c r="AG24" s="315"/>
      <c r="AH24" s="283"/>
    </row>
    <row r="25" spans="2:34" ht="288" x14ac:dyDescent="0.3">
      <c r="B25" s="282"/>
      <c r="C25" s="350"/>
      <c r="D25" s="348"/>
      <c r="E25" s="293" t="s">
        <v>761</v>
      </c>
      <c r="F25" s="298" t="s">
        <v>734</v>
      </c>
      <c r="G25" s="302"/>
      <c r="H25" s="306"/>
      <c r="I25" s="304"/>
      <c r="J25" s="309"/>
      <c r="K25" s="294"/>
      <c r="L25" s="294"/>
      <c r="M25" s="294"/>
      <c r="N25" s="310"/>
      <c r="O25" s="402"/>
      <c r="P25" s="403"/>
      <c r="Q25" s="403"/>
      <c r="R25" s="404"/>
      <c r="S25" s="332" t="str">
        <f>_xlfn.XLOOKUP('NIST Framework 2.0'!$O25,Table2[Process],Table2[Value],"")</f>
        <v/>
      </c>
      <c r="T25" s="333" t="str">
        <f>_xlfn.XLOOKUP('NIST Framework 2.0'!$P25,Table3[Policy Level],Table3[Value],"")</f>
        <v/>
      </c>
      <c r="U25" s="333" t="str">
        <f>_xlfn.XLOOKUP('NIST Framework 2.0'!$Q25,Table4[Documentation Level],Table4[Value],"")</f>
        <v/>
      </c>
      <c r="V25" s="334" t="str">
        <f>_xlfn.XLOOKUP('NIST Framework 2.0'!$R25,Table5[Automation Level],Table5[Value],"")</f>
        <v/>
      </c>
      <c r="W25" s="341" t="str">
        <f>IFERROR(IF(SUM('NIST Framework 2.0'!$S25:$V25)=0,"",SUM('NIST Framework 2.0'!$S25:$V25)),"")</f>
        <v/>
      </c>
      <c r="X25" s="314"/>
      <c r="Y25" s="295"/>
      <c r="Z25" s="295"/>
      <c r="AA25" s="295"/>
      <c r="AB25" s="315"/>
      <c r="AC25" s="308"/>
      <c r="AD25" s="295"/>
      <c r="AE25" s="295"/>
      <c r="AF25" s="295"/>
      <c r="AG25" s="315"/>
      <c r="AH25" s="283"/>
    </row>
    <row r="26" spans="2:34" ht="100.8" x14ac:dyDescent="0.3">
      <c r="B26" s="282"/>
      <c r="C26" s="350"/>
      <c r="D26" s="348" t="s">
        <v>545</v>
      </c>
      <c r="E26" s="293" t="s">
        <v>762</v>
      </c>
      <c r="F26" s="298" t="s">
        <v>733</v>
      </c>
      <c r="G26" s="302"/>
      <c r="H26" s="306"/>
      <c r="I26" s="304"/>
      <c r="J26" s="309"/>
      <c r="K26" s="294"/>
      <c r="L26" s="294"/>
      <c r="M26" s="294"/>
      <c r="N26" s="310"/>
      <c r="O26" s="402"/>
      <c r="P26" s="403"/>
      <c r="Q26" s="403"/>
      <c r="R26" s="404"/>
      <c r="S26" s="332" t="str">
        <f>_xlfn.XLOOKUP('NIST Framework 2.0'!$O26,Table2[Process],Table2[Value],"")</f>
        <v/>
      </c>
      <c r="T26" s="333" t="str">
        <f>_xlfn.XLOOKUP('NIST Framework 2.0'!$P26,Table3[Policy Level],Table3[Value],"")</f>
        <v/>
      </c>
      <c r="U26" s="333" t="str">
        <f>_xlfn.XLOOKUP('NIST Framework 2.0'!$Q26,Table4[Documentation Level],Table4[Value],"")</f>
        <v/>
      </c>
      <c r="V26" s="334" t="str">
        <f>_xlfn.XLOOKUP('NIST Framework 2.0'!$R26,Table5[Automation Level],Table5[Value],"")</f>
        <v/>
      </c>
      <c r="W26" s="341" t="str">
        <f>IFERROR(IF(SUM('NIST Framework 2.0'!$S26:$V26)=0,"",SUM('NIST Framework 2.0'!$S26:$V26)),"")</f>
        <v/>
      </c>
      <c r="X26" s="314"/>
      <c r="Y26" s="295"/>
      <c r="Z26" s="295"/>
      <c r="AA26" s="295"/>
      <c r="AB26" s="315"/>
      <c r="AC26" s="308"/>
      <c r="AD26" s="295"/>
      <c r="AE26" s="295"/>
      <c r="AF26" s="295"/>
      <c r="AG26" s="315"/>
      <c r="AH26" s="283"/>
    </row>
    <row r="27" spans="2:34" ht="57.6" x14ac:dyDescent="0.3">
      <c r="B27" s="282"/>
      <c r="C27" s="350"/>
      <c r="D27" s="348" t="s">
        <v>545</v>
      </c>
      <c r="E27" s="293" t="s">
        <v>763</v>
      </c>
      <c r="F27" s="298" t="s">
        <v>732</v>
      </c>
      <c r="G27" s="302"/>
      <c r="H27" s="306"/>
      <c r="I27" s="304"/>
      <c r="J27" s="309"/>
      <c r="K27" s="294"/>
      <c r="L27" s="294"/>
      <c r="M27" s="294"/>
      <c r="N27" s="310"/>
      <c r="O27" s="402"/>
      <c r="P27" s="403"/>
      <c r="Q27" s="403"/>
      <c r="R27" s="404"/>
      <c r="S27" s="332" t="str">
        <f>_xlfn.XLOOKUP('NIST Framework 2.0'!$O27,Table2[Process],Table2[Value],"")</f>
        <v/>
      </c>
      <c r="T27" s="333" t="str">
        <f>_xlfn.XLOOKUP('NIST Framework 2.0'!$P27,Table3[Policy Level],Table3[Value],"")</f>
        <v/>
      </c>
      <c r="U27" s="333" t="str">
        <f>_xlfn.XLOOKUP('NIST Framework 2.0'!$Q27,Table4[Documentation Level],Table4[Value],"")</f>
        <v/>
      </c>
      <c r="V27" s="334" t="str">
        <f>_xlfn.XLOOKUP('NIST Framework 2.0'!$R27,Table5[Automation Level],Table5[Value],"")</f>
        <v/>
      </c>
      <c r="W27" s="341" t="str">
        <f>IFERROR(IF(SUM('NIST Framework 2.0'!$S27:$V27)=0,"",SUM('NIST Framework 2.0'!$S27:$V27)),"")</f>
        <v/>
      </c>
      <c r="X27" s="314"/>
      <c r="Y27" s="295"/>
      <c r="Z27" s="295"/>
      <c r="AA27" s="295"/>
      <c r="AB27" s="315"/>
      <c r="AC27" s="308"/>
      <c r="AD27" s="295"/>
      <c r="AE27" s="295"/>
      <c r="AF27" s="295"/>
      <c r="AG27" s="315"/>
      <c r="AH27" s="283"/>
    </row>
    <row r="28" spans="2:34" ht="331.2" x14ac:dyDescent="0.3">
      <c r="B28" s="282"/>
      <c r="C28" s="350"/>
      <c r="D28" s="348" t="s">
        <v>545</v>
      </c>
      <c r="E28" s="293" t="s">
        <v>764</v>
      </c>
      <c r="F28" s="298" t="s">
        <v>731</v>
      </c>
      <c r="G28" s="302"/>
      <c r="H28" s="306"/>
      <c r="I28" s="304"/>
      <c r="J28" s="309"/>
      <c r="K28" s="294"/>
      <c r="L28" s="294"/>
      <c r="M28" s="294"/>
      <c r="N28" s="310"/>
      <c r="O28" s="402"/>
      <c r="P28" s="403"/>
      <c r="Q28" s="403"/>
      <c r="R28" s="404"/>
      <c r="S28" s="332" t="str">
        <f>_xlfn.XLOOKUP('NIST Framework 2.0'!$O28,Table2[Process],Table2[Value],"")</f>
        <v/>
      </c>
      <c r="T28" s="333" t="str">
        <f>_xlfn.XLOOKUP('NIST Framework 2.0'!$P28,Table3[Policy Level],Table3[Value],"")</f>
        <v/>
      </c>
      <c r="U28" s="333" t="str">
        <f>_xlfn.XLOOKUP('NIST Framework 2.0'!$Q28,Table4[Documentation Level],Table4[Value],"")</f>
        <v/>
      </c>
      <c r="V28" s="334" t="str">
        <f>_xlfn.XLOOKUP('NIST Framework 2.0'!$R28,Table5[Automation Level],Table5[Value],"")</f>
        <v/>
      </c>
      <c r="W28" s="341" t="str">
        <f>IFERROR(IF(SUM('NIST Framework 2.0'!$S28:$V28)=0,"",SUM('NIST Framework 2.0'!$S28:$V28)),"")</f>
        <v/>
      </c>
      <c r="X28" s="314"/>
      <c r="Y28" s="295"/>
      <c r="Z28" s="295"/>
      <c r="AA28" s="295"/>
      <c r="AB28" s="315"/>
      <c r="AC28" s="308"/>
      <c r="AD28" s="295"/>
      <c r="AE28" s="295"/>
      <c r="AF28" s="295"/>
      <c r="AG28" s="315"/>
      <c r="AH28" s="283"/>
    </row>
    <row r="29" spans="2:34" ht="129.6" x14ac:dyDescent="0.3">
      <c r="B29" s="282"/>
      <c r="C29" s="350"/>
      <c r="D29" s="348" t="s">
        <v>545</v>
      </c>
      <c r="E29" s="293" t="s">
        <v>765</v>
      </c>
      <c r="F29" s="298" t="s">
        <v>730</v>
      </c>
      <c r="G29" s="302"/>
      <c r="H29" s="306"/>
      <c r="I29" s="304"/>
      <c r="J29" s="309"/>
      <c r="K29" s="294"/>
      <c r="L29" s="294"/>
      <c r="M29" s="294"/>
      <c r="N29" s="310"/>
      <c r="O29" s="402"/>
      <c r="P29" s="403"/>
      <c r="Q29" s="403"/>
      <c r="R29" s="404"/>
      <c r="S29" s="332" t="str">
        <f>_xlfn.XLOOKUP('NIST Framework 2.0'!$O29,Table2[Process],Table2[Value],"")</f>
        <v/>
      </c>
      <c r="T29" s="333" t="str">
        <f>_xlfn.XLOOKUP('NIST Framework 2.0'!$P29,Table3[Policy Level],Table3[Value],"")</f>
        <v/>
      </c>
      <c r="U29" s="333" t="str">
        <f>_xlfn.XLOOKUP('NIST Framework 2.0'!$Q29,Table4[Documentation Level],Table4[Value],"")</f>
        <v/>
      </c>
      <c r="V29" s="334" t="str">
        <f>_xlfn.XLOOKUP('NIST Framework 2.0'!$R29,Table5[Automation Level],Table5[Value],"")</f>
        <v/>
      </c>
      <c r="W29" s="341" t="str">
        <f>IFERROR(IF(SUM('NIST Framework 2.0'!$S29:$V29)=0,"",SUM('NIST Framework 2.0'!$S29:$V29)),"")</f>
        <v/>
      </c>
      <c r="X29" s="314"/>
      <c r="Y29" s="295"/>
      <c r="Z29" s="295"/>
      <c r="AA29" s="295"/>
      <c r="AB29" s="315"/>
      <c r="AC29" s="308"/>
      <c r="AD29" s="295"/>
      <c r="AE29" s="295"/>
      <c r="AF29" s="295"/>
      <c r="AG29" s="315"/>
      <c r="AH29" s="283"/>
    </row>
    <row r="30" spans="2:34" ht="158.4" x14ac:dyDescent="0.3">
      <c r="B30" s="282"/>
      <c r="C30" s="350"/>
      <c r="D30" s="348" t="s">
        <v>545</v>
      </c>
      <c r="E30" s="293" t="s">
        <v>766</v>
      </c>
      <c r="F30" s="298" t="s">
        <v>729</v>
      </c>
      <c r="G30" s="302"/>
      <c r="H30" s="306"/>
      <c r="I30" s="304"/>
      <c r="J30" s="309"/>
      <c r="K30" s="294"/>
      <c r="L30" s="294"/>
      <c r="M30" s="294"/>
      <c r="N30" s="310"/>
      <c r="O30" s="402"/>
      <c r="P30" s="403"/>
      <c r="Q30" s="403"/>
      <c r="R30" s="404"/>
      <c r="S30" s="332" t="str">
        <f>_xlfn.XLOOKUP('NIST Framework 2.0'!$O30,Table2[Process],Table2[Value],"")</f>
        <v/>
      </c>
      <c r="T30" s="333" t="str">
        <f>_xlfn.XLOOKUP('NIST Framework 2.0'!$P30,Table3[Policy Level],Table3[Value],"")</f>
        <v/>
      </c>
      <c r="U30" s="333" t="str">
        <f>_xlfn.XLOOKUP('NIST Framework 2.0'!$Q30,Table4[Documentation Level],Table4[Value],"")</f>
        <v/>
      </c>
      <c r="V30" s="334" t="str">
        <f>_xlfn.XLOOKUP('NIST Framework 2.0'!$R30,Table5[Automation Level],Table5[Value],"")</f>
        <v/>
      </c>
      <c r="W30" s="341" t="str">
        <f>IFERROR(IF(SUM('NIST Framework 2.0'!$S30:$V30)=0,"",SUM('NIST Framework 2.0'!$S30:$V30)),"")</f>
        <v/>
      </c>
      <c r="X30" s="314"/>
      <c r="Y30" s="295"/>
      <c r="Z30" s="295"/>
      <c r="AA30" s="295"/>
      <c r="AB30" s="315"/>
      <c r="AC30" s="308"/>
      <c r="AD30" s="295"/>
      <c r="AE30" s="295"/>
      <c r="AF30" s="295"/>
      <c r="AG30" s="315"/>
      <c r="AH30" s="283"/>
    </row>
    <row r="31" spans="2:34" ht="115.2" x14ac:dyDescent="0.3">
      <c r="B31" s="282"/>
      <c r="C31" s="350"/>
      <c r="D31" s="348" t="s">
        <v>545</v>
      </c>
      <c r="E31" s="293" t="s">
        <v>767</v>
      </c>
      <c r="F31" s="298" t="s">
        <v>728</v>
      </c>
      <c r="G31" s="302"/>
      <c r="H31" s="306"/>
      <c r="I31" s="304"/>
      <c r="J31" s="309"/>
      <c r="K31" s="294"/>
      <c r="L31" s="294"/>
      <c r="M31" s="294"/>
      <c r="N31" s="310"/>
      <c r="O31" s="402"/>
      <c r="P31" s="403"/>
      <c r="Q31" s="403"/>
      <c r="R31" s="404"/>
      <c r="S31" s="332" t="str">
        <f>_xlfn.XLOOKUP('NIST Framework 2.0'!$O31,Table2[Process],Table2[Value],"")</f>
        <v/>
      </c>
      <c r="T31" s="333" t="str">
        <f>_xlfn.XLOOKUP('NIST Framework 2.0'!$P31,Table3[Policy Level],Table3[Value],"")</f>
        <v/>
      </c>
      <c r="U31" s="333" t="str">
        <f>_xlfn.XLOOKUP('NIST Framework 2.0'!$Q31,Table4[Documentation Level],Table4[Value],"")</f>
        <v/>
      </c>
      <c r="V31" s="334" t="str">
        <f>_xlfn.XLOOKUP('NIST Framework 2.0'!$R31,Table5[Automation Level],Table5[Value],"")</f>
        <v/>
      </c>
      <c r="W31" s="341" t="str">
        <f>IFERROR(IF(SUM('NIST Framework 2.0'!$S31:$V31)=0,"",SUM('NIST Framework 2.0'!$S31:$V31)),"")</f>
        <v/>
      </c>
      <c r="X31" s="314"/>
      <c r="Y31" s="295"/>
      <c r="Z31" s="295"/>
      <c r="AA31" s="295"/>
      <c r="AB31" s="315"/>
      <c r="AC31" s="308"/>
      <c r="AD31" s="295"/>
      <c r="AE31" s="295"/>
      <c r="AF31" s="295"/>
      <c r="AG31" s="315"/>
      <c r="AH31" s="283"/>
    </row>
    <row r="32" spans="2:34" ht="158.4" x14ac:dyDescent="0.3">
      <c r="B32" s="282"/>
      <c r="C32" s="350"/>
      <c r="D32" s="348" t="s">
        <v>545</v>
      </c>
      <c r="E32" s="293" t="s">
        <v>768</v>
      </c>
      <c r="F32" s="298" t="s">
        <v>727</v>
      </c>
      <c r="G32" s="302"/>
      <c r="H32" s="306"/>
      <c r="I32" s="304"/>
      <c r="J32" s="309"/>
      <c r="K32" s="294"/>
      <c r="L32" s="294"/>
      <c r="M32" s="294"/>
      <c r="N32" s="310"/>
      <c r="O32" s="402"/>
      <c r="P32" s="403"/>
      <c r="Q32" s="403"/>
      <c r="R32" s="404"/>
      <c r="S32" s="332" t="str">
        <f>_xlfn.XLOOKUP('NIST Framework 2.0'!$O32,Table2[Process],Table2[Value],"")</f>
        <v/>
      </c>
      <c r="T32" s="333" t="str">
        <f>_xlfn.XLOOKUP('NIST Framework 2.0'!$P32,Table3[Policy Level],Table3[Value],"")</f>
        <v/>
      </c>
      <c r="U32" s="333" t="str">
        <f>_xlfn.XLOOKUP('NIST Framework 2.0'!$Q32,Table4[Documentation Level],Table4[Value],"")</f>
        <v/>
      </c>
      <c r="V32" s="334" t="str">
        <f>_xlfn.XLOOKUP('NIST Framework 2.0'!$R32,Table5[Automation Level],Table5[Value],"")</f>
        <v/>
      </c>
      <c r="W32" s="341" t="str">
        <f>IFERROR(IF(SUM('NIST Framework 2.0'!$S32:$V32)=0,"",SUM('NIST Framework 2.0'!$S32:$V32)),"")</f>
        <v/>
      </c>
      <c r="X32" s="314"/>
      <c r="Y32" s="295"/>
      <c r="Z32" s="295"/>
      <c r="AA32" s="295"/>
      <c r="AB32" s="315"/>
      <c r="AC32" s="308"/>
      <c r="AD32" s="295"/>
      <c r="AE32" s="295"/>
      <c r="AF32" s="295"/>
      <c r="AG32" s="315"/>
      <c r="AH32" s="283"/>
    </row>
    <row r="33" spans="2:34" ht="173.4" thickBot="1" x14ac:dyDescent="0.35">
      <c r="B33" s="282"/>
      <c r="C33" s="350"/>
      <c r="D33" s="349" t="s">
        <v>545</v>
      </c>
      <c r="E33" s="299" t="s">
        <v>769</v>
      </c>
      <c r="F33" s="300" t="s">
        <v>726</v>
      </c>
      <c r="G33" s="303"/>
      <c r="H33" s="307"/>
      <c r="I33" s="305"/>
      <c r="J33" s="311"/>
      <c r="K33" s="312"/>
      <c r="L33" s="312"/>
      <c r="M33" s="312"/>
      <c r="N33" s="313"/>
      <c r="O33" s="405"/>
      <c r="P33" s="406"/>
      <c r="Q33" s="406"/>
      <c r="R33" s="407"/>
      <c r="S33" s="339" t="str">
        <f>_xlfn.XLOOKUP('NIST Framework 2.0'!$O33,Table2[Process],Table2[Value],"")</f>
        <v/>
      </c>
      <c r="T33" s="335" t="str">
        <f>_xlfn.XLOOKUP('NIST Framework 2.0'!$P33,Table3[Policy Level],Table3[Value],"")</f>
        <v/>
      </c>
      <c r="U33" s="335" t="str">
        <f>_xlfn.XLOOKUP('NIST Framework 2.0'!$Q33,Table4[Documentation Level],Table4[Value],"")</f>
        <v/>
      </c>
      <c r="V33" s="340" t="str">
        <f>_xlfn.XLOOKUP('NIST Framework 2.0'!$R33,Table5[Automation Level],Table5[Value],"")</f>
        <v/>
      </c>
      <c r="W33" s="341" t="str">
        <f>IFERROR(IF(SUM('NIST Framework 2.0'!$S33:$V33)=0,"",SUM('NIST Framework 2.0'!$S33:$V33)),"")</f>
        <v/>
      </c>
      <c r="X33" s="316"/>
      <c r="Y33" s="317"/>
      <c r="Z33" s="317"/>
      <c r="AA33" s="317"/>
      <c r="AB33" s="318"/>
      <c r="AC33" s="320"/>
      <c r="AD33" s="317"/>
      <c r="AE33" s="317"/>
      <c r="AF33" s="317"/>
      <c r="AG33" s="318"/>
      <c r="AH33" s="283"/>
    </row>
    <row r="34" spans="2:34" ht="100.8" x14ac:dyDescent="0.3">
      <c r="B34" s="282"/>
      <c r="C34" s="350"/>
      <c r="D34" s="347" t="s">
        <v>781</v>
      </c>
      <c r="E34" s="321"/>
      <c r="F34" s="322"/>
      <c r="G34" s="301" t="str">
        <f>IFERROR(AVERAGE(G35:G38),"")</f>
        <v/>
      </c>
      <c r="H34" s="323" t="str">
        <f>_xlfn.CONCAT(H35," ",H36," ",H37," ",H38)</f>
        <v xml:space="preserve">   </v>
      </c>
      <c r="I34" s="324"/>
      <c r="J34" s="325">
        <f>SUM(J35:J38)</f>
        <v>0</v>
      </c>
      <c r="K34" s="326">
        <f t="shared" ref="K34:N34" si="7">SUM(K35:K38)</f>
        <v>0</v>
      </c>
      <c r="L34" s="326">
        <f t="shared" si="7"/>
        <v>0</v>
      </c>
      <c r="M34" s="326">
        <f t="shared" si="7"/>
        <v>0</v>
      </c>
      <c r="N34" s="327">
        <f t="shared" si="7"/>
        <v>0</v>
      </c>
      <c r="O34" s="319"/>
      <c r="P34" s="296"/>
      <c r="Q34" s="296"/>
      <c r="R34" s="297"/>
      <c r="S34" s="337"/>
      <c r="T34" s="338"/>
      <c r="U34" s="338"/>
      <c r="V34" s="336"/>
      <c r="W34" s="343" t="str">
        <f>IFERROR(AVERAGE(W35:W38),"")</f>
        <v/>
      </c>
      <c r="X34" s="328"/>
      <c r="Y34" s="329"/>
      <c r="Z34" s="329"/>
      <c r="AA34" s="329"/>
      <c r="AB34" s="330"/>
      <c r="AC34" s="331"/>
      <c r="AD34" s="329"/>
      <c r="AE34" s="329"/>
      <c r="AF34" s="329"/>
      <c r="AG34" s="330"/>
      <c r="AH34" s="283"/>
    </row>
    <row r="35" spans="2:34" ht="129.6" x14ac:dyDescent="0.3">
      <c r="B35" s="282"/>
      <c r="C35" s="350"/>
      <c r="D35" s="348"/>
      <c r="E35" s="293" t="s">
        <v>770</v>
      </c>
      <c r="F35" s="298" t="s">
        <v>725</v>
      </c>
      <c r="G35" s="302"/>
      <c r="H35" s="306"/>
      <c r="I35" s="304"/>
      <c r="J35" s="309"/>
      <c r="K35" s="294"/>
      <c r="L35" s="294"/>
      <c r="M35" s="294"/>
      <c r="N35" s="310"/>
      <c r="O35" s="402"/>
      <c r="P35" s="403"/>
      <c r="Q35" s="403"/>
      <c r="R35" s="404"/>
      <c r="S35" s="332" t="str">
        <f>_xlfn.XLOOKUP('NIST Framework 2.0'!$O35,Table2[Process],Table2[Value],"")</f>
        <v/>
      </c>
      <c r="T35" s="333" t="str">
        <f>_xlfn.XLOOKUP('NIST Framework 2.0'!$P35,Table3[Policy Level],Table3[Value],"")</f>
        <v/>
      </c>
      <c r="U35" s="333" t="str">
        <f>_xlfn.XLOOKUP('NIST Framework 2.0'!$Q35,Table4[Documentation Level],Table4[Value],"")</f>
        <v/>
      </c>
      <c r="V35" s="334" t="str">
        <f>_xlfn.XLOOKUP('NIST Framework 2.0'!$R35,Table5[Automation Level],Table5[Value],"")</f>
        <v/>
      </c>
      <c r="W35" s="341" t="str">
        <f>IFERROR(IF(SUM('NIST Framework 2.0'!$S35:$V35)=0,"",SUM('NIST Framework 2.0'!$S35:$V35)),"")</f>
        <v/>
      </c>
      <c r="X35" s="314"/>
      <c r="Y35" s="295"/>
      <c r="Z35" s="295"/>
      <c r="AA35" s="295"/>
      <c r="AB35" s="315"/>
      <c r="AC35" s="308"/>
      <c r="AD35" s="295"/>
      <c r="AE35" s="295"/>
      <c r="AF35" s="295"/>
      <c r="AG35" s="315"/>
      <c r="AH35" s="283"/>
    </row>
    <row r="36" spans="2:34" ht="129.6" x14ac:dyDescent="0.3">
      <c r="B36" s="282"/>
      <c r="C36" s="350"/>
      <c r="D36" s="348" t="s">
        <v>545</v>
      </c>
      <c r="E36" s="293" t="s">
        <v>771</v>
      </c>
      <c r="F36" s="298" t="s">
        <v>724</v>
      </c>
      <c r="G36" s="302"/>
      <c r="H36" s="306"/>
      <c r="I36" s="304"/>
      <c r="J36" s="309"/>
      <c r="K36" s="294"/>
      <c r="L36" s="294"/>
      <c r="M36" s="294"/>
      <c r="N36" s="310"/>
      <c r="O36" s="402"/>
      <c r="P36" s="403"/>
      <c r="Q36" s="403"/>
      <c r="R36" s="404"/>
      <c r="S36" s="332" t="str">
        <f>_xlfn.XLOOKUP('NIST Framework 2.0'!$O36,Table2[Process],Table2[Value],"")</f>
        <v/>
      </c>
      <c r="T36" s="333" t="str">
        <f>_xlfn.XLOOKUP('NIST Framework 2.0'!$P36,Table3[Policy Level],Table3[Value],"")</f>
        <v/>
      </c>
      <c r="U36" s="333" t="str">
        <f>_xlfn.XLOOKUP('NIST Framework 2.0'!$Q36,Table4[Documentation Level],Table4[Value],"")</f>
        <v/>
      </c>
      <c r="V36" s="334" t="str">
        <f>_xlfn.XLOOKUP('NIST Framework 2.0'!$R36,Table5[Automation Level],Table5[Value],"")</f>
        <v/>
      </c>
      <c r="W36" s="341" t="str">
        <f>IFERROR(IF(SUM('NIST Framework 2.0'!$S36:$V36)=0,"",SUM('NIST Framework 2.0'!$S36:$V36)),"")</f>
        <v/>
      </c>
      <c r="X36" s="314"/>
      <c r="Y36" s="295"/>
      <c r="Z36" s="295"/>
      <c r="AA36" s="295"/>
      <c r="AB36" s="315"/>
      <c r="AC36" s="308"/>
      <c r="AD36" s="295"/>
      <c r="AE36" s="295"/>
      <c r="AF36" s="295"/>
      <c r="AG36" s="315"/>
      <c r="AH36" s="283"/>
    </row>
    <row r="37" spans="2:34" ht="72" x14ac:dyDescent="0.3">
      <c r="B37" s="282"/>
      <c r="C37" s="350"/>
      <c r="D37" s="348" t="s">
        <v>545</v>
      </c>
      <c r="E37" s="293" t="s">
        <v>772</v>
      </c>
      <c r="F37" s="298" t="s">
        <v>723</v>
      </c>
      <c r="G37" s="302"/>
      <c r="H37" s="306"/>
      <c r="I37" s="304"/>
      <c r="J37" s="309"/>
      <c r="K37" s="294"/>
      <c r="L37" s="294"/>
      <c r="M37" s="294"/>
      <c r="N37" s="310"/>
      <c r="O37" s="402"/>
      <c r="P37" s="403"/>
      <c r="Q37" s="403"/>
      <c r="R37" s="404"/>
      <c r="S37" s="332" t="str">
        <f>_xlfn.XLOOKUP('NIST Framework 2.0'!$O37,Table2[Process],Table2[Value],"")</f>
        <v/>
      </c>
      <c r="T37" s="333" t="str">
        <f>_xlfn.XLOOKUP('NIST Framework 2.0'!$P37,Table3[Policy Level],Table3[Value],"")</f>
        <v/>
      </c>
      <c r="U37" s="333" t="str">
        <f>_xlfn.XLOOKUP('NIST Framework 2.0'!$Q37,Table4[Documentation Level],Table4[Value],"")</f>
        <v/>
      </c>
      <c r="V37" s="334" t="str">
        <f>_xlfn.XLOOKUP('NIST Framework 2.0'!$R37,Table5[Automation Level],Table5[Value],"")</f>
        <v/>
      </c>
      <c r="W37" s="341" t="str">
        <f>IFERROR(IF(SUM('NIST Framework 2.0'!$S37:$V37)=0,"",SUM('NIST Framework 2.0'!$S37:$V37)),"")</f>
        <v/>
      </c>
      <c r="X37" s="314"/>
      <c r="Y37" s="295"/>
      <c r="Z37" s="295"/>
      <c r="AA37" s="295"/>
      <c r="AB37" s="315"/>
      <c r="AC37" s="308"/>
      <c r="AD37" s="295"/>
      <c r="AE37" s="295"/>
      <c r="AF37" s="295"/>
      <c r="AG37" s="315"/>
      <c r="AH37" s="283"/>
    </row>
    <row r="38" spans="2:34" ht="101.4" thickBot="1" x14ac:dyDescent="0.35">
      <c r="B38" s="282"/>
      <c r="C38" s="350"/>
      <c r="D38" s="349" t="s">
        <v>545</v>
      </c>
      <c r="E38" s="299" t="s">
        <v>773</v>
      </c>
      <c r="F38" s="300" t="s">
        <v>722</v>
      </c>
      <c r="G38" s="303"/>
      <c r="H38" s="307"/>
      <c r="I38" s="305"/>
      <c r="J38" s="311"/>
      <c r="K38" s="312"/>
      <c r="L38" s="312"/>
      <c r="M38" s="312"/>
      <c r="N38" s="313"/>
      <c r="O38" s="405"/>
      <c r="P38" s="406"/>
      <c r="Q38" s="406"/>
      <c r="R38" s="407"/>
      <c r="S38" s="339" t="str">
        <f>_xlfn.XLOOKUP('NIST Framework 2.0'!$O38,Table2[Process],Table2[Value],"")</f>
        <v/>
      </c>
      <c r="T38" s="335" t="str">
        <f>_xlfn.XLOOKUP('NIST Framework 2.0'!$P38,Table3[Policy Level],Table3[Value],"")</f>
        <v/>
      </c>
      <c r="U38" s="335" t="str">
        <f>_xlfn.XLOOKUP('NIST Framework 2.0'!$Q38,Table4[Documentation Level],Table4[Value],"")</f>
        <v/>
      </c>
      <c r="V38" s="340" t="str">
        <f>_xlfn.XLOOKUP('NIST Framework 2.0'!$R38,Table5[Automation Level],Table5[Value],"")</f>
        <v/>
      </c>
      <c r="W38" s="341" t="str">
        <f>IFERROR(IF(SUM('NIST Framework 2.0'!$S38:$V38)=0,"",SUM('NIST Framework 2.0'!$S38:$V38)),"")</f>
        <v/>
      </c>
      <c r="X38" s="316"/>
      <c r="Y38" s="317"/>
      <c r="Z38" s="317"/>
      <c r="AA38" s="317"/>
      <c r="AB38" s="318"/>
      <c r="AC38" s="320"/>
      <c r="AD38" s="317"/>
      <c r="AE38" s="317"/>
      <c r="AF38" s="317"/>
      <c r="AG38" s="318"/>
      <c r="AH38" s="283"/>
    </row>
    <row r="39" spans="2:34" ht="72" x14ac:dyDescent="0.3">
      <c r="B39" s="282"/>
      <c r="C39" s="350"/>
      <c r="D39" s="347" t="s">
        <v>780</v>
      </c>
      <c r="E39" s="321"/>
      <c r="F39" s="322"/>
      <c r="G39" s="301" t="str">
        <f>IFERROR(AVERAGE(G40:G41),"")</f>
        <v/>
      </c>
      <c r="H39" s="323" t="str">
        <f>_xlfn.CONCAT(H40," ",H41)</f>
        <v xml:space="preserve"> </v>
      </c>
      <c r="I39" s="324"/>
      <c r="J39" s="325">
        <f>SUM(J40:J41)</f>
        <v>0</v>
      </c>
      <c r="K39" s="326">
        <f t="shared" ref="K39:N39" si="8">SUM(K40:K41)</f>
        <v>0</v>
      </c>
      <c r="L39" s="326">
        <f t="shared" si="8"/>
        <v>0</v>
      </c>
      <c r="M39" s="326">
        <f t="shared" si="8"/>
        <v>0</v>
      </c>
      <c r="N39" s="327">
        <f t="shared" si="8"/>
        <v>0</v>
      </c>
      <c r="O39" s="319"/>
      <c r="P39" s="296"/>
      <c r="Q39" s="296"/>
      <c r="R39" s="297"/>
      <c r="S39" s="337"/>
      <c r="T39" s="338"/>
      <c r="U39" s="338"/>
      <c r="V39" s="336"/>
      <c r="W39" s="343" t="str">
        <f>IFERROR(AVERAGE(W40:W41),"")</f>
        <v/>
      </c>
      <c r="X39" s="328"/>
      <c r="Y39" s="329"/>
      <c r="Z39" s="329"/>
      <c r="AA39" s="329"/>
      <c r="AB39" s="330"/>
      <c r="AC39" s="331"/>
      <c r="AD39" s="329"/>
      <c r="AE39" s="329"/>
      <c r="AF39" s="329"/>
      <c r="AG39" s="330"/>
      <c r="AH39" s="283"/>
    </row>
    <row r="40" spans="2:34" ht="144" x14ac:dyDescent="0.3">
      <c r="B40" s="282"/>
      <c r="C40" s="350"/>
      <c r="D40" s="348"/>
      <c r="E40" s="293" t="s">
        <v>774</v>
      </c>
      <c r="F40" s="298" t="s">
        <v>721</v>
      </c>
      <c r="G40" s="302"/>
      <c r="H40" s="306"/>
      <c r="I40" s="304"/>
      <c r="J40" s="309"/>
      <c r="K40" s="294"/>
      <c r="L40" s="294"/>
      <c r="M40" s="294"/>
      <c r="N40" s="310"/>
      <c r="O40" s="402"/>
      <c r="P40" s="403"/>
      <c r="Q40" s="403"/>
      <c r="R40" s="404"/>
      <c r="S40" s="332" t="str">
        <f>_xlfn.XLOOKUP('NIST Framework 2.0'!$O40,Table2[Process],Table2[Value],"")</f>
        <v/>
      </c>
      <c r="T40" s="333" t="str">
        <f>_xlfn.XLOOKUP('NIST Framework 2.0'!$P40,Table3[Policy Level],Table3[Value],"")</f>
        <v/>
      </c>
      <c r="U40" s="333" t="str">
        <f>_xlfn.XLOOKUP('NIST Framework 2.0'!$Q40,Table4[Documentation Level],Table4[Value],"")</f>
        <v/>
      </c>
      <c r="V40" s="334" t="str">
        <f>_xlfn.XLOOKUP('NIST Framework 2.0'!$R40,Table5[Automation Level],Table5[Value],"")</f>
        <v/>
      </c>
      <c r="W40" s="341" t="str">
        <f>IFERROR(IF(SUM('NIST Framework 2.0'!$S40:$V40)=0,"",SUM('NIST Framework 2.0'!$S40:$V40)),"")</f>
        <v/>
      </c>
      <c r="X40" s="314"/>
      <c r="Y40" s="295"/>
      <c r="Z40" s="295"/>
      <c r="AA40" s="295"/>
      <c r="AB40" s="315"/>
      <c r="AC40" s="308"/>
      <c r="AD40" s="295"/>
      <c r="AE40" s="295"/>
      <c r="AF40" s="295"/>
      <c r="AG40" s="315"/>
      <c r="AH40" s="283"/>
    </row>
    <row r="41" spans="2:34" ht="144.6" thickBot="1" x14ac:dyDescent="0.35">
      <c r="B41" s="282"/>
      <c r="C41" s="350"/>
      <c r="D41" s="349" t="s">
        <v>545</v>
      </c>
      <c r="E41" s="299" t="s">
        <v>775</v>
      </c>
      <c r="F41" s="300" t="s">
        <v>720</v>
      </c>
      <c r="G41" s="303"/>
      <c r="H41" s="307"/>
      <c r="I41" s="305"/>
      <c r="J41" s="311"/>
      <c r="K41" s="312"/>
      <c r="L41" s="312"/>
      <c r="M41" s="312"/>
      <c r="N41" s="313"/>
      <c r="O41" s="405"/>
      <c r="P41" s="406"/>
      <c r="Q41" s="406"/>
      <c r="R41" s="407"/>
      <c r="S41" s="339" t="str">
        <f>_xlfn.XLOOKUP('NIST Framework 2.0'!$O41,Table2[Process],Table2[Value],"")</f>
        <v/>
      </c>
      <c r="T41" s="335" t="str">
        <f>_xlfn.XLOOKUP('NIST Framework 2.0'!$P41,Table3[Policy Level],Table3[Value],"")</f>
        <v/>
      </c>
      <c r="U41" s="335" t="str">
        <f>_xlfn.XLOOKUP('NIST Framework 2.0'!$Q41,Table4[Documentation Level],Table4[Value],"")</f>
        <v/>
      </c>
      <c r="V41" s="340" t="str">
        <f>_xlfn.XLOOKUP('NIST Framework 2.0'!$R41,Table5[Automation Level],Table5[Value],"")</f>
        <v/>
      </c>
      <c r="W41" s="341" t="str">
        <f>IFERROR(IF(SUM('NIST Framework 2.0'!$S41:$V41)=0,"",SUM('NIST Framework 2.0'!$S41:$V41)),"")</f>
        <v/>
      </c>
      <c r="X41" s="316"/>
      <c r="Y41" s="317"/>
      <c r="Z41" s="317"/>
      <c r="AA41" s="317"/>
      <c r="AB41" s="318"/>
      <c r="AC41" s="320"/>
      <c r="AD41" s="317"/>
      <c r="AE41" s="317"/>
      <c r="AF41" s="317"/>
      <c r="AG41" s="318"/>
      <c r="AH41" s="283"/>
    </row>
    <row r="42" spans="2:34" ht="72" x14ac:dyDescent="0.3">
      <c r="B42" s="282"/>
      <c r="C42" s="350"/>
      <c r="D42" s="347" t="s">
        <v>779</v>
      </c>
      <c r="E42" s="321"/>
      <c r="F42" s="322"/>
      <c r="G42" s="301" t="str">
        <f>IFERROR(AVERAGE(G43:G45),"")</f>
        <v/>
      </c>
      <c r="H42" s="323" t="str">
        <f>_xlfn.CONCAT(H43," ",H44," ",H45)</f>
        <v xml:space="preserve">  </v>
      </c>
      <c r="I42" s="324"/>
      <c r="J42" s="325">
        <f>SUM(J43:J45)</f>
        <v>0</v>
      </c>
      <c r="K42" s="326">
        <f t="shared" ref="K42:N42" si="9">SUM(K43:K45)</f>
        <v>0</v>
      </c>
      <c r="L42" s="326">
        <f t="shared" si="9"/>
        <v>0</v>
      </c>
      <c r="M42" s="326">
        <f t="shared" si="9"/>
        <v>0</v>
      </c>
      <c r="N42" s="327">
        <f t="shared" si="9"/>
        <v>0</v>
      </c>
      <c r="O42" s="319"/>
      <c r="P42" s="296"/>
      <c r="Q42" s="296"/>
      <c r="R42" s="297"/>
      <c r="S42" s="337"/>
      <c r="T42" s="338"/>
      <c r="U42" s="338"/>
      <c r="V42" s="336"/>
      <c r="W42" s="343" t="str">
        <f>IFERROR(AVERAGE(W43:W45),"")</f>
        <v/>
      </c>
      <c r="X42" s="328"/>
      <c r="Y42" s="329"/>
      <c r="Z42" s="329"/>
      <c r="AA42" s="329"/>
      <c r="AB42" s="330"/>
      <c r="AC42" s="331"/>
      <c r="AD42" s="329"/>
      <c r="AE42" s="329"/>
      <c r="AF42" s="329"/>
      <c r="AG42" s="330"/>
      <c r="AH42" s="283"/>
    </row>
    <row r="43" spans="2:34" ht="57.6" x14ac:dyDescent="0.3">
      <c r="B43" s="282"/>
      <c r="C43" s="350"/>
      <c r="D43" s="348"/>
      <c r="E43" s="293" t="s">
        <v>776</v>
      </c>
      <c r="F43" s="298" t="s">
        <v>719</v>
      </c>
      <c r="G43" s="302"/>
      <c r="H43" s="306"/>
      <c r="I43" s="304"/>
      <c r="J43" s="309"/>
      <c r="K43" s="294"/>
      <c r="L43" s="294"/>
      <c r="M43" s="294"/>
      <c r="N43" s="310"/>
      <c r="O43" s="402"/>
      <c r="P43" s="403"/>
      <c r="Q43" s="403"/>
      <c r="R43" s="404"/>
      <c r="S43" s="332" t="str">
        <f>_xlfn.XLOOKUP('NIST Framework 2.0'!$O43,Table2[Process],Table2[Value],"")</f>
        <v/>
      </c>
      <c r="T43" s="333" t="str">
        <f>_xlfn.XLOOKUP('NIST Framework 2.0'!$P43,Table3[Policy Level],Table3[Value],"")</f>
        <v/>
      </c>
      <c r="U43" s="333" t="str">
        <f>_xlfn.XLOOKUP('NIST Framework 2.0'!$Q43,Table4[Documentation Level],Table4[Value],"")</f>
        <v/>
      </c>
      <c r="V43" s="334" t="str">
        <f>_xlfn.XLOOKUP('NIST Framework 2.0'!$R43,Table5[Automation Level],Table5[Value],"")</f>
        <v/>
      </c>
      <c r="W43" s="341" t="str">
        <f>IFERROR(IF(SUM('NIST Framework 2.0'!$S43:$V43)=0,"",SUM('NIST Framework 2.0'!$S43:$V43)),"")</f>
        <v/>
      </c>
      <c r="X43" s="314"/>
      <c r="Y43" s="295"/>
      <c r="Z43" s="295"/>
      <c r="AA43" s="295"/>
      <c r="AB43" s="315"/>
      <c r="AC43" s="308"/>
      <c r="AD43" s="295"/>
      <c r="AE43" s="295"/>
      <c r="AF43" s="295"/>
      <c r="AG43" s="315"/>
      <c r="AH43" s="283"/>
    </row>
    <row r="44" spans="2:34" ht="72" x14ac:dyDescent="0.3">
      <c r="B44" s="282"/>
      <c r="C44" s="350"/>
      <c r="D44" s="348"/>
      <c r="E44" s="293" t="s">
        <v>777</v>
      </c>
      <c r="F44" s="298" t="s">
        <v>718</v>
      </c>
      <c r="G44" s="302"/>
      <c r="H44" s="306"/>
      <c r="I44" s="304"/>
      <c r="J44" s="309"/>
      <c r="K44" s="294"/>
      <c r="L44" s="294"/>
      <c r="M44" s="294"/>
      <c r="N44" s="310"/>
      <c r="O44" s="402"/>
      <c r="P44" s="403"/>
      <c r="Q44" s="403"/>
      <c r="R44" s="404"/>
      <c r="S44" s="332" t="str">
        <f>_xlfn.XLOOKUP('NIST Framework 2.0'!$O44,Table2[Process],Table2[Value],"")</f>
        <v/>
      </c>
      <c r="T44" s="333" t="str">
        <f>_xlfn.XLOOKUP('NIST Framework 2.0'!$P44,Table3[Policy Level],Table3[Value],"")</f>
        <v/>
      </c>
      <c r="U44" s="333" t="str">
        <f>_xlfn.XLOOKUP('NIST Framework 2.0'!$Q44,Table4[Documentation Level],Table4[Value],"")</f>
        <v/>
      </c>
      <c r="V44" s="334" t="str">
        <f>_xlfn.XLOOKUP('NIST Framework 2.0'!$R44,Table5[Automation Level],Table5[Value],"")</f>
        <v/>
      </c>
      <c r="W44" s="341" t="str">
        <f>IFERROR(IF(SUM('NIST Framework 2.0'!$S44:$V44)=0,"",SUM('NIST Framework 2.0'!$S44:$V44)),"")</f>
        <v/>
      </c>
      <c r="X44" s="314"/>
      <c r="Y44" s="295"/>
      <c r="Z44" s="295"/>
      <c r="AA44" s="295"/>
      <c r="AB44" s="315"/>
      <c r="AC44" s="308"/>
      <c r="AD44" s="295"/>
      <c r="AE44" s="295"/>
      <c r="AF44" s="295"/>
      <c r="AG44" s="315"/>
      <c r="AH44" s="283"/>
    </row>
    <row r="45" spans="2:34" ht="87" thickBot="1" x14ac:dyDescent="0.35">
      <c r="B45" s="282"/>
      <c r="C45" s="357"/>
      <c r="D45" s="349" t="s">
        <v>545</v>
      </c>
      <c r="E45" s="299" t="s">
        <v>778</v>
      </c>
      <c r="F45" s="300" t="s">
        <v>717</v>
      </c>
      <c r="G45" s="303"/>
      <c r="H45" s="307"/>
      <c r="I45" s="305"/>
      <c r="J45" s="311"/>
      <c r="K45" s="312"/>
      <c r="L45" s="312"/>
      <c r="M45" s="312"/>
      <c r="N45" s="313"/>
      <c r="O45" s="405"/>
      <c r="P45" s="406"/>
      <c r="Q45" s="406"/>
      <c r="R45" s="407"/>
      <c r="S45" s="339" t="str">
        <f>_xlfn.XLOOKUP('NIST Framework 2.0'!$O45,Table2[Process],Table2[Value],"")</f>
        <v/>
      </c>
      <c r="T45" s="335" t="str">
        <f>_xlfn.XLOOKUP('NIST Framework 2.0'!$P45,Table3[Policy Level],Table3[Value],"")</f>
        <v/>
      </c>
      <c r="U45" s="335" t="str">
        <f>_xlfn.XLOOKUP('NIST Framework 2.0'!$Q45,Table4[Documentation Level],Table4[Value],"")</f>
        <v/>
      </c>
      <c r="V45" s="340" t="str">
        <f>_xlfn.XLOOKUP('NIST Framework 2.0'!$R45,Table5[Automation Level],Table5[Value],"")</f>
        <v/>
      </c>
      <c r="W45" s="341" t="str">
        <f>IFERROR(IF(SUM('NIST Framework 2.0'!$S45:$V45)=0,"",SUM('NIST Framework 2.0'!$S45:$V45)),"")</f>
        <v/>
      </c>
      <c r="X45" s="316"/>
      <c r="Y45" s="317"/>
      <c r="Z45" s="317"/>
      <c r="AA45" s="317"/>
      <c r="AB45" s="318"/>
      <c r="AC45" s="320"/>
      <c r="AD45" s="317"/>
      <c r="AE45" s="317"/>
      <c r="AF45" s="317"/>
      <c r="AG45" s="318"/>
      <c r="AH45" s="283"/>
    </row>
    <row r="46" spans="2:34" ht="115.2" x14ac:dyDescent="0.3">
      <c r="B46" s="282"/>
      <c r="C46" s="358" t="s">
        <v>661</v>
      </c>
      <c r="D46" s="347" t="s">
        <v>662</v>
      </c>
      <c r="E46" s="321"/>
      <c r="F46" s="322"/>
      <c r="G46" s="301" t="str">
        <f>IFERROR(AVERAGE(G47:G53),"")</f>
        <v/>
      </c>
      <c r="H46" s="323" t="str">
        <f>_xlfn.CONCAT(H47," ",H48," ",H49," ",H50," ",H51," ",H52," ",H53)</f>
        <v xml:space="preserve">      </v>
      </c>
      <c r="I46" s="324"/>
      <c r="J46" s="325">
        <f>SUM(J47:J53)</f>
        <v>0</v>
      </c>
      <c r="K46" s="326">
        <f t="shared" ref="K46:N46" si="10">SUM(K47:K53)</f>
        <v>0</v>
      </c>
      <c r="L46" s="326">
        <f t="shared" si="10"/>
        <v>0</v>
      </c>
      <c r="M46" s="326">
        <f t="shared" si="10"/>
        <v>0</v>
      </c>
      <c r="N46" s="327">
        <f t="shared" si="10"/>
        <v>0</v>
      </c>
      <c r="O46" s="319"/>
      <c r="P46" s="296"/>
      <c r="Q46" s="296"/>
      <c r="R46" s="297"/>
      <c r="S46" s="337"/>
      <c r="T46" s="338"/>
      <c r="U46" s="338"/>
      <c r="V46" s="336"/>
      <c r="W46" s="343" t="str">
        <f>IFERROR(AVERAGE(W47:W53),"")</f>
        <v/>
      </c>
      <c r="X46" s="328"/>
      <c r="Y46" s="329"/>
      <c r="Z46" s="329"/>
      <c r="AA46" s="329"/>
      <c r="AB46" s="330"/>
      <c r="AC46" s="331"/>
      <c r="AD46" s="329"/>
      <c r="AE46" s="329"/>
      <c r="AF46" s="329"/>
      <c r="AG46" s="330"/>
      <c r="AH46" s="283"/>
    </row>
    <row r="47" spans="2:34" ht="57.6" x14ac:dyDescent="0.3">
      <c r="B47" s="282"/>
      <c r="C47" s="351"/>
      <c r="D47" s="348"/>
      <c r="E47" s="293" t="s">
        <v>665</v>
      </c>
      <c r="F47" s="298" t="s">
        <v>716</v>
      </c>
      <c r="G47" s="302"/>
      <c r="H47" s="306"/>
      <c r="I47" s="304"/>
      <c r="J47" s="309"/>
      <c r="K47" s="294"/>
      <c r="L47" s="294"/>
      <c r="M47" s="294"/>
      <c r="N47" s="310"/>
      <c r="O47" s="402"/>
      <c r="P47" s="403"/>
      <c r="Q47" s="403"/>
      <c r="R47" s="404"/>
      <c r="S47" s="332" t="str">
        <f>_xlfn.XLOOKUP('NIST Framework 2.0'!$O47,Table2[Process],Table2[Value],"")</f>
        <v/>
      </c>
      <c r="T47" s="333" t="str">
        <f>_xlfn.XLOOKUP('NIST Framework 2.0'!$P47,Table3[Policy Level],Table3[Value],"")</f>
        <v/>
      </c>
      <c r="U47" s="333" t="str">
        <f>_xlfn.XLOOKUP('NIST Framework 2.0'!$Q47,Table4[Documentation Level],Table4[Value],"")</f>
        <v/>
      </c>
      <c r="V47" s="334" t="str">
        <f>_xlfn.XLOOKUP('NIST Framework 2.0'!$R47,Table5[Automation Level],Table5[Value],"")</f>
        <v/>
      </c>
      <c r="W47" s="341" t="str">
        <f>IFERROR(IF(SUM('NIST Framework 2.0'!$S47:$V47)=0,"",SUM('NIST Framework 2.0'!$S47:$V47)),"")</f>
        <v/>
      </c>
      <c r="X47" s="314"/>
      <c r="Y47" s="295"/>
      <c r="Z47" s="295"/>
      <c r="AA47" s="295"/>
      <c r="AB47" s="315"/>
      <c r="AC47" s="308"/>
      <c r="AD47" s="295"/>
      <c r="AE47" s="295"/>
      <c r="AF47" s="295"/>
      <c r="AG47" s="315"/>
      <c r="AH47" s="283"/>
    </row>
    <row r="48" spans="2:34" ht="86.4" x14ac:dyDescent="0.3">
      <c r="B48" s="282"/>
      <c r="C48" s="351"/>
      <c r="D48" s="348"/>
      <c r="E48" s="293" t="s">
        <v>666</v>
      </c>
      <c r="F48" s="298" t="s">
        <v>715</v>
      </c>
      <c r="G48" s="302"/>
      <c r="H48" s="306"/>
      <c r="I48" s="304"/>
      <c r="J48" s="309"/>
      <c r="K48" s="294"/>
      <c r="L48" s="294"/>
      <c r="M48" s="294"/>
      <c r="N48" s="310"/>
      <c r="O48" s="402"/>
      <c r="P48" s="403"/>
      <c r="Q48" s="403"/>
      <c r="R48" s="404"/>
      <c r="S48" s="332" t="str">
        <f>_xlfn.XLOOKUP('NIST Framework 2.0'!$O48,Table2[Process],Table2[Value],"")</f>
        <v/>
      </c>
      <c r="T48" s="333" t="str">
        <f>_xlfn.XLOOKUP('NIST Framework 2.0'!$P48,Table3[Policy Level],Table3[Value],"")</f>
        <v/>
      </c>
      <c r="U48" s="333" t="str">
        <f>_xlfn.XLOOKUP('NIST Framework 2.0'!$Q48,Table4[Documentation Level],Table4[Value],"")</f>
        <v/>
      </c>
      <c r="V48" s="334" t="str">
        <f>_xlfn.XLOOKUP('NIST Framework 2.0'!$R48,Table5[Automation Level],Table5[Value],"")</f>
        <v/>
      </c>
      <c r="W48" s="341" t="str">
        <f>IFERROR(IF(SUM('NIST Framework 2.0'!$S48:$V48)=0,"",SUM('NIST Framework 2.0'!$S48:$V48)),"")</f>
        <v/>
      </c>
      <c r="X48" s="314"/>
      <c r="Y48" s="295"/>
      <c r="Z48" s="295"/>
      <c r="AA48" s="295"/>
      <c r="AB48" s="315"/>
      <c r="AC48" s="308"/>
      <c r="AD48" s="295"/>
      <c r="AE48" s="295"/>
      <c r="AF48" s="295"/>
      <c r="AG48" s="315"/>
      <c r="AH48" s="283"/>
    </row>
    <row r="49" spans="2:34" ht="86.4" x14ac:dyDescent="0.3">
      <c r="B49" s="282"/>
      <c r="C49" s="351"/>
      <c r="D49" s="348" t="s">
        <v>545</v>
      </c>
      <c r="E49" s="293" t="s">
        <v>667</v>
      </c>
      <c r="F49" s="298" t="s">
        <v>714</v>
      </c>
      <c r="G49" s="302"/>
      <c r="H49" s="306"/>
      <c r="I49" s="304"/>
      <c r="J49" s="309"/>
      <c r="K49" s="294"/>
      <c r="L49" s="294"/>
      <c r="M49" s="294"/>
      <c r="N49" s="310"/>
      <c r="O49" s="402"/>
      <c r="P49" s="403"/>
      <c r="Q49" s="403"/>
      <c r="R49" s="404"/>
      <c r="S49" s="332" t="str">
        <f>_xlfn.XLOOKUP('NIST Framework 2.0'!$O49,Table2[Process],Table2[Value],"")</f>
        <v/>
      </c>
      <c r="T49" s="333" t="str">
        <f>_xlfn.XLOOKUP('NIST Framework 2.0'!$P49,Table3[Policy Level],Table3[Value],"")</f>
        <v/>
      </c>
      <c r="U49" s="333" t="str">
        <f>_xlfn.XLOOKUP('NIST Framework 2.0'!$Q49,Table4[Documentation Level],Table4[Value],"")</f>
        <v/>
      </c>
      <c r="V49" s="334" t="str">
        <f>_xlfn.XLOOKUP('NIST Framework 2.0'!$R49,Table5[Automation Level],Table5[Value],"")</f>
        <v/>
      </c>
      <c r="W49" s="341" t="str">
        <f>IFERROR(IF(SUM('NIST Framework 2.0'!$S49:$V49)=0,"",SUM('NIST Framework 2.0'!$S49:$V49)),"")</f>
        <v/>
      </c>
      <c r="X49" s="314"/>
      <c r="Y49" s="295"/>
      <c r="Z49" s="295"/>
      <c r="AA49" s="295"/>
      <c r="AB49" s="315"/>
      <c r="AC49" s="308"/>
      <c r="AD49" s="295"/>
      <c r="AE49" s="295"/>
      <c r="AF49" s="295"/>
      <c r="AG49" s="315"/>
      <c r="AH49" s="283"/>
    </row>
    <row r="50" spans="2:34" ht="86.4" x14ac:dyDescent="0.3">
      <c r="B50" s="282"/>
      <c r="C50" s="351"/>
      <c r="D50" s="348" t="s">
        <v>545</v>
      </c>
      <c r="E50" s="293" t="s">
        <v>668</v>
      </c>
      <c r="F50" s="298" t="s">
        <v>713</v>
      </c>
      <c r="G50" s="302"/>
      <c r="H50" s="306"/>
      <c r="I50" s="304"/>
      <c r="J50" s="309"/>
      <c r="K50" s="294"/>
      <c r="L50" s="294"/>
      <c r="M50" s="294"/>
      <c r="N50" s="310"/>
      <c r="O50" s="402"/>
      <c r="P50" s="403"/>
      <c r="Q50" s="403"/>
      <c r="R50" s="404"/>
      <c r="S50" s="332" t="str">
        <f>_xlfn.XLOOKUP('NIST Framework 2.0'!$O50,Table2[Process],Table2[Value],"")</f>
        <v/>
      </c>
      <c r="T50" s="333" t="str">
        <f>_xlfn.XLOOKUP('NIST Framework 2.0'!$P50,Table3[Policy Level],Table3[Value],"")</f>
        <v/>
      </c>
      <c r="U50" s="333" t="str">
        <f>_xlfn.XLOOKUP('NIST Framework 2.0'!$Q50,Table4[Documentation Level],Table4[Value],"")</f>
        <v/>
      </c>
      <c r="V50" s="334" t="str">
        <f>_xlfn.XLOOKUP('NIST Framework 2.0'!$R50,Table5[Automation Level],Table5[Value],"")</f>
        <v/>
      </c>
      <c r="W50" s="341" t="str">
        <f>IFERROR(IF(SUM('NIST Framework 2.0'!$S50:$V50)=0,"",SUM('NIST Framework 2.0'!$S50:$V50)),"")</f>
        <v/>
      </c>
      <c r="X50" s="314"/>
      <c r="Y50" s="295"/>
      <c r="Z50" s="295"/>
      <c r="AA50" s="295"/>
      <c r="AB50" s="315"/>
      <c r="AC50" s="308"/>
      <c r="AD50" s="295"/>
      <c r="AE50" s="295"/>
      <c r="AF50" s="295"/>
      <c r="AG50" s="315"/>
      <c r="AH50" s="283"/>
    </row>
    <row r="51" spans="2:34" ht="57.6" x14ac:dyDescent="0.3">
      <c r="B51" s="282"/>
      <c r="C51" s="351"/>
      <c r="D51" s="348" t="s">
        <v>545</v>
      </c>
      <c r="E51" s="293" t="s">
        <v>669</v>
      </c>
      <c r="F51" s="298" t="s">
        <v>712</v>
      </c>
      <c r="G51" s="302"/>
      <c r="H51" s="306"/>
      <c r="I51" s="304"/>
      <c r="J51" s="309"/>
      <c r="K51" s="294"/>
      <c r="L51" s="294"/>
      <c r="M51" s="294"/>
      <c r="N51" s="310"/>
      <c r="O51" s="402"/>
      <c r="P51" s="403"/>
      <c r="Q51" s="403"/>
      <c r="R51" s="404"/>
      <c r="S51" s="332" t="str">
        <f>_xlfn.XLOOKUP('NIST Framework 2.0'!$O51,Table2[Process],Table2[Value],"")</f>
        <v/>
      </c>
      <c r="T51" s="333" t="str">
        <f>_xlfn.XLOOKUP('NIST Framework 2.0'!$P51,Table3[Policy Level],Table3[Value],"")</f>
        <v/>
      </c>
      <c r="U51" s="333" t="str">
        <f>_xlfn.XLOOKUP('NIST Framework 2.0'!$Q51,Table4[Documentation Level],Table4[Value],"")</f>
        <v/>
      </c>
      <c r="V51" s="334" t="str">
        <f>_xlfn.XLOOKUP('NIST Framework 2.0'!$R51,Table5[Automation Level],Table5[Value],"")</f>
        <v/>
      </c>
      <c r="W51" s="341" t="str">
        <f>IFERROR(IF(SUM('NIST Framework 2.0'!$S51:$V51)=0,"",SUM('NIST Framework 2.0'!$S51:$V51)),"")</f>
        <v/>
      </c>
      <c r="X51" s="314"/>
      <c r="Y51" s="295"/>
      <c r="Z51" s="295"/>
      <c r="AA51" s="295"/>
      <c r="AB51" s="315"/>
      <c r="AC51" s="308"/>
      <c r="AD51" s="295"/>
      <c r="AE51" s="295"/>
      <c r="AF51" s="295"/>
      <c r="AG51" s="315"/>
      <c r="AH51" s="283"/>
    </row>
    <row r="52" spans="2:34" ht="115.2" x14ac:dyDescent="0.3">
      <c r="B52" s="282"/>
      <c r="C52" s="351"/>
      <c r="D52" s="348" t="s">
        <v>545</v>
      </c>
      <c r="E52" s="293" t="s">
        <v>670</v>
      </c>
      <c r="F52" s="298" t="s">
        <v>711</v>
      </c>
      <c r="G52" s="302"/>
      <c r="H52" s="306"/>
      <c r="I52" s="304"/>
      <c r="J52" s="309"/>
      <c r="K52" s="294"/>
      <c r="L52" s="294"/>
      <c r="M52" s="294"/>
      <c r="N52" s="310"/>
      <c r="O52" s="402"/>
      <c r="P52" s="403"/>
      <c r="Q52" s="403"/>
      <c r="R52" s="404"/>
      <c r="S52" s="332" t="str">
        <f>_xlfn.XLOOKUP('NIST Framework 2.0'!$O52,Table2[Process],Table2[Value],"")</f>
        <v/>
      </c>
      <c r="T52" s="333" t="str">
        <f>_xlfn.XLOOKUP('NIST Framework 2.0'!$P52,Table3[Policy Level],Table3[Value],"")</f>
        <v/>
      </c>
      <c r="U52" s="333" t="str">
        <f>_xlfn.XLOOKUP('NIST Framework 2.0'!$Q52,Table4[Documentation Level],Table4[Value],"")</f>
        <v/>
      </c>
      <c r="V52" s="334" t="str">
        <f>_xlfn.XLOOKUP('NIST Framework 2.0'!$R52,Table5[Automation Level],Table5[Value],"")</f>
        <v/>
      </c>
      <c r="W52" s="341" t="str">
        <f>IFERROR(IF(SUM('NIST Framework 2.0'!$S52:$V52)=0,"",SUM('NIST Framework 2.0'!$S52:$V52)),"")</f>
        <v/>
      </c>
      <c r="X52" s="314"/>
      <c r="Y52" s="295"/>
      <c r="Z52" s="295"/>
      <c r="AA52" s="295"/>
      <c r="AB52" s="315"/>
      <c r="AC52" s="308"/>
      <c r="AD52" s="295"/>
      <c r="AE52" s="295"/>
      <c r="AF52" s="295"/>
      <c r="AG52" s="315"/>
      <c r="AH52" s="283"/>
    </row>
    <row r="53" spans="2:34" ht="144.6" thickBot="1" x14ac:dyDescent="0.35">
      <c r="B53" s="282"/>
      <c r="C53" s="351"/>
      <c r="D53" s="349" t="s">
        <v>545</v>
      </c>
      <c r="E53" s="299" t="s">
        <v>671</v>
      </c>
      <c r="F53" s="300" t="s">
        <v>710</v>
      </c>
      <c r="G53" s="303"/>
      <c r="H53" s="307"/>
      <c r="I53" s="305"/>
      <c r="J53" s="311"/>
      <c r="K53" s="312"/>
      <c r="L53" s="312"/>
      <c r="M53" s="312"/>
      <c r="N53" s="313"/>
      <c r="O53" s="405"/>
      <c r="P53" s="406"/>
      <c r="Q53" s="406"/>
      <c r="R53" s="407"/>
      <c r="S53" s="339" t="str">
        <f>_xlfn.XLOOKUP('NIST Framework 2.0'!$O53,Table2[Process],Table2[Value],"")</f>
        <v/>
      </c>
      <c r="T53" s="335" t="str">
        <f>_xlfn.XLOOKUP('NIST Framework 2.0'!$P53,Table3[Policy Level],Table3[Value],"")</f>
        <v/>
      </c>
      <c r="U53" s="335" t="str">
        <f>_xlfn.XLOOKUP('NIST Framework 2.0'!$Q53,Table4[Documentation Level],Table4[Value],"")</f>
        <v/>
      </c>
      <c r="V53" s="340" t="str">
        <f>_xlfn.XLOOKUP('NIST Framework 2.0'!$R53,Table5[Automation Level],Table5[Value],"")</f>
        <v/>
      </c>
      <c r="W53" s="341" t="str">
        <f>IFERROR(IF(SUM('NIST Framework 2.0'!$S53:$V53)=0,"",SUM('NIST Framework 2.0'!$S53:$V53)),"")</f>
        <v/>
      </c>
      <c r="X53" s="316"/>
      <c r="Y53" s="317"/>
      <c r="Z53" s="317"/>
      <c r="AA53" s="317"/>
      <c r="AB53" s="318"/>
      <c r="AC53" s="320"/>
      <c r="AD53" s="317"/>
      <c r="AE53" s="317"/>
      <c r="AF53" s="317"/>
      <c r="AG53" s="318"/>
      <c r="AH53" s="283"/>
    </row>
    <row r="54" spans="2:34" ht="43.2" x14ac:dyDescent="0.3">
      <c r="B54" s="282"/>
      <c r="C54" s="351"/>
      <c r="D54" s="347" t="s">
        <v>663</v>
      </c>
      <c r="E54" s="321"/>
      <c r="F54" s="322"/>
      <c r="G54" s="301" t="str">
        <f>IFERROR(AVERAGE(G55:G63),"")</f>
        <v/>
      </c>
      <c r="H54" s="323" t="str">
        <f>_xlfn.CONCAT(H55," ",H56," ",H57," ",H58," ",H59," ",H60," ",H61," ",H62," ",H63)</f>
        <v xml:space="preserve">        </v>
      </c>
      <c r="I54" s="324"/>
      <c r="J54" s="325">
        <f>SUM(J55:J63)</f>
        <v>0</v>
      </c>
      <c r="K54" s="326">
        <f t="shared" ref="K54:N54" si="11">SUM(K55:K63)</f>
        <v>0</v>
      </c>
      <c r="L54" s="326">
        <f t="shared" si="11"/>
        <v>0</v>
      </c>
      <c r="M54" s="326">
        <f t="shared" si="11"/>
        <v>0</v>
      </c>
      <c r="N54" s="327">
        <f t="shared" si="11"/>
        <v>0</v>
      </c>
      <c r="O54" s="319"/>
      <c r="P54" s="296"/>
      <c r="Q54" s="296"/>
      <c r="R54" s="297"/>
      <c r="S54" s="337"/>
      <c r="T54" s="338"/>
      <c r="U54" s="338"/>
      <c r="V54" s="336"/>
      <c r="W54" s="343" t="str">
        <f>IFERROR(AVERAGE(W55:W63),"")</f>
        <v/>
      </c>
      <c r="X54" s="328"/>
      <c r="Y54" s="329"/>
      <c r="Z54" s="329"/>
      <c r="AA54" s="329"/>
      <c r="AB54" s="330"/>
      <c r="AC54" s="331"/>
      <c r="AD54" s="329"/>
      <c r="AE54" s="329"/>
      <c r="AF54" s="329"/>
      <c r="AG54" s="330"/>
      <c r="AH54" s="283"/>
    </row>
    <row r="55" spans="2:34" ht="144" x14ac:dyDescent="0.3">
      <c r="B55" s="282"/>
      <c r="C55" s="351"/>
      <c r="D55" s="348"/>
      <c r="E55" s="293" t="s">
        <v>672</v>
      </c>
      <c r="F55" s="298" t="s">
        <v>709</v>
      </c>
      <c r="G55" s="302"/>
      <c r="H55" s="306"/>
      <c r="I55" s="304"/>
      <c r="J55" s="309"/>
      <c r="K55" s="294"/>
      <c r="L55" s="294"/>
      <c r="M55" s="294"/>
      <c r="N55" s="310"/>
      <c r="O55" s="402"/>
      <c r="P55" s="403"/>
      <c r="Q55" s="403"/>
      <c r="R55" s="404"/>
      <c r="S55" s="332" t="str">
        <f>_xlfn.XLOOKUP('NIST Framework 2.0'!$O55,Table2[Process],Table2[Value],"")</f>
        <v/>
      </c>
      <c r="T55" s="333" t="str">
        <f>_xlfn.XLOOKUP('NIST Framework 2.0'!$P55,Table3[Policy Level],Table3[Value],"")</f>
        <v/>
      </c>
      <c r="U55" s="333" t="str">
        <f>_xlfn.XLOOKUP('NIST Framework 2.0'!$Q55,Table4[Documentation Level],Table4[Value],"")</f>
        <v/>
      </c>
      <c r="V55" s="334" t="str">
        <f>_xlfn.XLOOKUP('NIST Framework 2.0'!$R55,Table5[Automation Level],Table5[Value],"")</f>
        <v/>
      </c>
      <c r="W55" s="341" t="str">
        <f>IFERROR(IF(SUM('NIST Framework 2.0'!$S55:$V55)=0,"",SUM('NIST Framework 2.0'!$S55:$V55)),"")</f>
        <v/>
      </c>
      <c r="X55" s="314"/>
      <c r="Y55" s="295"/>
      <c r="Z55" s="295"/>
      <c r="AA55" s="295"/>
      <c r="AB55" s="315"/>
      <c r="AC55" s="308"/>
      <c r="AD55" s="295"/>
      <c r="AE55" s="295"/>
      <c r="AF55" s="295"/>
      <c r="AG55" s="315"/>
      <c r="AH55" s="283"/>
    </row>
    <row r="56" spans="2:34" ht="86.4" x14ac:dyDescent="0.3">
      <c r="B56" s="282"/>
      <c r="C56" s="351"/>
      <c r="D56" s="348" t="s">
        <v>545</v>
      </c>
      <c r="E56" s="293" t="s">
        <v>673</v>
      </c>
      <c r="F56" s="298" t="s">
        <v>708</v>
      </c>
      <c r="G56" s="302"/>
      <c r="H56" s="306"/>
      <c r="I56" s="304"/>
      <c r="J56" s="309"/>
      <c r="K56" s="294"/>
      <c r="L56" s="294"/>
      <c r="M56" s="294"/>
      <c r="N56" s="310"/>
      <c r="O56" s="402"/>
      <c r="P56" s="403"/>
      <c r="Q56" s="403"/>
      <c r="R56" s="404"/>
      <c r="S56" s="332" t="str">
        <f>_xlfn.XLOOKUP('NIST Framework 2.0'!$O56,Table2[Process],Table2[Value],"")</f>
        <v/>
      </c>
      <c r="T56" s="333" t="str">
        <f>_xlfn.XLOOKUP('NIST Framework 2.0'!$P56,Table3[Policy Level],Table3[Value],"")</f>
        <v/>
      </c>
      <c r="U56" s="333" t="str">
        <f>_xlfn.XLOOKUP('NIST Framework 2.0'!$Q56,Table4[Documentation Level],Table4[Value],"")</f>
        <v/>
      </c>
      <c r="V56" s="334" t="str">
        <f>_xlfn.XLOOKUP('NIST Framework 2.0'!$R56,Table5[Automation Level],Table5[Value],"")</f>
        <v/>
      </c>
      <c r="W56" s="341" t="str">
        <f>IFERROR(IF(SUM('NIST Framework 2.0'!$S56:$V56)=0,"",SUM('NIST Framework 2.0'!$S56:$V56)),"")</f>
        <v/>
      </c>
      <c r="X56" s="314"/>
      <c r="Y56" s="295"/>
      <c r="Z56" s="295"/>
      <c r="AA56" s="295"/>
      <c r="AB56" s="315"/>
      <c r="AC56" s="308"/>
      <c r="AD56" s="295"/>
      <c r="AE56" s="295"/>
      <c r="AF56" s="295"/>
      <c r="AG56" s="315"/>
      <c r="AH56" s="283"/>
    </row>
    <row r="57" spans="2:34" ht="57.6" x14ac:dyDescent="0.3">
      <c r="B57" s="282"/>
      <c r="C57" s="351"/>
      <c r="D57" s="348" t="s">
        <v>545</v>
      </c>
      <c r="E57" s="293" t="s">
        <v>674</v>
      </c>
      <c r="F57" s="298" t="s">
        <v>695</v>
      </c>
      <c r="G57" s="302"/>
      <c r="H57" s="306"/>
      <c r="I57" s="304"/>
      <c r="J57" s="309"/>
      <c r="K57" s="294"/>
      <c r="L57" s="294"/>
      <c r="M57" s="294"/>
      <c r="N57" s="310"/>
      <c r="O57" s="402"/>
      <c r="P57" s="403"/>
      <c r="Q57" s="403"/>
      <c r="R57" s="404"/>
      <c r="S57" s="332" t="str">
        <f>_xlfn.XLOOKUP('NIST Framework 2.0'!$O57,Table2[Process],Table2[Value],"")</f>
        <v/>
      </c>
      <c r="T57" s="333" t="str">
        <f>_xlfn.XLOOKUP('NIST Framework 2.0'!$P57,Table3[Policy Level],Table3[Value],"")</f>
        <v/>
      </c>
      <c r="U57" s="333" t="str">
        <f>_xlfn.XLOOKUP('NIST Framework 2.0'!$Q57,Table4[Documentation Level],Table4[Value],"")</f>
        <v/>
      </c>
      <c r="V57" s="334" t="str">
        <f>_xlfn.XLOOKUP('NIST Framework 2.0'!$R57,Table5[Automation Level],Table5[Value],"")</f>
        <v/>
      </c>
      <c r="W57" s="341" t="str">
        <f>IFERROR(IF(SUM('NIST Framework 2.0'!$S57:$V57)=0,"",SUM('NIST Framework 2.0'!$S57:$V57)),"")</f>
        <v/>
      </c>
      <c r="X57" s="314"/>
      <c r="Y57" s="295"/>
      <c r="Z57" s="295"/>
      <c r="AA57" s="295"/>
      <c r="AB57" s="315"/>
      <c r="AC57" s="308"/>
      <c r="AD57" s="295"/>
      <c r="AE57" s="295"/>
      <c r="AF57" s="295"/>
      <c r="AG57" s="315"/>
      <c r="AH57" s="283"/>
    </row>
    <row r="58" spans="2:34" ht="72" x14ac:dyDescent="0.3">
      <c r="B58" s="282"/>
      <c r="C58" s="351"/>
      <c r="D58" s="348" t="s">
        <v>545</v>
      </c>
      <c r="E58" s="293" t="s">
        <v>675</v>
      </c>
      <c r="F58" s="298" t="s">
        <v>694</v>
      </c>
      <c r="G58" s="302"/>
      <c r="H58" s="306"/>
      <c r="I58" s="304"/>
      <c r="J58" s="309"/>
      <c r="K58" s="294"/>
      <c r="L58" s="294"/>
      <c r="M58" s="294"/>
      <c r="N58" s="310"/>
      <c r="O58" s="402"/>
      <c r="P58" s="403"/>
      <c r="Q58" s="403"/>
      <c r="R58" s="404"/>
      <c r="S58" s="332" t="str">
        <f>_xlfn.XLOOKUP('NIST Framework 2.0'!$O58,Table2[Process],Table2[Value],"")</f>
        <v/>
      </c>
      <c r="T58" s="333" t="str">
        <f>_xlfn.XLOOKUP('NIST Framework 2.0'!$P58,Table3[Policy Level],Table3[Value],"")</f>
        <v/>
      </c>
      <c r="U58" s="333" t="str">
        <f>_xlfn.XLOOKUP('NIST Framework 2.0'!$Q58,Table4[Documentation Level],Table4[Value],"")</f>
        <v/>
      </c>
      <c r="V58" s="334" t="str">
        <f>_xlfn.XLOOKUP('NIST Framework 2.0'!$R58,Table5[Automation Level],Table5[Value],"")</f>
        <v/>
      </c>
      <c r="W58" s="341" t="str">
        <f>IFERROR(IF(SUM('NIST Framework 2.0'!$S58:$V58)=0,"",SUM('NIST Framework 2.0'!$S58:$V58)),"")</f>
        <v/>
      </c>
      <c r="X58" s="314"/>
      <c r="Y58" s="295"/>
      <c r="Z58" s="295"/>
      <c r="AA58" s="295"/>
      <c r="AB58" s="315"/>
      <c r="AC58" s="308"/>
      <c r="AD58" s="295"/>
      <c r="AE58" s="295"/>
      <c r="AF58" s="295"/>
      <c r="AG58" s="315"/>
      <c r="AH58" s="283"/>
    </row>
    <row r="59" spans="2:34" ht="57.6" x14ac:dyDescent="0.3">
      <c r="B59" s="282"/>
      <c r="C59" s="351"/>
      <c r="D59" s="348" t="s">
        <v>545</v>
      </c>
      <c r="E59" s="293" t="s">
        <v>676</v>
      </c>
      <c r="F59" s="298" t="s">
        <v>693</v>
      </c>
      <c r="G59" s="302"/>
      <c r="H59" s="306"/>
      <c r="I59" s="304"/>
      <c r="J59" s="309"/>
      <c r="K59" s="294"/>
      <c r="L59" s="294"/>
      <c r="M59" s="294"/>
      <c r="N59" s="310"/>
      <c r="O59" s="402"/>
      <c r="P59" s="403"/>
      <c r="Q59" s="403"/>
      <c r="R59" s="404"/>
      <c r="S59" s="332" t="str">
        <f>_xlfn.XLOOKUP('NIST Framework 2.0'!$O59,Table2[Process],Table2[Value],"")</f>
        <v/>
      </c>
      <c r="T59" s="333" t="str">
        <f>_xlfn.XLOOKUP('NIST Framework 2.0'!$P59,Table3[Policy Level],Table3[Value],"")</f>
        <v/>
      </c>
      <c r="U59" s="333" t="str">
        <f>_xlfn.XLOOKUP('NIST Framework 2.0'!$Q59,Table4[Documentation Level],Table4[Value],"")</f>
        <v/>
      </c>
      <c r="V59" s="334" t="str">
        <f>_xlfn.XLOOKUP('NIST Framework 2.0'!$R59,Table5[Automation Level],Table5[Value],"")</f>
        <v/>
      </c>
      <c r="W59" s="341" t="str">
        <f>IFERROR(IF(SUM('NIST Framework 2.0'!$S59:$V59)=0,"",SUM('NIST Framework 2.0'!$S59:$V59)),"")</f>
        <v/>
      </c>
      <c r="X59" s="314"/>
      <c r="Y59" s="295"/>
      <c r="Z59" s="295"/>
      <c r="AA59" s="295"/>
      <c r="AB59" s="315"/>
      <c r="AC59" s="308"/>
      <c r="AD59" s="295"/>
      <c r="AE59" s="295"/>
      <c r="AF59" s="295"/>
      <c r="AG59" s="315"/>
      <c r="AH59" s="283"/>
    </row>
    <row r="60" spans="2:34" ht="115.2" x14ac:dyDescent="0.3">
      <c r="B60" s="282"/>
      <c r="C60" s="351"/>
      <c r="D60" s="348" t="s">
        <v>545</v>
      </c>
      <c r="E60" s="293" t="s">
        <v>677</v>
      </c>
      <c r="F60" s="298" t="s">
        <v>692</v>
      </c>
      <c r="G60" s="302"/>
      <c r="H60" s="306"/>
      <c r="I60" s="304"/>
      <c r="J60" s="309"/>
      <c r="K60" s="294"/>
      <c r="L60" s="294"/>
      <c r="M60" s="294"/>
      <c r="N60" s="310"/>
      <c r="O60" s="402"/>
      <c r="P60" s="403"/>
      <c r="Q60" s="403"/>
      <c r="R60" s="404"/>
      <c r="S60" s="332" t="str">
        <f>_xlfn.XLOOKUP('NIST Framework 2.0'!$O60,Table2[Process],Table2[Value],"")</f>
        <v/>
      </c>
      <c r="T60" s="333" t="str">
        <f>_xlfn.XLOOKUP('NIST Framework 2.0'!$P60,Table3[Policy Level],Table3[Value],"")</f>
        <v/>
      </c>
      <c r="U60" s="333" t="str">
        <f>_xlfn.XLOOKUP('NIST Framework 2.0'!$Q60,Table4[Documentation Level],Table4[Value],"")</f>
        <v/>
      </c>
      <c r="V60" s="334" t="str">
        <f>_xlfn.XLOOKUP('NIST Framework 2.0'!$R60,Table5[Automation Level],Table5[Value],"")</f>
        <v/>
      </c>
      <c r="W60" s="341" t="str">
        <f>IFERROR(IF(SUM('NIST Framework 2.0'!$S60:$V60)=0,"",SUM('NIST Framework 2.0'!$S60:$V60)),"")</f>
        <v/>
      </c>
      <c r="X60" s="314"/>
      <c r="Y60" s="295"/>
      <c r="Z60" s="295"/>
      <c r="AA60" s="295"/>
      <c r="AB60" s="315"/>
      <c r="AC60" s="308"/>
      <c r="AD60" s="295"/>
      <c r="AE60" s="295"/>
      <c r="AF60" s="295"/>
      <c r="AG60" s="315"/>
      <c r="AH60" s="283"/>
    </row>
    <row r="61" spans="2:34" ht="115.2" x14ac:dyDescent="0.3">
      <c r="B61" s="282"/>
      <c r="C61" s="351"/>
      <c r="D61" s="348" t="s">
        <v>545</v>
      </c>
      <c r="E61" s="293" t="s">
        <v>678</v>
      </c>
      <c r="F61" s="298" t="s">
        <v>691</v>
      </c>
      <c r="G61" s="302"/>
      <c r="H61" s="306"/>
      <c r="I61" s="304"/>
      <c r="J61" s="309"/>
      <c r="K61" s="294"/>
      <c r="L61" s="294"/>
      <c r="M61" s="294"/>
      <c r="N61" s="310"/>
      <c r="O61" s="402"/>
      <c r="P61" s="403"/>
      <c r="Q61" s="403"/>
      <c r="R61" s="404"/>
      <c r="S61" s="332" t="str">
        <f>_xlfn.XLOOKUP('NIST Framework 2.0'!$O61,Table2[Process],Table2[Value],"")</f>
        <v/>
      </c>
      <c r="T61" s="333" t="str">
        <f>_xlfn.XLOOKUP('NIST Framework 2.0'!$P61,Table3[Policy Level],Table3[Value],"")</f>
        <v/>
      </c>
      <c r="U61" s="333" t="str">
        <f>_xlfn.XLOOKUP('NIST Framework 2.0'!$Q61,Table4[Documentation Level],Table4[Value],"")</f>
        <v/>
      </c>
      <c r="V61" s="334" t="str">
        <f>_xlfn.XLOOKUP('NIST Framework 2.0'!$R61,Table5[Automation Level],Table5[Value],"")</f>
        <v/>
      </c>
      <c r="W61" s="341" t="str">
        <f>IFERROR(IF(SUM('NIST Framework 2.0'!$S61:$V61)=0,"",SUM('NIST Framework 2.0'!$S61:$V61)),"")</f>
        <v/>
      </c>
      <c r="X61" s="314"/>
      <c r="Y61" s="295"/>
      <c r="Z61" s="295"/>
      <c r="AA61" s="295"/>
      <c r="AB61" s="315"/>
      <c r="AC61" s="308"/>
      <c r="AD61" s="295"/>
      <c r="AE61" s="295"/>
      <c r="AF61" s="295"/>
      <c r="AG61" s="315"/>
      <c r="AH61" s="283"/>
    </row>
    <row r="62" spans="2:34" ht="72" x14ac:dyDescent="0.3">
      <c r="B62" s="282"/>
      <c r="C62" s="351"/>
      <c r="D62" s="348" t="s">
        <v>545</v>
      </c>
      <c r="E62" s="293" t="s">
        <v>679</v>
      </c>
      <c r="F62" s="298" t="s">
        <v>690</v>
      </c>
      <c r="G62" s="302"/>
      <c r="H62" s="306"/>
      <c r="I62" s="304"/>
      <c r="J62" s="309"/>
      <c r="K62" s="294"/>
      <c r="L62" s="294"/>
      <c r="M62" s="294"/>
      <c r="N62" s="310"/>
      <c r="O62" s="402"/>
      <c r="P62" s="403"/>
      <c r="Q62" s="403"/>
      <c r="R62" s="404"/>
      <c r="S62" s="332" t="str">
        <f>_xlfn.XLOOKUP('NIST Framework 2.0'!$O62,Table2[Process],Table2[Value],"")</f>
        <v/>
      </c>
      <c r="T62" s="333" t="str">
        <f>_xlfn.XLOOKUP('NIST Framework 2.0'!$P62,Table3[Policy Level],Table3[Value],"")</f>
        <v/>
      </c>
      <c r="U62" s="333" t="str">
        <f>_xlfn.XLOOKUP('NIST Framework 2.0'!$Q62,Table4[Documentation Level],Table4[Value],"")</f>
        <v/>
      </c>
      <c r="V62" s="334" t="str">
        <f>_xlfn.XLOOKUP('NIST Framework 2.0'!$R62,Table5[Automation Level],Table5[Value],"")</f>
        <v/>
      </c>
      <c r="W62" s="341" t="str">
        <f>IFERROR(IF(SUM('NIST Framework 2.0'!$S62:$V62)=0,"",SUM('NIST Framework 2.0'!$S62:$V62)),"")</f>
        <v/>
      </c>
      <c r="X62" s="314"/>
      <c r="Y62" s="295"/>
      <c r="Z62" s="295"/>
      <c r="AA62" s="295"/>
      <c r="AB62" s="315"/>
      <c r="AC62" s="308"/>
      <c r="AD62" s="295"/>
      <c r="AE62" s="295"/>
      <c r="AF62" s="295"/>
      <c r="AG62" s="315"/>
      <c r="AH62" s="283"/>
    </row>
    <row r="63" spans="2:34" ht="43.8" thickBot="1" x14ac:dyDescent="0.35">
      <c r="B63" s="282"/>
      <c r="C63" s="351"/>
      <c r="D63" s="349" t="s">
        <v>545</v>
      </c>
      <c r="E63" s="299" t="s">
        <v>680</v>
      </c>
      <c r="F63" s="300" t="s">
        <v>689</v>
      </c>
      <c r="G63" s="303"/>
      <c r="H63" s="307"/>
      <c r="I63" s="305"/>
      <c r="J63" s="311"/>
      <c r="K63" s="312"/>
      <c r="L63" s="312"/>
      <c r="M63" s="312"/>
      <c r="N63" s="313"/>
      <c r="O63" s="405"/>
      <c r="P63" s="406"/>
      <c r="Q63" s="406"/>
      <c r="R63" s="407"/>
      <c r="S63" s="339" t="str">
        <f>_xlfn.XLOOKUP('NIST Framework 2.0'!$O63,Table2[Process],Table2[Value],"")</f>
        <v/>
      </c>
      <c r="T63" s="335" t="str">
        <f>_xlfn.XLOOKUP('NIST Framework 2.0'!$P63,Table3[Policy Level],Table3[Value],"")</f>
        <v/>
      </c>
      <c r="U63" s="335" t="str">
        <f>_xlfn.XLOOKUP('NIST Framework 2.0'!$Q63,Table4[Documentation Level],Table4[Value],"")</f>
        <v/>
      </c>
      <c r="V63" s="340" t="str">
        <f>_xlfn.XLOOKUP('NIST Framework 2.0'!$R63,Table5[Automation Level],Table5[Value],"")</f>
        <v/>
      </c>
      <c r="W63" s="341" t="str">
        <f>IFERROR(IF(SUM('NIST Framework 2.0'!$S63:$V63)=0,"",SUM('NIST Framework 2.0'!$S63:$V63)),"")</f>
        <v/>
      </c>
      <c r="X63" s="316"/>
      <c r="Y63" s="317"/>
      <c r="Z63" s="317"/>
      <c r="AA63" s="317"/>
      <c r="AB63" s="318"/>
      <c r="AC63" s="320"/>
      <c r="AD63" s="317"/>
      <c r="AE63" s="317"/>
      <c r="AF63" s="317"/>
      <c r="AG63" s="318"/>
      <c r="AH63" s="283"/>
    </row>
    <row r="64" spans="2:34" ht="72" x14ac:dyDescent="0.3">
      <c r="B64" s="282"/>
      <c r="C64" s="351"/>
      <c r="D64" s="347" t="s">
        <v>664</v>
      </c>
      <c r="E64" s="321"/>
      <c r="F64" s="322"/>
      <c r="G64" s="301" t="str">
        <f>IFERROR(AVERAGE(G65:G68),"")</f>
        <v/>
      </c>
      <c r="H64" s="323" t="str">
        <f>_xlfn.CONCAT(H65," ",H66," ",H67," ",H68)</f>
        <v xml:space="preserve">   </v>
      </c>
      <c r="I64" s="324"/>
      <c r="J64" s="325">
        <f>SUM(J65:J68)</f>
        <v>0</v>
      </c>
      <c r="K64" s="326">
        <f t="shared" ref="K64:N64" si="12">SUM(K65:K68)</f>
        <v>0</v>
      </c>
      <c r="L64" s="326">
        <f t="shared" si="12"/>
        <v>0</v>
      </c>
      <c r="M64" s="326">
        <f t="shared" si="12"/>
        <v>0</v>
      </c>
      <c r="N64" s="327">
        <f t="shared" si="12"/>
        <v>0</v>
      </c>
      <c r="O64" s="319"/>
      <c r="P64" s="296"/>
      <c r="Q64" s="296"/>
      <c r="R64" s="297"/>
      <c r="S64" s="337"/>
      <c r="T64" s="338"/>
      <c r="U64" s="338"/>
      <c r="V64" s="336"/>
      <c r="W64" s="343" t="str">
        <f>IFERROR(AVERAGE(W65:W68),"")</f>
        <v/>
      </c>
      <c r="X64" s="328"/>
      <c r="Y64" s="329"/>
      <c r="Z64" s="329"/>
      <c r="AA64" s="329"/>
      <c r="AB64" s="330"/>
      <c r="AC64" s="331"/>
      <c r="AD64" s="329"/>
      <c r="AE64" s="329"/>
      <c r="AF64" s="329"/>
      <c r="AG64" s="330"/>
      <c r="AH64" s="283"/>
    </row>
    <row r="65" spans="2:34" ht="86.4" x14ac:dyDescent="0.3">
      <c r="B65" s="282"/>
      <c r="C65" s="351"/>
      <c r="D65" s="348"/>
      <c r="E65" s="293" t="s">
        <v>681</v>
      </c>
      <c r="F65" s="298" t="s">
        <v>688</v>
      </c>
      <c r="G65" s="302"/>
      <c r="H65" s="306"/>
      <c r="I65" s="304"/>
      <c r="J65" s="309"/>
      <c r="K65" s="294"/>
      <c r="L65" s="294"/>
      <c r="M65" s="294"/>
      <c r="N65" s="310"/>
      <c r="O65" s="402"/>
      <c r="P65" s="403"/>
      <c r="Q65" s="403"/>
      <c r="R65" s="404"/>
      <c r="S65" s="332" t="str">
        <f>_xlfn.XLOOKUP('NIST Framework 2.0'!$O65,Table2[Process],Table2[Value],"")</f>
        <v/>
      </c>
      <c r="T65" s="333" t="str">
        <f>_xlfn.XLOOKUP('NIST Framework 2.0'!$P65,Table3[Policy Level],Table3[Value],"")</f>
        <v/>
      </c>
      <c r="U65" s="333" t="str">
        <f>_xlfn.XLOOKUP('NIST Framework 2.0'!$Q65,Table4[Documentation Level],Table4[Value],"")</f>
        <v/>
      </c>
      <c r="V65" s="334" t="str">
        <f>_xlfn.XLOOKUP('NIST Framework 2.0'!$R65,Table5[Automation Level],Table5[Value],"")</f>
        <v/>
      </c>
      <c r="W65" s="341" t="str">
        <f>IFERROR(IF(SUM('NIST Framework 2.0'!$S65:$V65)=0,"",SUM('NIST Framework 2.0'!$S65:$V65)),"")</f>
        <v/>
      </c>
      <c r="X65" s="314"/>
      <c r="Y65" s="295"/>
      <c r="Z65" s="295"/>
      <c r="AA65" s="295"/>
      <c r="AB65" s="315"/>
      <c r="AC65" s="308"/>
      <c r="AD65" s="295"/>
      <c r="AE65" s="295"/>
      <c r="AF65" s="295"/>
      <c r="AG65" s="315"/>
      <c r="AH65" s="283"/>
    </row>
    <row r="66" spans="2:34" ht="216" x14ac:dyDescent="0.3">
      <c r="B66" s="282"/>
      <c r="C66" s="351"/>
      <c r="D66" s="348" t="s">
        <v>545</v>
      </c>
      <c r="E66" s="293" t="s">
        <v>682</v>
      </c>
      <c r="F66" s="298" t="s">
        <v>687</v>
      </c>
      <c r="G66" s="302"/>
      <c r="H66" s="306"/>
      <c r="I66" s="304"/>
      <c r="J66" s="309"/>
      <c r="K66" s="294"/>
      <c r="L66" s="294"/>
      <c r="M66" s="294"/>
      <c r="N66" s="310"/>
      <c r="O66" s="402"/>
      <c r="P66" s="403"/>
      <c r="Q66" s="403"/>
      <c r="R66" s="404"/>
      <c r="S66" s="332" t="str">
        <f>_xlfn.XLOOKUP('NIST Framework 2.0'!$O66,Table2[Process],Table2[Value],"")</f>
        <v/>
      </c>
      <c r="T66" s="333" t="str">
        <f>_xlfn.XLOOKUP('NIST Framework 2.0'!$P66,Table3[Policy Level],Table3[Value],"")</f>
        <v/>
      </c>
      <c r="U66" s="333" t="str">
        <f>_xlfn.XLOOKUP('NIST Framework 2.0'!$Q66,Table4[Documentation Level],Table4[Value],"")</f>
        <v/>
      </c>
      <c r="V66" s="334" t="str">
        <f>_xlfn.XLOOKUP('NIST Framework 2.0'!$R66,Table5[Automation Level],Table5[Value],"")</f>
        <v/>
      </c>
      <c r="W66" s="341" t="str">
        <f>IFERROR(IF(SUM('NIST Framework 2.0'!$S66:$V66)=0,"",SUM('NIST Framework 2.0'!$S66:$V66)),"")</f>
        <v/>
      </c>
      <c r="X66" s="314"/>
      <c r="Y66" s="295"/>
      <c r="Z66" s="295"/>
      <c r="AA66" s="295"/>
      <c r="AB66" s="315"/>
      <c r="AC66" s="308"/>
      <c r="AD66" s="295"/>
      <c r="AE66" s="295"/>
      <c r="AF66" s="295"/>
      <c r="AG66" s="315"/>
      <c r="AH66" s="283"/>
    </row>
    <row r="67" spans="2:34" ht="86.4" x14ac:dyDescent="0.3">
      <c r="B67" s="282"/>
      <c r="C67" s="351"/>
      <c r="D67" s="348" t="s">
        <v>545</v>
      </c>
      <c r="E67" s="293" t="s">
        <v>683</v>
      </c>
      <c r="F67" s="298" t="s">
        <v>686</v>
      </c>
      <c r="G67" s="302"/>
      <c r="H67" s="306"/>
      <c r="I67" s="304"/>
      <c r="J67" s="309"/>
      <c r="K67" s="294"/>
      <c r="L67" s="294"/>
      <c r="M67" s="294"/>
      <c r="N67" s="310"/>
      <c r="O67" s="402"/>
      <c r="P67" s="403"/>
      <c r="Q67" s="403"/>
      <c r="R67" s="404"/>
      <c r="S67" s="332" t="str">
        <f>_xlfn.XLOOKUP('NIST Framework 2.0'!$O67,Table2[Process],Table2[Value],"")</f>
        <v/>
      </c>
      <c r="T67" s="333" t="str">
        <f>_xlfn.XLOOKUP('NIST Framework 2.0'!$P67,Table3[Policy Level],Table3[Value],"")</f>
        <v/>
      </c>
      <c r="U67" s="333" t="str">
        <f>_xlfn.XLOOKUP('NIST Framework 2.0'!$Q67,Table4[Documentation Level],Table4[Value],"")</f>
        <v/>
      </c>
      <c r="V67" s="334" t="str">
        <f>_xlfn.XLOOKUP('NIST Framework 2.0'!$R67,Table5[Automation Level],Table5[Value],"")</f>
        <v/>
      </c>
      <c r="W67" s="341" t="str">
        <f>IFERROR(IF(SUM('NIST Framework 2.0'!$S67:$V67)=0,"",SUM('NIST Framework 2.0'!$S67:$V67)),"")</f>
        <v/>
      </c>
      <c r="X67" s="314"/>
      <c r="Y67" s="295"/>
      <c r="Z67" s="295"/>
      <c r="AA67" s="295"/>
      <c r="AB67" s="315"/>
      <c r="AC67" s="308"/>
      <c r="AD67" s="295"/>
      <c r="AE67" s="295"/>
      <c r="AF67" s="295"/>
      <c r="AG67" s="315"/>
      <c r="AH67" s="283"/>
    </row>
    <row r="68" spans="2:34" ht="173.4" thickBot="1" x14ac:dyDescent="0.35">
      <c r="B68" s="282"/>
      <c r="C68" s="359"/>
      <c r="D68" s="349" t="s">
        <v>545</v>
      </c>
      <c r="E68" s="299" t="s">
        <v>684</v>
      </c>
      <c r="F68" s="300" t="s">
        <v>685</v>
      </c>
      <c r="G68" s="303"/>
      <c r="H68" s="307"/>
      <c r="I68" s="305"/>
      <c r="J68" s="311"/>
      <c r="K68" s="312"/>
      <c r="L68" s="312"/>
      <c r="M68" s="312"/>
      <c r="N68" s="313"/>
      <c r="O68" s="405"/>
      <c r="P68" s="406"/>
      <c r="Q68" s="406"/>
      <c r="R68" s="407"/>
      <c r="S68" s="339" t="str">
        <f>_xlfn.XLOOKUP('NIST Framework 2.0'!$O68,Table2[Process],Table2[Value],"")</f>
        <v/>
      </c>
      <c r="T68" s="335" t="str">
        <f>_xlfn.XLOOKUP('NIST Framework 2.0'!$P68,Table3[Policy Level],Table3[Value],"")</f>
        <v/>
      </c>
      <c r="U68" s="335" t="str">
        <f>_xlfn.XLOOKUP('NIST Framework 2.0'!$Q68,Table4[Documentation Level],Table4[Value],"")</f>
        <v/>
      </c>
      <c r="V68" s="340" t="str">
        <f>_xlfn.XLOOKUP('NIST Framework 2.0'!$R68,Table5[Automation Level],Table5[Value],"")</f>
        <v/>
      </c>
      <c r="W68" s="341" t="str">
        <f>IFERROR(IF(SUM('NIST Framework 2.0'!$S68:$V68)=0,"",SUM('NIST Framework 2.0'!$S68:$V68)),"")</f>
        <v/>
      </c>
      <c r="X68" s="316"/>
      <c r="Y68" s="317"/>
      <c r="Z68" s="317"/>
      <c r="AA68" s="317"/>
      <c r="AB68" s="318"/>
      <c r="AC68" s="320"/>
      <c r="AD68" s="317"/>
      <c r="AE68" s="317"/>
      <c r="AF68" s="317"/>
      <c r="AG68" s="318"/>
      <c r="AH68" s="283"/>
    </row>
    <row r="69" spans="2:34" ht="100.8" x14ac:dyDescent="0.3">
      <c r="B69" s="282"/>
      <c r="C69" s="360" t="s">
        <v>621</v>
      </c>
      <c r="D69" s="347" t="s">
        <v>622</v>
      </c>
      <c r="E69" s="321"/>
      <c r="F69" s="322"/>
      <c r="G69" s="301" t="str">
        <f>IFERROR(AVERAGE(G70:G75),"")</f>
        <v/>
      </c>
      <c r="H69" s="323" t="str">
        <f>_xlfn.CONCAT(H70," ",H71," ",H72," ",H73," ",H74," ",H75)</f>
        <v xml:space="preserve">     </v>
      </c>
      <c r="I69" s="324"/>
      <c r="J69" s="325">
        <f>SUM(J70:J75)</f>
        <v>0</v>
      </c>
      <c r="K69" s="326">
        <f t="shared" ref="K69:N69" si="13">SUM(K70:K75)</f>
        <v>0</v>
      </c>
      <c r="L69" s="326">
        <f t="shared" si="13"/>
        <v>0</v>
      </c>
      <c r="M69" s="326">
        <f t="shared" si="13"/>
        <v>0</v>
      </c>
      <c r="N69" s="327">
        <f t="shared" si="13"/>
        <v>0</v>
      </c>
      <c r="O69" s="319"/>
      <c r="P69" s="296"/>
      <c r="Q69" s="296"/>
      <c r="R69" s="297"/>
      <c r="S69" s="337"/>
      <c r="T69" s="338"/>
      <c r="U69" s="338"/>
      <c r="V69" s="336"/>
      <c r="W69" s="343" t="str">
        <f>IFERROR(AVERAGE(W70:W75),"")</f>
        <v/>
      </c>
      <c r="X69" s="328"/>
      <c r="Y69" s="329"/>
      <c r="Z69" s="329"/>
      <c r="AA69" s="329"/>
      <c r="AB69" s="330"/>
      <c r="AC69" s="331"/>
      <c r="AD69" s="329"/>
      <c r="AE69" s="329"/>
      <c r="AF69" s="329"/>
      <c r="AG69" s="330"/>
      <c r="AH69" s="283"/>
    </row>
    <row r="70" spans="2:34" ht="129.6" x14ac:dyDescent="0.3">
      <c r="B70" s="282"/>
      <c r="C70" s="352"/>
      <c r="D70" s="348"/>
      <c r="E70" s="293" t="s">
        <v>627</v>
      </c>
      <c r="F70" s="298" t="s">
        <v>707</v>
      </c>
      <c r="G70" s="302"/>
      <c r="H70" s="306"/>
      <c r="I70" s="304"/>
      <c r="J70" s="309"/>
      <c r="K70" s="294"/>
      <c r="L70" s="294"/>
      <c r="M70" s="294"/>
      <c r="N70" s="310"/>
      <c r="O70" s="402"/>
      <c r="P70" s="403"/>
      <c r="Q70" s="403"/>
      <c r="R70" s="404"/>
      <c r="S70" s="332" t="str">
        <f>_xlfn.XLOOKUP('NIST Framework 2.0'!$O70,Table2[Process],Table2[Value],"")</f>
        <v/>
      </c>
      <c r="T70" s="333" t="str">
        <f>_xlfn.XLOOKUP('NIST Framework 2.0'!$P70,Table3[Policy Level],Table3[Value],"")</f>
        <v/>
      </c>
      <c r="U70" s="333" t="str">
        <f>_xlfn.XLOOKUP('NIST Framework 2.0'!$Q70,Table4[Documentation Level],Table4[Value],"")</f>
        <v/>
      </c>
      <c r="V70" s="334" t="str">
        <f>_xlfn.XLOOKUP('NIST Framework 2.0'!$R70,Table5[Automation Level],Table5[Value],"")</f>
        <v/>
      </c>
      <c r="W70" s="341" t="str">
        <f>IFERROR(IF(SUM('NIST Framework 2.0'!$S70:$V70)=0,"",SUM('NIST Framework 2.0'!$S70:$V70)),"")</f>
        <v/>
      </c>
      <c r="X70" s="314"/>
      <c r="Y70" s="295"/>
      <c r="Z70" s="295"/>
      <c r="AA70" s="295"/>
      <c r="AB70" s="315"/>
      <c r="AC70" s="308"/>
      <c r="AD70" s="295"/>
      <c r="AE70" s="295"/>
      <c r="AF70" s="295"/>
      <c r="AG70" s="315"/>
      <c r="AH70" s="283"/>
    </row>
    <row r="71" spans="2:34" ht="43.2" x14ac:dyDescent="0.3">
      <c r="B71" s="282"/>
      <c r="C71" s="352"/>
      <c r="D71" s="348" t="s">
        <v>545</v>
      </c>
      <c r="E71" s="293" t="s">
        <v>628</v>
      </c>
      <c r="F71" s="298" t="s">
        <v>706</v>
      </c>
      <c r="G71" s="302"/>
      <c r="H71" s="306"/>
      <c r="I71" s="304"/>
      <c r="J71" s="309"/>
      <c r="K71" s="294"/>
      <c r="L71" s="294"/>
      <c r="M71" s="294"/>
      <c r="N71" s="310"/>
      <c r="O71" s="402"/>
      <c r="P71" s="403"/>
      <c r="Q71" s="403"/>
      <c r="R71" s="404"/>
      <c r="S71" s="332" t="str">
        <f>_xlfn.XLOOKUP('NIST Framework 2.0'!$O71,Table2[Process],Table2[Value],"")</f>
        <v/>
      </c>
      <c r="T71" s="333" t="str">
        <f>_xlfn.XLOOKUP('NIST Framework 2.0'!$P71,Table3[Policy Level],Table3[Value],"")</f>
        <v/>
      </c>
      <c r="U71" s="333" t="str">
        <f>_xlfn.XLOOKUP('NIST Framework 2.0'!$Q71,Table4[Documentation Level],Table4[Value],"")</f>
        <v/>
      </c>
      <c r="V71" s="334" t="str">
        <f>_xlfn.XLOOKUP('NIST Framework 2.0'!$R71,Table5[Automation Level],Table5[Value],"")</f>
        <v/>
      </c>
      <c r="W71" s="341" t="str">
        <f>IFERROR(IF(SUM('NIST Framework 2.0'!$S71:$V71)=0,"",SUM('NIST Framework 2.0'!$S71:$V71)),"")</f>
        <v/>
      </c>
      <c r="X71" s="314"/>
      <c r="Y71" s="295"/>
      <c r="Z71" s="295"/>
      <c r="AA71" s="295"/>
      <c r="AB71" s="315"/>
      <c r="AC71" s="308"/>
      <c r="AD71" s="295"/>
      <c r="AE71" s="295"/>
      <c r="AF71" s="295"/>
      <c r="AG71" s="315"/>
      <c r="AH71" s="283"/>
    </row>
    <row r="72" spans="2:34" ht="72" x14ac:dyDescent="0.3">
      <c r="B72" s="282"/>
      <c r="C72" s="352"/>
      <c r="D72" s="348" t="s">
        <v>545</v>
      </c>
      <c r="E72" s="293" t="s">
        <v>629</v>
      </c>
      <c r="F72" s="298" t="s">
        <v>705</v>
      </c>
      <c r="G72" s="302"/>
      <c r="H72" s="306"/>
      <c r="I72" s="304"/>
      <c r="J72" s="309"/>
      <c r="K72" s="294"/>
      <c r="L72" s="294"/>
      <c r="M72" s="294"/>
      <c r="N72" s="310"/>
      <c r="O72" s="402"/>
      <c r="P72" s="403"/>
      <c r="Q72" s="403"/>
      <c r="R72" s="404"/>
      <c r="S72" s="332" t="str">
        <f>_xlfn.XLOOKUP('NIST Framework 2.0'!$O72,Table2[Process],Table2[Value],"")</f>
        <v/>
      </c>
      <c r="T72" s="333" t="str">
        <f>_xlfn.XLOOKUP('NIST Framework 2.0'!$P72,Table3[Policy Level],Table3[Value],"")</f>
        <v/>
      </c>
      <c r="U72" s="333" t="str">
        <f>_xlfn.XLOOKUP('NIST Framework 2.0'!$Q72,Table4[Documentation Level],Table4[Value],"")</f>
        <v/>
      </c>
      <c r="V72" s="334" t="str">
        <f>_xlfn.XLOOKUP('NIST Framework 2.0'!$R72,Table5[Automation Level],Table5[Value],"")</f>
        <v/>
      </c>
      <c r="W72" s="341" t="str">
        <f>IFERROR(IF(SUM('NIST Framework 2.0'!$S72:$V72)=0,"",SUM('NIST Framework 2.0'!$S72:$V72)),"")</f>
        <v/>
      </c>
      <c r="X72" s="314"/>
      <c r="Y72" s="295"/>
      <c r="Z72" s="295"/>
      <c r="AA72" s="295"/>
      <c r="AB72" s="315"/>
      <c r="AC72" s="308"/>
      <c r="AD72" s="295"/>
      <c r="AE72" s="295"/>
      <c r="AF72" s="295"/>
      <c r="AG72" s="315"/>
      <c r="AH72" s="283"/>
    </row>
    <row r="73" spans="2:34" ht="115.2" x14ac:dyDescent="0.3">
      <c r="B73" s="282"/>
      <c r="C73" s="352"/>
      <c r="D73" s="348" t="s">
        <v>545</v>
      </c>
      <c r="E73" s="293" t="s">
        <v>630</v>
      </c>
      <c r="F73" s="298" t="s">
        <v>704</v>
      </c>
      <c r="G73" s="302"/>
      <c r="H73" s="306"/>
      <c r="I73" s="304"/>
      <c r="J73" s="309"/>
      <c r="K73" s="294"/>
      <c r="L73" s="294"/>
      <c r="M73" s="294"/>
      <c r="N73" s="310"/>
      <c r="O73" s="402"/>
      <c r="P73" s="403"/>
      <c r="Q73" s="403"/>
      <c r="R73" s="404"/>
      <c r="S73" s="332" t="str">
        <f>_xlfn.XLOOKUP('NIST Framework 2.0'!$O73,Table2[Process],Table2[Value],"")</f>
        <v/>
      </c>
      <c r="T73" s="333" t="str">
        <f>_xlfn.XLOOKUP('NIST Framework 2.0'!$P73,Table3[Policy Level],Table3[Value],"")</f>
        <v/>
      </c>
      <c r="U73" s="333" t="str">
        <f>_xlfn.XLOOKUP('NIST Framework 2.0'!$Q73,Table4[Documentation Level],Table4[Value],"")</f>
        <v/>
      </c>
      <c r="V73" s="334" t="str">
        <f>_xlfn.XLOOKUP('NIST Framework 2.0'!$R73,Table5[Automation Level],Table5[Value],"")</f>
        <v/>
      </c>
      <c r="W73" s="341" t="str">
        <f>IFERROR(IF(SUM('NIST Framework 2.0'!$S73:$V73)=0,"",SUM('NIST Framework 2.0'!$S73:$V73)),"")</f>
        <v/>
      </c>
      <c r="X73" s="314"/>
      <c r="Y73" s="295"/>
      <c r="Z73" s="295"/>
      <c r="AA73" s="295"/>
      <c r="AB73" s="315"/>
      <c r="AC73" s="308"/>
      <c r="AD73" s="295"/>
      <c r="AE73" s="295"/>
      <c r="AF73" s="295"/>
      <c r="AG73" s="315"/>
      <c r="AH73" s="283"/>
    </row>
    <row r="74" spans="2:34" ht="115.2" x14ac:dyDescent="0.3">
      <c r="B74" s="282"/>
      <c r="C74" s="352"/>
      <c r="D74" s="348" t="s">
        <v>545</v>
      </c>
      <c r="E74" s="293" t="s">
        <v>631</v>
      </c>
      <c r="F74" s="298" t="s">
        <v>703</v>
      </c>
      <c r="G74" s="302"/>
      <c r="H74" s="306"/>
      <c r="I74" s="304"/>
      <c r="J74" s="309"/>
      <c r="K74" s="294"/>
      <c r="L74" s="294"/>
      <c r="M74" s="294"/>
      <c r="N74" s="310"/>
      <c r="O74" s="402"/>
      <c r="P74" s="403"/>
      <c r="Q74" s="403"/>
      <c r="R74" s="404"/>
      <c r="S74" s="332" t="str">
        <f>_xlfn.XLOOKUP('NIST Framework 2.0'!$O74,Table2[Process],Table2[Value],"")</f>
        <v/>
      </c>
      <c r="T74" s="333" t="str">
        <f>_xlfn.XLOOKUP('NIST Framework 2.0'!$P74,Table3[Policy Level],Table3[Value],"")</f>
        <v/>
      </c>
      <c r="U74" s="333" t="str">
        <f>_xlfn.XLOOKUP('NIST Framework 2.0'!$Q74,Table4[Documentation Level],Table4[Value],"")</f>
        <v/>
      </c>
      <c r="V74" s="334" t="str">
        <f>_xlfn.XLOOKUP('NIST Framework 2.0'!$R74,Table5[Automation Level],Table5[Value],"")</f>
        <v/>
      </c>
      <c r="W74" s="341" t="str">
        <f>IFERROR(IF(SUM('NIST Framework 2.0'!$S74:$V74)=0,"",SUM('NIST Framework 2.0'!$S74:$V74)),"")</f>
        <v/>
      </c>
      <c r="X74" s="314"/>
      <c r="Y74" s="295"/>
      <c r="Z74" s="295"/>
      <c r="AA74" s="295"/>
      <c r="AB74" s="315"/>
      <c r="AC74" s="308"/>
      <c r="AD74" s="295"/>
      <c r="AE74" s="295"/>
      <c r="AF74" s="295"/>
      <c r="AG74" s="315"/>
      <c r="AH74" s="283"/>
    </row>
    <row r="75" spans="2:34" ht="72.599999999999994" thickBot="1" x14ac:dyDescent="0.35">
      <c r="B75" s="282"/>
      <c r="C75" s="352"/>
      <c r="D75" s="349" t="s">
        <v>545</v>
      </c>
      <c r="E75" s="299" t="s">
        <v>632</v>
      </c>
      <c r="F75" s="300" t="s">
        <v>702</v>
      </c>
      <c r="G75" s="303"/>
      <c r="H75" s="307"/>
      <c r="I75" s="305"/>
      <c r="J75" s="311"/>
      <c r="K75" s="312"/>
      <c r="L75" s="312"/>
      <c r="M75" s="312"/>
      <c r="N75" s="313"/>
      <c r="O75" s="405"/>
      <c r="P75" s="406"/>
      <c r="Q75" s="406"/>
      <c r="R75" s="407"/>
      <c r="S75" s="339" t="str">
        <f>_xlfn.XLOOKUP('NIST Framework 2.0'!$O75,Table2[Process],Table2[Value],"")</f>
        <v/>
      </c>
      <c r="T75" s="335" t="str">
        <f>_xlfn.XLOOKUP('NIST Framework 2.0'!$P75,Table3[Policy Level],Table3[Value],"")</f>
        <v/>
      </c>
      <c r="U75" s="335" t="str">
        <f>_xlfn.XLOOKUP('NIST Framework 2.0'!$Q75,Table4[Documentation Level],Table4[Value],"")</f>
        <v/>
      </c>
      <c r="V75" s="340" t="str">
        <f>_xlfn.XLOOKUP('NIST Framework 2.0'!$R75,Table5[Automation Level],Table5[Value],"")</f>
        <v/>
      </c>
      <c r="W75" s="341" t="str">
        <f>IFERROR(IF(SUM('NIST Framework 2.0'!$S75:$V75)=0,"",SUM('NIST Framework 2.0'!$S75:$V75)),"")</f>
        <v/>
      </c>
      <c r="X75" s="316"/>
      <c r="Y75" s="317"/>
      <c r="Z75" s="317"/>
      <c r="AA75" s="317"/>
      <c r="AB75" s="318"/>
      <c r="AC75" s="320"/>
      <c r="AD75" s="317"/>
      <c r="AE75" s="317"/>
      <c r="AF75" s="317"/>
      <c r="AG75" s="318"/>
      <c r="AH75" s="283"/>
    </row>
    <row r="76" spans="2:34" ht="72" x14ac:dyDescent="0.3">
      <c r="B76" s="282"/>
      <c r="C76" s="352"/>
      <c r="D76" s="347" t="s">
        <v>623</v>
      </c>
      <c r="E76" s="321" t="s">
        <v>545</v>
      </c>
      <c r="F76" s="322" t="s">
        <v>545</v>
      </c>
      <c r="G76" s="301" t="str">
        <f>IFERROR(AVERAGE(G77:G78),"")</f>
        <v/>
      </c>
      <c r="H76" s="323" t="str">
        <f>_xlfn.CONCAT(H77," ",H78)</f>
        <v xml:space="preserve"> </v>
      </c>
      <c r="I76" s="324"/>
      <c r="J76" s="325">
        <f>SUM(J77:J78)</f>
        <v>0</v>
      </c>
      <c r="K76" s="326">
        <f t="shared" ref="K76:N76" si="14">SUM(K77:K78)</f>
        <v>0</v>
      </c>
      <c r="L76" s="326">
        <f t="shared" si="14"/>
        <v>0</v>
      </c>
      <c r="M76" s="326">
        <f t="shared" si="14"/>
        <v>0</v>
      </c>
      <c r="N76" s="327">
        <f t="shared" si="14"/>
        <v>0</v>
      </c>
      <c r="O76" s="319"/>
      <c r="P76" s="296"/>
      <c r="Q76" s="296"/>
      <c r="R76" s="297"/>
      <c r="S76" s="337"/>
      <c r="T76" s="338"/>
      <c r="U76" s="338"/>
      <c r="V76" s="336"/>
      <c r="W76" s="343" t="str">
        <f>IFERROR(AVERAGE(W77:W78),"")</f>
        <v/>
      </c>
      <c r="X76" s="328"/>
      <c r="Y76" s="329"/>
      <c r="Z76" s="329"/>
      <c r="AA76" s="329"/>
      <c r="AB76" s="330"/>
      <c r="AC76" s="331"/>
      <c r="AD76" s="329"/>
      <c r="AE76" s="329"/>
      <c r="AF76" s="329"/>
      <c r="AG76" s="330"/>
      <c r="AH76" s="283"/>
    </row>
    <row r="77" spans="2:34" ht="144" x14ac:dyDescent="0.3">
      <c r="B77" s="282"/>
      <c r="C77" s="352"/>
      <c r="D77" s="348" t="s">
        <v>545</v>
      </c>
      <c r="E77" s="293" t="s">
        <v>633</v>
      </c>
      <c r="F77" s="298" t="s">
        <v>701</v>
      </c>
      <c r="G77" s="302"/>
      <c r="H77" s="306"/>
      <c r="I77" s="304"/>
      <c r="J77" s="309"/>
      <c r="K77" s="294"/>
      <c r="L77" s="294"/>
      <c r="M77" s="294"/>
      <c r="N77" s="310"/>
      <c r="O77" s="402"/>
      <c r="P77" s="403"/>
      <c r="Q77" s="403"/>
      <c r="R77" s="404"/>
      <c r="S77" s="332" t="str">
        <f>_xlfn.XLOOKUP('NIST Framework 2.0'!$O77,Table2[Process],Table2[Value],"")</f>
        <v/>
      </c>
      <c r="T77" s="333" t="str">
        <f>_xlfn.XLOOKUP('NIST Framework 2.0'!$P77,Table3[Policy Level],Table3[Value],"")</f>
        <v/>
      </c>
      <c r="U77" s="333" t="str">
        <f>_xlfn.XLOOKUP('NIST Framework 2.0'!$Q77,Table4[Documentation Level],Table4[Value],"")</f>
        <v/>
      </c>
      <c r="V77" s="334" t="str">
        <f>_xlfn.XLOOKUP('NIST Framework 2.0'!$R77,Table5[Automation Level],Table5[Value],"")</f>
        <v/>
      </c>
      <c r="W77" s="341" t="str">
        <f>IFERROR(IF(SUM('NIST Framework 2.0'!$S77:$V77)=0,"",SUM('NIST Framework 2.0'!$S77:$V77)),"")</f>
        <v/>
      </c>
      <c r="X77" s="314"/>
      <c r="Y77" s="295"/>
      <c r="Z77" s="295"/>
      <c r="AA77" s="295"/>
      <c r="AB77" s="315"/>
      <c r="AC77" s="308"/>
      <c r="AD77" s="295"/>
      <c r="AE77" s="295"/>
      <c r="AF77" s="295"/>
      <c r="AG77" s="315"/>
      <c r="AH77" s="283"/>
    </row>
    <row r="78" spans="2:34" ht="115.8" thickBot="1" x14ac:dyDescent="0.35">
      <c r="B78" s="282"/>
      <c r="C78" s="352"/>
      <c r="D78" s="349" t="s">
        <v>545</v>
      </c>
      <c r="E78" s="299" t="s">
        <v>634</v>
      </c>
      <c r="F78" s="300" t="s">
        <v>700</v>
      </c>
      <c r="G78" s="303"/>
      <c r="H78" s="307"/>
      <c r="I78" s="305"/>
      <c r="J78" s="311"/>
      <c r="K78" s="312"/>
      <c r="L78" s="312"/>
      <c r="M78" s="312"/>
      <c r="N78" s="313"/>
      <c r="O78" s="405"/>
      <c r="P78" s="406"/>
      <c r="Q78" s="406"/>
      <c r="R78" s="407"/>
      <c r="S78" s="339" t="str">
        <f>_xlfn.XLOOKUP('NIST Framework 2.0'!$O78,Table2[Process],Table2[Value],"")</f>
        <v/>
      </c>
      <c r="T78" s="335" t="str">
        <f>_xlfn.XLOOKUP('NIST Framework 2.0'!$P78,Table3[Policy Level],Table3[Value],"")</f>
        <v/>
      </c>
      <c r="U78" s="335" t="str">
        <f>_xlfn.XLOOKUP('NIST Framework 2.0'!$Q78,Table4[Documentation Level],Table4[Value],"")</f>
        <v/>
      </c>
      <c r="V78" s="340" t="str">
        <f>_xlfn.XLOOKUP('NIST Framework 2.0'!$R78,Table5[Automation Level],Table5[Value],"")</f>
        <v/>
      </c>
      <c r="W78" s="341" t="str">
        <f>IFERROR(IF(SUM('NIST Framework 2.0'!$S78:$V78)=0,"",SUM('NIST Framework 2.0'!$S78:$V78)),"")</f>
        <v/>
      </c>
      <c r="X78" s="316"/>
      <c r="Y78" s="317"/>
      <c r="Z78" s="317"/>
      <c r="AA78" s="317"/>
      <c r="AB78" s="318"/>
      <c r="AC78" s="320"/>
      <c r="AD78" s="317"/>
      <c r="AE78" s="317"/>
      <c r="AF78" s="317"/>
      <c r="AG78" s="318"/>
      <c r="AH78" s="283"/>
    </row>
    <row r="79" spans="2:34" ht="57.6" x14ac:dyDescent="0.3">
      <c r="B79" s="282"/>
      <c r="C79" s="352"/>
      <c r="D79" s="347" t="s">
        <v>624</v>
      </c>
      <c r="E79" s="321"/>
      <c r="F79" s="322"/>
      <c r="G79" s="301" t="str">
        <f>IFERROR(AVERAGE(G80:G84),"")</f>
        <v/>
      </c>
      <c r="H79" s="323" t="str">
        <f>_xlfn.CONCAT(H80," ",H81," ",H82," ",H83," ",H84)</f>
        <v xml:space="preserve">    </v>
      </c>
      <c r="I79" s="324"/>
      <c r="J79" s="325">
        <f>SUM(J80:J84)</f>
        <v>0</v>
      </c>
      <c r="K79" s="326">
        <f t="shared" ref="K79:N79" si="15">SUM(K80:K84)</f>
        <v>0</v>
      </c>
      <c r="L79" s="326">
        <f t="shared" si="15"/>
        <v>0</v>
      </c>
      <c r="M79" s="326">
        <f t="shared" si="15"/>
        <v>0</v>
      </c>
      <c r="N79" s="327">
        <f t="shared" si="15"/>
        <v>0</v>
      </c>
      <c r="O79" s="319"/>
      <c r="P79" s="296"/>
      <c r="Q79" s="296"/>
      <c r="R79" s="297"/>
      <c r="S79" s="337"/>
      <c r="T79" s="338"/>
      <c r="U79" s="338"/>
      <c r="V79" s="336"/>
      <c r="W79" s="343" t="str">
        <f>IFERROR(AVERAGE(W80:W84),"")</f>
        <v/>
      </c>
      <c r="X79" s="328"/>
      <c r="Y79" s="329"/>
      <c r="Z79" s="329"/>
      <c r="AA79" s="329"/>
      <c r="AB79" s="330"/>
      <c r="AC79" s="331"/>
      <c r="AD79" s="329"/>
      <c r="AE79" s="329"/>
      <c r="AF79" s="329"/>
      <c r="AG79" s="330"/>
      <c r="AH79" s="283"/>
    </row>
    <row r="80" spans="2:34" ht="115.2" x14ac:dyDescent="0.3">
      <c r="B80" s="282"/>
      <c r="C80" s="352"/>
      <c r="D80" s="348"/>
      <c r="E80" s="293" t="s">
        <v>635</v>
      </c>
      <c r="F80" s="298" t="s">
        <v>699</v>
      </c>
      <c r="G80" s="302"/>
      <c r="H80" s="306"/>
      <c r="I80" s="304"/>
      <c r="J80" s="309"/>
      <c r="K80" s="294"/>
      <c r="L80" s="294"/>
      <c r="M80" s="294"/>
      <c r="N80" s="310"/>
      <c r="O80" s="402"/>
      <c r="P80" s="403"/>
      <c r="Q80" s="403"/>
      <c r="R80" s="404"/>
      <c r="S80" s="332" t="str">
        <f>_xlfn.XLOOKUP('NIST Framework 2.0'!$O80,Table2[Process],Table2[Value],"")</f>
        <v/>
      </c>
      <c r="T80" s="333" t="str">
        <f>_xlfn.XLOOKUP('NIST Framework 2.0'!$P80,Table3[Policy Level],Table3[Value],"")</f>
        <v/>
      </c>
      <c r="U80" s="333" t="str">
        <f>_xlfn.XLOOKUP('NIST Framework 2.0'!$Q80,Table4[Documentation Level],Table4[Value],"")</f>
        <v/>
      </c>
      <c r="V80" s="334" t="str">
        <f>_xlfn.XLOOKUP('NIST Framework 2.0'!$R80,Table5[Automation Level],Table5[Value],"")</f>
        <v/>
      </c>
      <c r="W80" s="341" t="str">
        <f>IFERROR(IF(SUM('NIST Framework 2.0'!$S80:$V80)=0,"",SUM('NIST Framework 2.0'!$S80:$V80)),"")</f>
        <v/>
      </c>
      <c r="X80" s="314"/>
      <c r="Y80" s="295"/>
      <c r="Z80" s="295"/>
      <c r="AA80" s="295"/>
      <c r="AB80" s="315"/>
      <c r="AC80" s="308"/>
      <c r="AD80" s="295"/>
      <c r="AE80" s="295"/>
      <c r="AF80" s="295"/>
      <c r="AG80" s="315"/>
      <c r="AH80" s="283"/>
    </row>
    <row r="81" spans="2:34" ht="115.2" x14ac:dyDescent="0.3">
      <c r="B81" s="282"/>
      <c r="C81" s="352"/>
      <c r="D81" s="348" t="s">
        <v>545</v>
      </c>
      <c r="E81" s="293" t="s">
        <v>636</v>
      </c>
      <c r="F81" s="298" t="s">
        <v>698</v>
      </c>
      <c r="G81" s="302"/>
      <c r="H81" s="306"/>
      <c r="I81" s="304"/>
      <c r="J81" s="309"/>
      <c r="K81" s="294"/>
      <c r="L81" s="294"/>
      <c r="M81" s="294"/>
      <c r="N81" s="310"/>
      <c r="O81" s="402"/>
      <c r="P81" s="403"/>
      <c r="Q81" s="403"/>
      <c r="R81" s="404"/>
      <c r="S81" s="332" t="str">
        <f>_xlfn.XLOOKUP('NIST Framework 2.0'!$O81,Table2[Process],Table2[Value],"")</f>
        <v/>
      </c>
      <c r="T81" s="333" t="str">
        <f>_xlfn.XLOOKUP('NIST Framework 2.0'!$P81,Table3[Policy Level],Table3[Value],"")</f>
        <v/>
      </c>
      <c r="U81" s="333" t="str">
        <f>_xlfn.XLOOKUP('NIST Framework 2.0'!$Q81,Table4[Documentation Level],Table4[Value],"")</f>
        <v/>
      </c>
      <c r="V81" s="334" t="str">
        <f>_xlfn.XLOOKUP('NIST Framework 2.0'!$R81,Table5[Automation Level],Table5[Value],"")</f>
        <v/>
      </c>
      <c r="W81" s="341" t="str">
        <f>IFERROR(IF(SUM('NIST Framework 2.0'!$S81:$V81)=0,"",SUM('NIST Framework 2.0'!$S81:$V81)),"")</f>
        <v/>
      </c>
      <c r="X81" s="314"/>
      <c r="Y81" s="295"/>
      <c r="Z81" s="295"/>
      <c r="AA81" s="295"/>
      <c r="AB81" s="315"/>
      <c r="AC81" s="308"/>
      <c r="AD81" s="295"/>
      <c r="AE81" s="295"/>
      <c r="AF81" s="295"/>
      <c r="AG81" s="315"/>
      <c r="AH81" s="283"/>
    </row>
    <row r="82" spans="2:34" ht="86.4" x14ac:dyDescent="0.3">
      <c r="B82" s="282"/>
      <c r="C82" s="352"/>
      <c r="D82" s="348" t="s">
        <v>545</v>
      </c>
      <c r="E82" s="293" t="s">
        <v>637</v>
      </c>
      <c r="F82" s="298" t="s">
        <v>697</v>
      </c>
      <c r="G82" s="302"/>
      <c r="H82" s="306"/>
      <c r="I82" s="304"/>
      <c r="J82" s="309"/>
      <c r="K82" s="294"/>
      <c r="L82" s="294"/>
      <c r="M82" s="294"/>
      <c r="N82" s="310"/>
      <c r="O82" s="402"/>
      <c r="P82" s="403"/>
      <c r="Q82" s="403"/>
      <c r="R82" s="404"/>
      <c r="S82" s="332" t="str">
        <f>_xlfn.XLOOKUP('NIST Framework 2.0'!$O82,Table2[Process],Table2[Value],"")</f>
        <v/>
      </c>
      <c r="T82" s="333" t="str">
        <f>_xlfn.XLOOKUP('NIST Framework 2.0'!$P82,Table3[Policy Level],Table3[Value],"")</f>
        <v/>
      </c>
      <c r="U82" s="333" t="str">
        <f>_xlfn.XLOOKUP('NIST Framework 2.0'!$Q82,Table4[Documentation Level],Table4[Value],"")</f>
        <v/>
      </c>
      <c r="V82" s="334" t="str">
        <f>_xlfn.XLOOKUP('NIST Framework 2.0'!$R82,Table5[Automation Level],Table5[Value],"")</f>
        <v/>
      </c>
      <c r="W82" s="341" t="str">
        <f>IFERROR(IF(SUM('NIST Framework 2.0'!$S82:$V82)=0,"",SUM('NIST Framework 2.0'!$S82:$V82)),"")</f>
        <v/>
      </c>
      <c r="X82" s="314"/>
      <c r="Y82" s="295"/>
      <c r="Z82" s="295"/>
      <c r="AA82" s="295"/>
      <c r="AB82" s="315"/>
      <c r="AC82" s="308"/>
      <c r="AD82" s="295"/>
      <c r="AE82" s="295"/>
      <c r="AF82" s="295"/>
      <c r="AG82" s="315"/>
      <c r="AH82" s="283"/>
    </row>
    <row r="83" spans="2:34" ht="43.2" x14ac:dyDescent="0.3">
      <c r="B83" s="282"/>
      <c r="C83" s="352"/>
      <c r="D83" s="348" t="s">
        <v>545</v>
      </c>
      <c r="E83" s="293" t="s">
        <v>638</v>
      </c>
      <c r="F83" s="298" t="s">
        <v>696</v>
      </c>
      <c r="G83" s="302"/>
      <c r="H83" s="306"/>
      <c r="I83" s="304"/>
      <c r="J83" s="309"/>
      <c r="K83" s="294"/>
      <c r="L83" s="294"/>
      <c r="M83" s="294"/>
      <c r="N83" s="310"/>
      <c r="O83" s="402"/>
      <c r="P83" s="403"/>
      <c r="Q83" s="403"/>
      <c r="R83" s="404"/>
      <c r="S83" s="332" t="str">
        <f>_xlfn.XLOOKUP('NIST Framework 2.0'!$O83,Table2[Process],Table2[Value],"")</f>
        <v/>
      </c>
      <c r="T83" s="333" t="str">
        <f>_xlfn.XLOOKUP('NIST Framework 2.0'!$P83,Table3[Policy Level],Table3[Value],"")</f>
        <v/>
      </c>
      <c r="U83" s="333" t="str">
        <f>_xlfn.XLOOKUP('NIST Framework 2.0'!$Q83,Table4[Documentation Level],Table4[Value],"")</f>
        <v/>
      </c>
      <c r="V83" s="334" t="str">
        <f>_xlfn.XLOOKUP('NIST Framework 2.0'!$R83,Table5[Automation Level],Table5[Value],"")</f>
        <v/>
      </c>
      <c r="W83" s="341" t="str">
        <f>IFERROR(IF(SUM('NIST Framework 2.0'!$S83:$V83)=0,"",SUM('NIST Framework 2.0'!$S83:$V83)),"")</f>
        <v/>
      </c>
      <c r="X83" s="314"/>
      <c r="Y83" s="295"/>
      <c r="Z83" s="295"/>
      <c r="AA83" s="295"/>
      <c r="AB83" s="315"/>
      <c r="AC83" s="308"/>
      <c r="AD83" s="295"/>
      <c r="AE83" s="295"/>
      <c r="AF83" s="295"/>
      <c r="AG83" s="315"/>
      <c r="AH83" s="283"/>
    </row>
    <row r="84" spans="2:34" ht="87" thickBot="1" x14ac:dyDescent="0.35">
      <c r="B84" s="282"/>
      <c r="C84" s="352"/>
      <c r="D84" s="349" t="s">
        <v>545</v>
      </c>
      <c r="E84" s="299" t="s">
        <v>639</v>
      </c>
      <c r="F84" s="300" t="s">
        <v>660</v>
      </c>
      <c r="G84" s="303"/>
      <c r="H84" s="307"/>
      <c r="I84" s="305"/>
      <c r="J84" s="311"/>
      <c r="K84" s="312"/>
      <c r="L84" s="312"/>
      <c r="M84" s="312"/>
      <c r="N84" s="313"/>
      <c r="O84" s="405"/>
      <c r="P84" s="406"/>
      <c r="Q84" s="406"/>
      <c r="R84" s="407"/>
      <c r="S84" s="339" t="str">
        <f>_xlfn.XLOOKUP('NIST Framework 2.0'!$O84,Table2[Process],Table2[Value],"")</f>
        <v/>
      </c>
      <c r="T84" s="335" t="str">
        <f>_xlfn.XLOOKUP('NIST Framework 2.0'!$P84,Table3[Policy Level],Table3[Value],"")</f>
        <v/>
      </c>
      <c r="U84" s="335" t="str">
        <f>_xlfn.XLOOKUP('NIST Framework 2.0'!$Q84,Table4[Documentation Level],Table4[Value],"")</f>
        <v/>
      </c>
      <c r="V84" s="340" t="str">
        <f>_xlfn.XLOOKUP('NIST Framework 2.0'!$R84,Table5[Automation Level],Table5[Value],"")</f>
        <v/>
      </c>
      <c r="W84" s="341" t="str">
        <f>IFERROR(IF(SUM('NIST Framework 2.0'!$S84:$V84)=0,"",SUM('NIST Framework 2.0'!$S84:$V84)),"")</f>
        <v/>
      </c>
      <c r="X84" s="316"/>
      <c r="Y84" s="317"/>
      <c r="Z84" s="317"/>
      <c r="AA84" s="317"/>
      <c r="AB84" s="318"/>
      <c r="AC84" s="320"/>
      <c r="AD84" s="317"/>
      <c r="AE84" s="317"/>
      <c r="AF84" s="317"/>
      <c r="AG84" s="318"/>
      <c r="AH84" s="283"/>
    </row>
    <row r="85" spans="2:34" ht="100.8" x14ac:dyDescent="0.3">
      <c r="B85" s="282"/>
      <c r="C85" s="352"/>
      <c r="D85" s="347" t="s">
        <v>625</v>
      </c>
      <c r="E85" s="321"/>
      <c r="F85" s="322"/>
      <c r="G85" s="301" t="str">
        <f>IFERROR(AVERAGE(G86:G91),"")</f>
        <v/>
      </c>
      <c r="H85" s="323" t="str">
        <f>_xlfn.CONCAT(H86," ",H87," ",H88," ",H89," ",H90," ",H91)</f>
        <v xml:space="preserve">     </v>
      </c>
      <c r="I85" s="324"/>
      <c r="J85" s="325">
        <f>SUM(J86:J91)</f>
        <v>0</v>
      </c>
      <c r="K85" s="326">
        <f t="shared" ref="K85:N85" si="16">SUM(K86:K91)</f>
        <v>0</v>
      </c>
      <c r="L85" s="326">
        <f t="shared" si="16"/>
        <v>0</v>
      </c>
      <c r="M85" s="326">
        <f t="shared" si="16"/>
        <v>0</v>
      </c>
      <c r="N85" s="327">
        <f t="shared" si="16"/>
        <v>0</v>
      </c>
      <c r="O85" s="319"/>
      <c r="P85" s="296"/>
      <c r="Q85" s="296"/>
      <c r="R85" s="297"/>
      <c r="S85" s="337"/>
      <c r="T85" s="338"/>
      <c r="U85" s="338"/>
      <c r="V85" s="336"/>
      <c r="W85" s="343" t="str">
        <f>IFERROR(AVERAGE(W86:W91),"")</f>
        <v/>
      </c>
      <c r="X85" s="328"/>
      <c r="Y85" s="329"/>
      <c r="Z85" s="329"/>
      <c r="AA85" s="329"/>
      <c r="AB85" s="330"/>
      <c r="AC85" s="331"/>
      <c r="AD85" s="329"/>
      <c r="AE85" s="329"/>
      <c r="AF85" s="329"/>
      <c r="AG85" s="330"/>
      <c r="AH85" s="283"/>
    </row>
    <row r="86" spans="2:34" ht="72" x14ac:dyDescent="0.3">
      <c r="B86" s="282"/>
      <c r="C86" s="352"/>
      <c r="D86" s="348"/>
      <c r="E86" s="293" t="s">
        <v>640</v>
      </c>
      <c r="F86" s="298" t="s">
        <v>659</v>
      </c>
      <c r="G86" s="302"/>
      <c r="H86" s="306"/>
      <c r="I86" s="304"/>
      <c r="J86" s="309"/>
      <c r="K86" s="294"/>
      <c r="L86" s="294"/>
      <c r="M86" s="294"/>
      <c r="N86" s="310"/>
      <c r="O86" s="402"/>
      <c r="P86" s="403"/>
      <c r="Q86" s="403"/>
      <c r="R86" s="404"/>
      <c r="S86" s="332" t="str">
        <f>_xlfn.XLOOKUP('NIST Framework 2.0'!$O86,Table2[Process],Table2[Value],"")</f>
        <v/>
      </c>
      <c r="T86" s="333" t="str">
        <f>_xlfn.XLOOKUP('NIST Framework 2.0'!$P86,Table3[Policy Level],Table3[Value],"")</f>
        <v/>
      </c>
      <c r="U86" s="333" t="str">
        <f>_xlfn.XLOOKUP('NIST Framework 2.0'!$Q86,Table4[Documentation Level],Table4[Value],"")</f>
        <v/>
      </c>
      <c r="V86" s="334" t="str">
        <f>_xlfn.XLOOKUP('NIST Framework 2.0'!$R86,Table5[Automation Level],Table5[Value],"")</f>
        <v/>
      </c>
      <c r="W86" s="341" t="str">
        <f>IFERROR(IF(SUM('NIST Framework 2.0'!$S86:$V86)=0,"",SUM('NIST Framework 2.0'!$S86:$V86)),"")</f>
        <v/>
      </c>
      <c r="X86" s="314"/>
      <c r="Y86" s="295"/>
      <c r="Z86" s="295"/>
      <c r="AA86" s="295"/>
      <c r="AB86" s="315"/>
      <c r="AC86" s="308"/>
      <c r="AD86" s="295"/>
      <c r="AE86" s="295"/>
      <c r="AF86" s="295"/>
      <c r="AG86" s="315"/>
      <c r="AH86" s="283"/>
    </row>
    <row r="87" spans="2:34" ht="144" x14ac:dyDescent="0.3">
      <c r="B87" s="282"/>
      <c r="C87" s="352"/>
      <c r="D87" s="348" t="s">
        <v>545</v>
      </c>
      <c r="E87" s="293" t="s">
        <v>641</v>
      </c>
      <c r="F87" s="298" t="s">
        <v>658</v>
      </c>
      <c r="G87" s="302"/>
      <c r="H87" s="306"/>
      <c r="I87" s="304"/>
      <c r="J87" s="309"/>
      <c r="K87" s="294"/>
      <c r="L87" s="294"/>
      <c r="M87" s="294"/>
      <c r="N87" s="310"/>
      <c r="O87" s="402"/>
      <c r="P87" s="403"/>
      <c r="Q87" s="403"/>
      <c r="R87" s="404"/>
      <c r="S87" s="332" t="str">
        <f>_xlfn.XLOOKUP('NIST Framework 2.0'!$O87,Table2[Process],Table2[Value],"")</f>
        <v/>
      </c>
      <c r="T87" s="333" t="str">
        <f>_xlfn.XLOOKUP('NIST Framework 2.0'!$P87,Table3[Policy Level],Table3[Value],"")</f>
        <v/>
      </c>
      <c r="U87" s="333" t="str">
        <f>_xlfn.XLOOKUP('NIST Framework 2.0'!$Q87,Table4[Documentation Level],Table4[Value],"")</f>
        <v/>
      </c>
      <c r="V87" s="334" t="str">
        <f>_xlfn.XLOOKUP('NIST Framework 2.0'!$R87,Table5[Automation Level],Table5[Value],"")</f>
        <v/>
      </c>
      <c r="W87" s="341" t="str">
        <f>IFERROR(IF(SUM('NIST Framework 2.0'!$S87:$V87)=0,"",SUM('NIST Framework 2.0'!$S87:$V87)),"")</f>
        <v/>
      </c>
      <c r="X87" s="314"/>
      <c r="Y87" s="295"/>
      <c r="Z87" s="295"/>
      <c r="AA87" s="295"/>
      <c r="AB87" s="315"/>
      <c r="AC87" s="308"/>
      <c r="AD87" s="295"/>
      <c r="AE87" s="295"/>
      <c r="AF87" s="295"/>
      <c r="AG87" s="315"/>
      <c r="AH87" s="283"/>
    </row>
    <row r="88" spans="2:34" ht="72" x14ac:dyDescent="0.3">
      <c r="B88" s="282"/>
      <c r="C88" s="352"/>
      <c r="D88" s="348" t="s">
        <v>545</v>
      </c>
      <c r="E88" s="293" t="s">
        <v>642</v>
      </c>
      <c r="F88" s="298" t="s">
        <v>657</v>
      </c>
      <c r="G88" s="302"/>
      <c r="H88" s="306"/>
      <c r="I88" s="304"/>
      <c r="J88" s="309"/>
      <c r="K88" s="294"/>
      <c r="L88" s="294"/>
      <c r="M88" s="294"/>
      <c r="N88" s="310"/>
      <c r="O88" s="402"/>
      <c r="P88" s="403"/>
      <c r="Q88" s="403"/>
      <c r="R88" s="404"/>
      <c r="S88" s="332" t="str">
        <f>_xlfn.XLOOKUP('NIST Framework 2.0'!$O88,Table2[Process],Table2[Value],"")</f>
        <v/>
      </c>
      <c r="T88" s="333" t="str">
        <f>_xlfn.XLOOKUP('NIST Framework 2.0'!$P88,Table3[Policy Level],Table3[Value],"")</f>
        <v/>
      </c>
      <c r="U88" s="333" t="str">
        <f>_xlfn.XLOOKUP('NIST Framework 2.0'!$Q88,Table4[Documentation Level],Table4[Value],"")</f>
        <v/>
      </c>
      <c r="V88" s="334" t="str">
        <f>_xlfn.XLOOKUP('NIST Framework 2.0'!$R88,Table5[Automation Level],Table5[Value],"")</f>
        <v/>
      </c>
      <c r="W88" s="341" t="str">
        <f>IFERROR(IF(SUM('NIST Framework 2.0'!$S88:$V88)=0,"",SUM('NIST Framework 2.0'!$S88:$V88)),"")</f>
        <v/>
      </c>
      <c r="X88" s="314"/>
      <c r="Y88" s="295"/>
      <c r="Z88" s="295"/>
      <c r="AA88" s="295"/>
      <c r="AB88" s="315"/>
      <c r="AC88" s="308"/>
      <c r="AD88" s="295"/>
      <c r="AE88" s="295"/>
      <c r="AF88" s="295"/>
      <c r="AG88" s="315"/>
      <c r="AH88" s="283"/>
    </row>
    <row r="89" spans="2:34" ht="72" x14ac:dyDescent="0.3">
      <c r="B89" s="282"/>
      <c r="C89" s="352"/>
      <c r="D89" s="348" t="s">
        <v>545</v>
      </c>
      <c r="E89" s="293" t="s">
        <v>643</v>
      </c>
      <c r="F89" s="298" t="s">
        <v>656</v>
      </c>
      <c r="G89" s="302"/>
      <c r="H89" s="306"/>
      <c r="I89" s="304"/>
      <c r="J89" s="309"/>
      <c r="K89" s="294"/>
      <c r="L89" s="294"/>
      <c r="M89" s="294"/>
      <c r="N89" s="310"/>
      <c r="O89" s="402"/>
      <c r="P89" s="403"/>
      <c r="Q89" s="403"/>
      <c r="R89" s="404"/>
      <c r="S89" s="332" t="str">
        <f>_xlfn.XLOOKUP('NIST Framework 2.0'!$O89,Table2[Process],Table2[Value],"")</f>
        <v/>
      </c>
      <c r="T89" s="333" t="str">
        <f>_xlfn.XLOOKUP('NIST Framework 2.0'!$P89,Table3[Policy Level],Table3[Value],"")</f>
        <v/>
      </c>
      <c r="U89" s="333" t="str">
        <f>_xlfn.XLOOKUP('NIST Framework 2.0'!$Q89,Table4[Documentation Level],Table4[Value],"")</f>
        <v/>
      </c>
      <c r="V89" s="334" t="str">
        <f>_xlfn.XLOOKUP('NIST Framework 2.0'!$R89,Table5[Automation Level],Table5[Value],"")</f>
        <v/>
      </c>
      <c r="W89" s="341" t="str">
        <f>IFERROR(IF(SUM('NIST Framework 2.0'!$S89:$V89)=0,"",SUM('NIST Framework 2.0'!$S89:$V89)),"")</f>
        <v/>
      </c>
      <c r="X89" s="314"/>
      <c r="Y89" s="295"/>
      <c r="Z89" s="295"/>
      <c r="AA89" s="295"/>
      <c r="AB89" s="315"/>
      <c r="AC89" s="308"/>
      <c r="AD89" s="295"/>
      <c r="AE89" s="295"/>
      <c r="AF89" s="295"/>
      <c r="AG89" s="315"/>
      <c r="AH89" s="283"/>
    </row>
    <row r="90" spans="2:34" ht="86.4" x14ac:dyDescent="0.3">
      <c r="B90" s="282"/>
      <c r="C90" s="352"/>
      <c r="D90" s="348" t="s">
        <v>545</v>
      </c>
      <c r="E90" s="293" t="s">
        <v>644</v>
      </c>
      <c r="F90" s="298" t="s">
        <v>655</v>
      </c>
      <c r="G90" s="302"/>
      <c r="H90" s="306"/>
      <c r="I90" s="304"/>
      <c r="J90" s="309"/>
      <c r="K90" s="294"/>
      <c r="L90" s="294"/>
      <c r="M90" s="294"/>
      <c r="N90" s="310"/>
      <c r="O90" s="402"/>
      <c r="P90" s="403"/>
      <c r="Q90" s="403"/>
      <c r="R90" s="404"/>
      <c r="S90" s="332" t="str">
        <f>_xlfn.XLOOKUP('NIST Framework 2.0'!$O90,Table2[Process],Table2[Value],"")</f>
        <v/>
      </c>
      <c r="T90" s="333" t="str">
        <f>_xlfn.XLOOKUP('NIST Framework 2.0'!$P90,Table3[Policy Level],Table3[Value],"")</f>
        <v/>
      </c>
      <c r="U90" s="333" t="str">
        <f>_xlfn.XLOOKUP('NIST Framework 2.0'!$Q90,Table4[Documentation Level],Table4[Value],"")</f>
        <v/>
      </c>
      <c r="V90" s="334" t="str">
        <f>_xlfn.XLOOKUP('NIST Framework 2.0'!$R90,Table5[Automation Level],Table5[Value],"")</f>
        <v/>
      </c>
      <c r="W90" s="341" t="str">
        <f>IFERROR(IF(SUM('NIST Framework 2.0'!$S90:$V90)=0,"",SUM('NIST Framework 2.0'!$S90:$V90)),"")</f>
        <v/>
      </c>
      <c r="X90" s="314"/>
      <c r="Y90" s="295"/>
      <c r="Z90" s="295"/>
      <c r="AA90" s="295"/>
      <c r="AB90" s="315"/>
      <c r="AC90" s="308"/>
      <c r="AD90" s="295"/>
      <c r="AE90" s="295"/>
      <c r="AF90" s="295"/>
      <c r="AG90" s="315"/>
      <c r="AH90" s="283"/>
    </row>
    <row r="91" spans="2:34" ht="87" thickBot="1" x14ac:dyDescent="0.35">
      <c r="B91" s="282"/>
      <c r="C91" s="352"/>
      <c r="D91" s="349" t="s">
        <v>545</v>
      </c>
      <c r="E91" s="299" t="s">
        <v>645</v>
      </c>
      <c r="F91" s="300" t="s">
        <v>654</v>
      </c>
      <c r="G91" s="303"/>
      <c r="H91" s="307"/>
      <c r="I91" s="305"/>
      <c r="J91" s="311"/>
      <c r="K91" s="312"/>
      <c r="L91" s="312"/>
      <c r="M91" s="312"/>
      <c r="N91" s="313"/>
      <c r="O91" s="405"/>
      <c r="P91" s="406"/>
      <c r="Q91" s="406"/>
      <c r="R91" s="407"/>
      <c r="S91" s="339" t="str">
        <f>_xlfn.XLOOKUP('NIST Framework 2.0'!$O91,Table2[Process],Table2[Value],"")</f>
        <v/>
      </c>
      <c r="T91" s="335" t="str">
        <f>_xlfn.XLOOKUP('NIST Framework 2.0'!$P91,Table3[Policy Level],Table3[Value],"")</f>
        <v/>
      </c>
      <c r="U91" s="335" t="str">
        <f>_xlfn.XLOOKUP('NIST Framework 2.0'!$Q91,Table4[Documentation Level],Table4[Value],"")</f>
        <v/>
      </c>
      <c r="V91" s="340" t="str">
        <f>_xlfn.XLOOKUP('NIST Framework 2.0'!$R91,Table5[Automation Level],Table5[Value],"")</f>
        <v/>
      </c>
      <c r="W91" s="341" t="str">
        <f>IFERROR(IF(SUM('NIST Framework 2.0'!$S91:$V91)=0,"",SUM('NIST Framework 2.0'!$S91:$V91)),"")</f>
        <v/>
      </c>
      <c r="X91" s="316"/>
      <c r="Y91" s="317"/>
      <c r="Z91" s="317"/>
      <c r="AA91" s="317"/>
      <c r="AB91" s="318"/>
      <c r="AC91" s="320"/>
      <c r="AD91" s="317"/>
      <c r="AE91" s="317"/>
      <c r="AF91" s="317"/>
      <c r="AG91" s="318"/>
      <c r="AH91" s="283"/>
    </row>
    <row r="92" spans="2:34" ht="86.4" x14ac:dyDescent="0.3">
      <c r="B92" s="282"/>
      <c r="C92" s="352"/>
      <c r="D92" s="347" t="s">
        <v>626</v>
      </c>
      <c r="E92" s="321"/>
      <c r="F92" s="322"/>
      <c r="G92" s="301" t="str">
        <f>IFERROR(AVERAGE(G93:G96),"")</f>
        <v/>
      </c>
      <c r="H92" s="323" t="str">
        <f>_xlfn.CONCAT(H93," ",H94," ",H95," ",H96)</f>
        <v xml:space="preserve">   </v>
      </c>
      <c r="I92" s="324"/>
      <c r="J92" s="325">
        <f>SUM(J93:J96)</f>
        <v>0</v>
      </c>
      <c r="K92" s="326">
        <f t="shared" ref="K92:N92" si="17">SUM(K93:K96)</f>
        <v>0</v>
      </c>
      <c r="L92" s="326">
        <f t="shared" si="17"/>
        <v>0</v>
      </c>
      <c r="M92" s="326">
        <f t="shared" si="17"/>
        <v>0</v>
      </c>
      <c r="N92" s="327">
        <f t="shared" si="17"/>
        <v>0</v>
      </c>
      <c r="O92" s="319"/>
      <c r="P92" s="296"/>
      <c r="Q92" s="296"/>
      <c r="R92" s="297"/>
      <c r="S92" s="337"/>
      <c r="T92" s="338"/>
      <c r="U92" s="338"/>
      <c r="V92" s="336"/>
      <c r="W92" s="343" t="str">
        <f>IFERROR(AVERAGE(W93:W96),"")</f>
        <v/>
      </c>
      <c r="X92" s="328"/>
      <c r="Y92" s="329"/>
      <c r="Z92" s="329"/>
      <c r="AA92" s="329"/>
      <c r="AB92" s="330"/>
      <c r="AC92" s="331"/>
      <c r="AD92" s="329"/>
      <c r="AE92" s="329"/>
      <c r="AF92" s="329"/>
      <c r="AG92" s="330"/>
      <c r="AH92" s="283"/>
    </row>
    <row r="93" spans="2:34" ht="144" x14ac:dyDescent="0.3">
      <c r="B93" s="282"/>
      <c r="C93" s="352"/>
      <c r="D93" s="348"/>
      <c r="E93" s="293" t="s">
        <v>646</v>
      </c>
      <c r="F93" s="298" t="s">
        <v>653</v>
      </c>
      <c r="G93" s="302"/>
      <c r="H93" s="306"/>
      <c r="I93" s="304"/>
      <c r="J93" s="309"/>
      <c r="K93" s="294"/>
      <c r="L93" s="294"/>
      <c r="M93" s="294"/>
      <c r="N93" s="310"/>
      <c r="O93" s="402"/>
      <c r="P93" s="403"/>
      <c r="Q93" s="403"/>
      <c r="R93" s="404"/>
      <c r="S93" s="332" t="str">
        <f>_xlfn.XLOOKUP('NIST Framework 2.0'!$O93,Table2[Process],Table2[Value],"")</f>
        <v/>
      </c>
      <c r="T93" s="333" t="str">
        <f>_xlfn.XLOOKUP('NIST Framework 2.0'!$P93,Table3[Policy Level],Table3[Value],"")</f>
        <v/>
      </c>
      <c r="U93" s="333" t="str">
        <f>_xlfn.XLOOKUP('NIST Framework 2.0'!$Q93,Table4[Documentation Level],Table4[Value],"")</f>
        <v/>
      </c>
      <c r="V93" s="334" t="str">
        <f>_xlfn.XLOOKUP('NIST Framework 2.0'!$R93,Table5[Automation Level],Table5[Value],"")</f>
        <v/>
      </c>
      <c r="W93" s="341" t="str">
        <f>IFERROR(IF(SUM('NIST Framework 2.0'!$S93:$V93)=0,"",SUM('NIST Framework 2.0'!$S93:$V93)),"")</f>
        <v/>
      </c>
      <c r="X93" s="314"/>
      <c r="Y93" s="295"/>
      <c r="Z93" s="295"/>
      <c r="AA93" s="295"/>
      <c r="AB93" s="315"/>
      <c r="AC93" s="308"/>
      <c r="AD93" s="295"/>
      <c r="AE93" s="295"/>
      <c r="AF93" s="295"/>
      <c r="AG93" s="315"/>
      <c r="AH93" s="283"/>
    </row>
    <row r="94" spans="2:34" ht="72" x14ac:dyDescent="0.3">
      <c r="B94" s="282"/>
      <c r="C94" s="352"/>
      <c r="D94" s="348" t="s">
        <v>545</v>
      </c>
      <c r="E94" s="293" t="s">
        <v>647</v>
      </c>
      <c r="F94" s="298" t="s">
        <v>652</v>
      </c>
      <c r="G94" s="302"/>
      <c r="H94" s="306"/>
      <c r="I94" s="304"/>
      <c r="J94" s="309"/>
      <c r="K94" s="294"/>
      <c r="L94" s="294"/>
      <c r="M94" s="294"/>
      <c r="N94" s="310"/>
      <c r="O94" s="402"/>
      <c r="P94" s="403"/>
      <c r="Q94" s="403"/>
      <c r="R94" s="404"/>
      <c r="S94" s="332" t="str">
        <f>_xlfn.XLOOKUP('NIST Framework 2.0'!$O94,Table2[Process],Table2[Value],"")</f>
        <v/>
      </c>
      <c r="T94" s="333" t="str">
        <f>_xlfn.XLOOKUP('NIST Framework 2.0'!$P94,Table3[Policy Level],Table3[Value],"")</f>
        <v/>
      </c>
      <c r="U94" s="333" t="str">
        <f>_xlfn.XLOOKUP('NIST Framework 2.0'!$Q94,Table4[Documentation Level],Table4[Value],"")</f>
        <v/>
      </c>
      <c r="V94" s="334" t="str">
        <f>_xlfn.XLOOKUP('NIST Framework 2.0'!$R94,Table5[Automation Level],Table5[Value],"")</f>
        <v/>
      </c>
      <c r="W94" s="341" t="str">
        <f>IFERROR(IF(SUM('NIST Framework 2.0'!$S94:$V94)=0,"",SUM('NIST Framework 2.0'!$S94:$V94)),"")</f>
        <v/>
      </c>
      <c r="X94" s="314"/>
      <c r="Y94" s="295"/>
      <c r="Z94" s="295"/>
      <c r="AA94" s="295"/>
      <c r="AB94" s="315"/>
      <c r="AC94" s="308"/>
      <c r="AD94" s="295"/>
      <c r="AE94" s="295"/>
      <c r="AF94" s="295"/>
      <c r="AG94" s="315"/>
      <c r="AH94" s="283"/>
    </row>
    <row r="95" spans="2:34" ht="57.6" x14ac:dyDescent="0.3">
      <c r="B95" s="282"/>
      <c r="C95" s="352"/>
      <c r="D95" s="348" t="s">
        <v>545</v>
      </c>
      <c r="E95" s="293" t="s">
        <v>648</v>
      </c>
      <c r="F95" s="298" t="s">
        <v>651</v>
      </c>
      <c r="G95" s="302"/>
      <c r="H95" s="306"/>
      <c r="I95" s="304"/>
      <c r="J95" s="309"/>
      <c r="K95" s="294"/>
      <c r="L95" s="294"/>
      <c r="M95" s="294"/>
      <c r="N95" s="310"/>
      <c r="O95" s="402"/>
      <c r="P95" s="403"/>
      <c r="Q95" s="403"/>
      <c r="R95" s="404"/>
      <c r="S95" s="332" t="str">
        <f>_xlfn.XLOOKUP('NIST Framework 2.0'!$O95,Table2[Process],Table2[Value],"")</f>
        <v/>
      </c>
      <c r="T95" s="333" t="str">
        <f>_xlfn.XLOOKUP('NIST Framework 2.0'!$P95,Table3[Policy Level],Table3[Value],"")</f>
        <v/>
      </c>
      <c r="U95" s="333" t="str">
        <f>_xlfn.XLOOKUP('NIST Framework 2.0'!$Q95,Table4[Documentation Level],Table4[Value],"")</f>
        <v/>
      </c>
      <c r="V95" s="334" t="str">
        <f>_xlfn.XLOOKUP('NIST Framework 2.0'!$R95,Table5[Automation Level],Table5[Value],"")</f>
        <v/>
      </c>
      <c r="W95" s="341" t="str">
        <f>IFERROR(IF(SUM('NIST Framework 2.0'!$S95:$V95)=0,"",SUM('NIST Framework 2.0'!$S95:$V95)),"")</f>
        <v/>
      </c>
      <c r="X95" s="314"/>
      <c r="Y95" s="295"/>
      <c r="Z95" s="295"/>
      <c r="AA95" s="295"/>
      <c r="AB95" s="315"/>
      <c r="AC95" s="308"/>
      <c r="AD95" s="295"/>
      <c r="AE95" s="295"/>
      <c r="AF95" s="295"/>
      <c r="AG95" s="315"/>
      <c r="AH95" s="283"/>
    </row>
    <row r="96" spans="2:34" ht="43.8" thickBot="1" x14ac:dyDescent="0.35">
      <c r="B96" s="282"/>
      <c r="C96" s="361"/>
      <c r="D96" s="349" t="s">
        <v>545</v>
      </c>
      <c r="E96" s="299" t="s">
        <v>649</v>
      </c>
      <c r="F96" s="300" t="s">
        <v>650</v>
      </c>
      <c r="G96" s="303"/>
      <c r="H96" s="307"/>
      <c r="I96" s="305"/>
      <c r="J96" s="311"/>
      <c r="K96" s="312"/>
      <c r="L96" s="312"/>
      <c r="M96" s="312"/>
      <c r="N96" s="313"/>
      <c r="O96" s="405"/>
      <c r="P96" s="406"/>
      <c r="Q96" s="406"/>
      <c r="R96" s="407"/>
      <c r="S96" s="339" t="str">
        <f>_xlfn.XLOOKUP('NIST Framework 2.0'!$O96,Table2[Process],Table2[Value],"")</f>
        <v/>
      </c>
      <c r="T96" s="335" t="str">
        <f>_xlfn.XLOOKUP('NIST Framework 2.0'!$P96,Table3[Policy Level],Table3[Value],"")</f>
        <v/>
      </c>
      <c r="U96" s="335" t="str">
        <f>_xlfn.XLOOKUP('NIST Framework 2.0'!$Q96,Table4[Documentation Level],Table4[Value],"")</f>
        <v/>
      </c>
      <c r="V96" s="340" t="str">
        <f>_xlfn.XLOOKUP('NIST Framework 2.0'!$R96,Table5[Automation Level],Table5[Value],"")</f>
        <v/>
      </c>
      <c r="W96" s="341" t="str">
        <f>IFERROR(IF(SUM('NIST Framework 2.0'!$S96:$V96)=0,"",SUM('NIST Framework 2.0'!$S96:$V96)),"")</f>
        <v/>
      </c>
      <c r="X96" s="316"/>
      <c r="Y96" s="317"/>
      <c r="Z96" s="317"/>
      <c r="AA96" s="317"/>
      <c r="AB96" s="318"/>
      <c r="AC96" s="320"/>
      <c r="AD96" s="317"/>
      <c r="AE96" s="317"/>
      <c r="AF96" s="317"/>
      <c r="AG96" s="318"/>
      <c r="AH96" s="283"/>
    </row>
    <row r="97" spans="2:34" ht="57.6" x14ac:dyDescent="0.3">
      <c r="B97" s="282"/>
      <c r="C97" s="362" t="s">
        <v>596</v>
      </c>
      <c r="D97" s="347" t="s">
        <v>597</v>
      </c>
      <c r="E97" s="321"/>
      <c r="F97" s="322"/>
      <c r="G97" s="301" t="str">
        <f>IFERROR(AVERAGE(G98:G102),"")</f>
        <v/>
      </c>
      <c r="H97" s="323" t="str">
        <f>_xlfn.CONCAT(H98," ",H99," ",H100," ",H101," ",H102)</f>
        <v xml:space="preserve">    </v>
      </c>
      <c r="I97" s="324"/>
      <c r="J97" s="325">
        <f>SUM(J98:J102)</f>
        <v>0</v>
      </c>
      <c r="K97" s="326">
        <f t="shared" ref="K97:N97" si="18">SUM(K98:K102)</f>
        <v>0</v>
      </c>
      <c r="L97" s="326">
        <f t="shared" si="18"/>
        <v>0</v>
      </c>
      <c r="M97" s="326">
        <f t="shared" si="18"/>
        <v>0</v>
      </c>
      <c r="N97" s="327">
        <f t="shared" si="18"/>
        <v>0</v>
      </c>
      <c r="O97" s="319"/>
      <c r="P97" s="296"/>
      <c r="Q97" s="296"/>
      <c r="R97" s="297"/>
      <c r="S97" s="337"/>
      <c r="T97" s="338"/>
      <c r="U97" s="338"/>
      <c r="V97" s="336"/>
      <c r="W97" s="343" t="str">
        <f>IFERROR(AVERAGE(W98:W102),"")</f>
        <v/>
      </c>
      <c r="X97" s="328"/>
      <c r="Y97" s="329"/>
      <c r="Z97" s="329"/>
      <c r="AA97" s="329"/>
      <c r="AB97" s="330"/>
      <c r="AC97" s="331"/>
      <c r="AD97" s="329"/>
      <c r="AE97" s="329"/>
      <c r="AF97" s="329"/>
      <c r="AG97" s="330"/>
      <c r="AH97" s="283"/>
    </row>
    <row r="98" spans="2:34" ht="86.4" x14ac:dyDescent="0.3">
      <c r="B98" s="282"/>
      <c r="C98" s="353"/>
      <c r="D98" s="348"/>
      <c r="E98" s="293" t="s">
        <v>598</v>
      </c>
      <c r="F98" s="298" t="s">
        <v>620</v>
      </c>
      <c r="G98" s="302"/>
      <c r="H98" s="306"/>
      <c r="I98" s="304"/>
      <c r="J98" s="309"/>
      <c r="K98" s="294"/>
      <c r="L98" s="294"/>
      <c r="M98" s="294"/>
      <c r="N98" s="310"/>
      <c r="O98" s="402"/>
      <c r="P98" s="403"/>
      <c r="Q98" s="403"/>
      <c r="R98" s="404"/>
      <c r="S98" s="332" t="str">
        <f>_xlfn.XLOOKUP('NIST Framework 2.0'!$O98,Table2[Process],Table2[Value],"")</f>
        <v/>
      </c>
      <c r="T98" s="333" t="str">
        <f>_xlfn.XLOOKUP('NIST Framework 2.0'!$P98,Table3[Policy Level],Table3[Value],"")</f>
        <v/>
      </c>
      <c r="U98" s="333" t="str">
        <f>_xlfn.XLOOKUP('NIST Framework 2.0'!$Q98,Table4[Documentation Level],Table4[Value],"")</f>
        <v/>
      </c>
      <c r="V98" s="334" t="str">
        <f>_xlfn.XLOOKUP('NIST Framework 2.0'!$R98,Table5[Automation Level],Table5[Value],"")</f>
        <v/>
      </c>
      <c r="W98" s="341" t="str">
        <f>IFERROR(IF(SUM('NIST Framework 2.0'!$S98:$V98)=0,"",SUM('NIST Framework 2.0'!$S98:$V98)),"")</f>
        <v/>
      </c>
      <c r="X98" s="314"/>
      <c r="Y98" s="295"/>
      <c r="Z98" s="295"/>
      <c r="AA98" s="295"/>
      <c r="AB98" s="315"/>
      <c r="AC98" s="308"/>
      <c r="AD98" s="295"/>
      <c r="AE98" s="295"/>
      <c r="AF98" s="295"/>
      <c r="AG98" s="315"/>
      <c r="AH98" s="283"/>
    </row>
    <row r="99" spans="2:34" ht="100.8" x14ac:dyDescent="0.3">
      <c r="B99" s="282"/>
      <c r="C99" s="353"/>
      <c r="D99" s="348" t="s">
        <v>545</v>
      </c>
      <c r="E99" s="293" t="s">
        <v>600</v>
      </c>
      <c r="F99" s="298" t="s">
        <v>619</v>
      </c>
      <c r="G99" s="302"/>
      <c r="H99" s="306"/>
      <c r="I99" s="304"/>
      <c r="J99" s="309"/>
      <c r="K99" s="294"/>
      <c r="L99" s="294"/>
      <c r="M99" s="294"/>
      <c r="N99" s="310"/>
      <c r="O99" s="402"/>
      <c r="P99" s="403"/>
      <c r="Q99" s="403"/>
      <c r="R99" s="404"/>
      <c r="S99" s="332" t="str">
        <f>_xlfn.XLOOKUP('NIST Framework 2.0'!$O99,Table2[Process],Table2[Value],"")</f>
        <v/>
      </c>
      <c r="T99" s="333" t="str">
        <f>_xlfn.XLOOKUP('NIST Framework 2.0'!$P99,Table3[Policy Level],Table3[Value],"")</f>
        <v/>
      </c>
      <c r="U99" s="333" t="str">
        <f>_xlfn.XLOOKUP('NIST Framework 2.0'!$Q99,Table4[Documentation Level],Table4[Value],"")</f>
        <v/>
      </c>
      <c r="V99" s="334" t="str">
        <f>_xlfn.XLOOKUP('NIST Framework 2.0'!$R99,Table5[Automation Level],Table5[Value],"")</f>
        <v/>
      </c>
      <c r="W99" s="341" t="str">
        <f>IFERROR(IF(SUM('NIST Framework 2.0'!$S99:$V99)=0,"",SUM('NIST Framework 2.0'!$S99:$V99)),"")</f>
        <v/>
      </c>
      <c r="X99" s="314"/>
      <c r="Y99" s="295"/>
      <c r="Z99" s="295"/>
      <c r="AA99" s="295"/>
      <c r="AB99" s="315"/>
      <c r="AC99" s="308"/>
      <c r="AD99" s="295"/>
      <c r="AE99" s="295"/>
      <c r="AF99" s="295"/>
      <c r="AG99" s="315"/>
      <c r="AH99" s="283"/>
    </row>
    <row r="100" spans="2:34" ht="72" x14ac:dyDescent="0.3">
      <c r="B100" s="282"/>
      <c r="C100" s="353"/>
      <c r="D100" s="348" t="s">
        <v>545</v>
      </c>
      <c r="E100" s="293" t="s">
        <v>601</v>
      </c>
      <c r="F100" s="298" t="s">
        <v>618</v>
      </c>
      <c r="G100" s="302"/>
      <c r="H100" s="306"/>
      <c r="I100" s="304"/>
      <c r="J100" s="309"/>
      <c r="K100" s="294"/>
      <c r="L100" s="294"/>
      <c r="M100" s="294"/>
      <c r="N100" s="310"/>
      <c r="O100" s="402"/>
      <c r="P100" s="403"/>
      <c r="Q100" s="403"/>
      <c r="R100" s="404"/>
      <c r="S100" s="332" t="str">
        <f>_xlfn.XLOOKUP('NIST Framework 2.0'!$O100,Table2[Process],Table2[Value],"")</f>
        <v/>
      </c>
      <c r="T100" s="333" t="str">
        <f>_xlfn.XLOOKUP('NIST Framework 2.0'!$P100,Table3[Policy Level],Table3[Value],"")</f>
        <v/>
      </c>
      <c r="U100" s="333" t="str">
        <f>_xlfn.XLOOKUP('NIST Framework 2.0'!$Q100,Table4[Documentation Level],Table4[Value],"")</f>
        <v/>
      </c>
      <c r="V100" s="334" t="str">
        <f>_xlfn.XLOOKUP('NIST Framework 2.0'!$R100,Table5[Automation Level],Table5[Value],"")</f>
        <v/>
      </c>
      <c r="W100" s="341" t="str">
        <f>IFERROR(IF(SUM('NIST Framework 2.0'!$S100:$V100)=0,"",SUM('NIST Framework 2.0'!$S100:$V100)),"")</f>
        <v/>
      </c>
      <c r="X100" s="314"/>
      <c r="Y100" s="295"/>
      <c r="Z100" s="295"/>
      <c r="AA100" s="295"/>
      <c r="AB100" s="315"/>
      <c r="AC100" s="308"/>
      <c r="AD100" s="295"/>
      <c r="AE100" s="295"/>
      <c r="AF100" s="295"/>
      <c r="AG100" s="315"/>
      <c r="AH100" s="283"/>
    </row>
    <row r="101" spans="2:34" ht="57.6" x14ac:dyDescent="0.3">
      <c r="B101" s="282"/>
      <c r="C101" s="353"/>
      <c r="D101" s="348" t="s">
        <v>545</v>
      </c>
      <c r="E101" s="293" t="s">
        <v>602</v>
      </c>
      <c r="F101" s="298" t="s">
        <v>617</v>
      </c>
      <c r="G101" s="302"/>
      <c r="H101" s="306"/>
      <c r="I101" s="304"/>
      <c r="J101" s="309"/>
      <c r="K101" s="294"/>
      <c r="L101" s="294"/>
      <c r="M101" s="294"/>
      <c r="N101" s="310"/>
      <c r="O101" s="402"/>
      <c r="P101" s="403"/>
      <c r="Q101" s="403"/>
      <c r="R101" s="404"/>
      <c r="S101" s="332" t="str">
        <f>_xlfn.XLOOKUP('NIST Framework 2.0'!$O101,Table2[Process],Table2[Value],"")</f>
        <v/>
      </c>
      <c r="T101" s="333" t="str">
        <f>_xlfn.XLOOKUP('NIST Framework 2.0'!$P101,Table3[Policy Level],Table3[Value],"")</f>
        <v/>
      </c>
      <c r="U101" s="333" t="str">
        <f>_xlfn.XLOOKUP('NIST Framework 2.0'!$Q101,Table4[Documentation Level],Table4[Value],"")</f>
        <v/>
      </c>
      <c r="V101" s="334" t="str">
        <f>_xlfn.XLOOKUP('NIST Framework 2.0'!$R101,Table5[Automation Level],Table5[Value],"")</f>
        <v/>
      </c>
      <c r="W101" s="341" t="str">
        <f>IFERROR(IF(SUM('NIST Framework 2.0'!$S101:$V101)=0,"",SUM('NIST Framework 2.0'!$S101:$V101)),"")</f>
        <v/>
      </c>
      <c r="X101" s="314"/>
      <c r="Y101" s="295"/>
      <c r="Z101" s="295"/>
      <c r="AA101" s="295"/>
      <c r="AB101" s="315"/>
      <c r="AC101" s="308"/>
      <c r="AD101" s="295"/>
      <c r="AE101" s="295"/>
      <c r="AF101" s="295"/>
      <c r="AG101" s="315"/>
      <c r="AH101" s="283"/>
    </row>
    <row r="102" spans="2:34" ht="115.8" thickBot="1" x14ac:dyDescent="0.35">
      <c r="B102" s="282"/>
      <c r="C102" s="353"/>
      <c r="D102" s="349" t="s">
        <v>545</v>
      </c>
      <c r="E102" s="299" t="s">
        <v>603</v>
      </c>
      <c r="F102" s="300" t="s">
        <v>616</v>
      </c>
      <c r="G102" s="303"/>
      <c r="H102" s="307"/>
      <c r="I102" s="305"/>
      <c r="J102" s="311"/>
      <c r="K102" s="312"/>
      <c r="L102" s="312"/>
      <c r="M102" s="312"/>
      <c r="N102" s="313"/>
      <c r="O102" s="405"/>
      <c r="P102" s="406"/>
      <c r="Q102" s="406"/>
      <c r="R102" s="407"/>
      <c r="S102" s="339" t="str">
        <f>_xlfn.XLOOKUP('NIST Framework 2.0'!$O102,Table2[Process],Table2[Value],"")</f>
        <v/>
      </c>
      <c r="T102" s="335" t="str">
        <f>_xlfn.XLOOKUP('NIST Framework 2.0'!$P102,Table3[Policy Level],Table3[Value],"")</f>
        <v/>
      </c>
      <c r="U102" s="335" t="str">
        <f>_xlfn.XLOOKUP('NIST Framework 2.0'!$Q102,Table4[Documentation Level],Table4[Value],"")</f>
        <v/>
      </c>
      <c r="V102" s="340" t="str">
        <f>_xlfn.XLOOKUP('NIST Framework 2.0'!$R102,Table5[Automation Level],Table5[Value],"")</f>
        <v/>
      </c>
      <c r="W102" s="341" t="str">
        <f>IFERROR(IF(SUM('NIST Framework 2.0'!$S102:$V102)=0,"",SUM('NIST Framework 2.0'!$S102:$V102)),"")</f>
        <v/>
      </c>
      <c r="X102" s="316"/>
      <c r="Y102" s="317"/>
      <c r="Z102" s="317"/>
      <c r="AA102" s="317"/>
      <c r="AB102" s="318"/>
      <c r="AC102" s="320"/>
      <c r="AD102" s="317"/>
      <c r="AE102" s="317"/>
      <c r="AF102" s="317"/>
      <c r="AG102" s="318"/>
      <c r="AH102" s="283"/>
    </row>
    <row r="103" spans="2:34" ht="86.4" x14ac:dyDescent="0.3">
      <c r="B103" s="282"/>
      <c r="C103" s="353"/>
      <c r="D103" s="347" t="s">
        <v>599</v>
      </c>
      <c r="E103" s="321"/>
      <c r="F103" s="322"/>
      <c r="G103" s="301" t="str">
        <f>IFERROR(AVERAGE(G104:G109),"")</f>
        <v/>
      </c>
      <c r="H103" s="323" t="str">
        <f>_xlfn.CONCAT(H104," ",H105," ",H106," ",H108," ",H109," ",H107)</f>
        <v xml:space="preserve">     </v>
      </c>
      <c r="I103" s="324"/>
      <c r="J103" s="325">
        <f>SUM(J104:J109)</f>
        <v>0</v>
      </c>
      <c r="K103" s="326">
        <f t="shared" ref="K103:N103" si="19">SUM(K104:K109)</f>
        <v>0</v>
      </c>
      <c r="L103" s="326">
        <f t="shared" si="19"/>
        <v>0</v>
      </c>
      <c r="M103" s="326">
        <f t="shared" si="19"/>
        <v>0</v>
      </c>
      <c r="N103" s="327">
        <f t="shared" si="19"/>
        <v>0</v>
      </c>
      <c r="O103" s="319"/>
      <c r="P103" s="296"/>
      <c r="Q103" s="296"/>
      <c r="R103" s="297"/>
      <c r="S103" s="337"/>
      <c r="T103" s="338"/>
      <c r="U103" s="338"/>
      <c r="V103" s="336"/>
      <c r="W103" s="343" t="str">
        <f>IFERROR(AVERAGE(W104:W109),"")</f>
        <v/>
      </c>
      <c r="X103" s="328"/>
      <c r="Y103" s="329"/>
      <c r="Z103" s="329"/>
      <c r="AA103" s="329"/>
      <c r="AB103" s="330"/>
      <c r="AC103" s="331"/>
      <c r="AD103" s="329"/>
      <c r="AE103" s="329"/>
      <c r="AF103" s="329"/>
      <c r="AG103" s="330"/>
      <c r="AH103" s="283"/>
    </row>
    <row r="104" spans="2:34" ht="100.8" x14ac:dyDescent="0.3">
      <c r="B104" s="282"/>
      <c r="C104" s="353"/>
      <c r="D104" s="348"/>
      <c r="E104" s="293" t="s">
        <v>604</v>
      </c>
      <c r="F104" s="298" t="s">
        <v>615</v>
      </c>
      <c r="G104" s="302"/>
      <c r="H104" s="306"/>
      <c r="I104" s="304"/>
      <c r="J104" s="309"/>
      <c r="K104" s="294"/>
      <c r="L104" s="294"/>
      <c r="M104" s="294"/>
      <c r="N104" s="310"/>
      <c r="O104" s="402"/>
      <c r="P104" s="403"/>
      <c r="Q104" s="403"/>
      <c r="R104" s="404"/>
      <c r="S104" s="332" t="str">
        <f>_xlfn.XLOOKUP('NIST Framework 2.0'!$O104,Table2[Process],Table2[Value],"")</f>
        <v/>
      </c>
      <c r="T104" s="333" t="str">
        <f>_xlfn.XLOOKUP('NIST Framework 2.0'!$P104,Table3[Policy Level],Table3[Value],"")</f>
        <v/>
      </c>
      <c r="U104" s="333" t="str">
        <f>_xlfn.XLOOKUP('NIST Framework 2.0'!$Q104,Table4[Documentation Level],Table4[Value],"")</f>
        <v/>
      </c>
      <c r="V104" s="334" t="str">
        <f>_xlfn.XLOOKUP('NIST Framework 2.0'!$R104,Table5[Automation Level],Table5[Value],"")</f>
        <v/>
      </c>
      <c r="W104" s="341" t="str">
        <f>IFERROR(IF(SUM('NIST Framework 2.0'!$S104:$V104)=0,"",SUM('NIST Framework 2.0'!$S104:$V104)),"")</f>
        <v/>
      </c>
      <c r="X104" s="314"/>
      <c r="Y104" s="295"/>
      <c r="Z104" s="295"/>
      <c r="AA104" s="295"/>
      <c r="AB104" s="315"/>
      <c r="AC104" s="308"/>
      <c r="AD104" s="295"/>
      <c r="AE104" s="295"/>
      <c r="AF104" s="295"/>
      <c r="AG104" s="315"/>
      <c r="AH104" s="283"/>
    </row>
    <row r="105" spans="2:34" ht="72" x14ac:dyDescent="0.3">
      <c r="B105" s="282"/>
      <c r="C105" s="353"/>
      <c r="D105" s="348" t="s">
        <v>545</v>
      </c>
      <c r="E105" s="293" t="s">
        <v>605</v>
      </c>
      <c r="F105" s="298" t="s">
        <v>614</v>
      </c>
      <c r="G105" s="302"/>
      <c r="H105" s="306"/>
      <c r="I105" s="304"/>
      <c r="J105" s="309"/>
      <c r="K105" s="294"/>
      <c r="L105" s="294"/>
      <c r="M105" s="294"/>
      <c r="N105" s="310"/>
      <c r="O105" s="402"/>
      <c r="P105" s="403"/>
      <c r="Q105" s="403"/>
      <c r="R105" s="404"/>
      <c r="S105" s="332" t="str">
        <f>_xlfn.XLOOKUP('NIST Framework 2.0'!$O105,Table2[Process],Table2[Value],"")</f>
        <v/>
      </c>
      <c r="T105" s="333" t="str">
        <f>_xlfn.XLOOKUP('NIST Framework 2.0'!$P105,Table3[Policy Level],Table3[Value],"")</f>
        <v/>
      </c>
      <c r="U105" s="333" t="str">
        <f>_xlfn.XLOOKUP('NIST Framework 2.0'!$Q105,Table4[Documentation Level],Table4[Value],"")</f>
        <v/>
      </c>
      <c r="V105" s="334" t="str">
        <f>_xlfn.XLOOKUP('NIST Framework 2.0'!$R105,Table5[Automation Level],Table5[Value],"")</f>
        <v/>
      </c>
      <c r="W105" s="341" t="str">
        <f>IFERROR(IF(SUM('NIST Framework 2.0'!$S105:$V105)=0,"",SUM('NIST Framework 2.0'!$S105:$V105)),"")</f>
        <v/>
      </c>
      <c r="X105" s="314"/>
      <c r="Y105" s="295"/>
      <c r="Z105" s="295"/>
      <c r="AA105" s="295"/>
      <c r="AB105" s="315"/>
      <c r="AC105" s="308"/>
      <c r="AD105" s="295"/>
      <c r="AE105" s="295"/>
      <c r="AF105" s="295"/>
      <c r="AG105" s="315"/>
      <c r="AH105" s="283"/>
    </row>
    <row r="106" spans="2:34" ht="43.2" x14ac:dyDescent="0.3">
      <c r="B106" s="282"/>
      <c r="C106" s="353"/>
      <c r="D106" s="348" t="s">
        <v>545</v>
      </c>
      <c r="E106" s="293" t="s">
        <v>606</v>
      </c>
      <c r="F106" s="298" t="s">
        <v>613</v>
      </c>
      <c r="G106" s="302"/>
      <c r="H106" s="306"/>
      <c r="I106" s="304"/>
      <c r="J106" s="309"/>
      <c r="K106" s="294"/>
      <c r="L106" s="294"/>
      <c r="M106" s="294"/>
      <c r="N106" s="310"/>
      <c r="O106" s="402"/>
      <c r="P106" s="403"/>
      <c r="Q106" s="403"/>
      <c r="R106" s="404"/>
      <c r="S106" s="332" t="str">
        <f>_xlfn.XLOOKUP('NIST Framework 2.0'!$O106,Table2[Process],Table2[Value],"")</f>
        <v/>
      </c>
      <c r="T106" s="333" t="str">
        <f>_xlfn.XLOOKUP('NIST Framework 2.0'!$P106,Table3[Policy Level],Table3[Value],"")</f>
        <v/>
      </c>
      <c r="U106" s="333" t="str">
        <f>_xlfn.XLOOKUP('NIST Framework 2.0'!$Q106,Table4[Documentation Level],Table4[Value],"")</f>
        <v/>
      </c>
      <c r="V106" s="334" t="str">
        <f>_xlfn.XLOOKUP('NIST Framework 2.0'!$R106,Table5[Automation Level],Table5[Value],"")</f>
        <v/>
      </c>
      <c r="W106" s="341" t="str">
        <f>IFERROR(IF(SUM('NIST Framework 2.0'!$S106:$V106)=0,"",SUM('NIST Framework 2.0'!$S106:$V106)),"")</f>
        <v/>
      </c>
      <c r="X106" s="314"/>
      <c r="Y106" s="295"/>
      <c r="Z106" s="295"/>
      <c r="AA106" s="295"/>
      <c r="AB106" s="315"/>
      <c r="AC106" s="308"/>
      <c r="AD106" s="295"/>
      <c r="AE106" s="295"/>
      <c r="AF106" s="295"/>
      <c r="AG106" s="315"/>
      <c r="AH106" s="283"/>
    </row>
    <row r="107" spans="2:34" ht="115.2" x14ac:dyDescent="0.3">
      <c r="B107" s="282"/>
      <c r="C107" s="353"/>
      <c r="D107" s="348" t="s">
        <v>545</v>
      </c>
      <c r="E107" s="293" t="s">
        <v>607</v>
      </c>
      <c r="F107" s="298" t="s">
        <v>612</v>
      </c>
      <c r="G107" s="302"/>
      <c r="H107" s="306"/>
      <c r="I107" s="304"/>
      <c r="J107" s="309"/>
      <c r="K107" s="294"/>
      <c r="L107" s="294"/>
      <c r="M107" s="294"/>
      <c r="N107" s="310"/>
      <c r="O107" s="402"/>
      <c r="P107" s="403"/>
      <c r="Q107" s="403"/>
      <c r="R107" s="404"/>
      <c r="S107" s="332" t="str">
        <f>_xlfn.XLOOKUP('NIST Framework 2.0'!$O107,Table2[Process],Table2[Value],"")</f>
        <v/>
      </c>
      <c r="T107" s="333" t="str">
        <f>_xlfn.XLOOKUP('NIST Framework 2.0'!$P107,Table3[Policy Level],Table3[Value],"")</f>
        <v/>
      </c>
      <c r="U107" s="333" t="str">
        <f>_xlfn.XLOOKUP('NIST Framework 2.0'!$Q107,Table4[Documentation Level],Table4[Value],"")</f>
        <v/>
      </c>
      <c r="V107" s="334" t="str">
        <f>_xlfn.XLOOKUP('NIST Framework 2.0'!$R107,Table5[Automation Level],Table5[Value],"")</f>
        <v/>
      </c>
      <c r="W107" s="341" t="str">
        <f>IFERROR(IF(SUM('NIST Framework 2.0'!$S107:$V107)=0,"",SUM('NIST Framework 2.0'!$S107:$V107)),"")</f>
        <v/>
      </c>
      <c r="X107" s="314"/>
      <c r="Y107" s="295"/>
      <c r="Z107" s="295"/>
      <c r="AA107" s="295"/>
      <c r="AB107" s="315"/>
      <c r="AC107" s="308"/>
      <c r="AD107" s="295"/>
      <c r="AE107" s="295"/>
      <c r="AF107" s="295"/>
      <c r="AG107" s="315"/>
      <c r="AH107" s="283"/>
    </row>
    <row r="108" spans="2:34" ht="86.4" x14ac:dyDescent="0.3">
      <c r="B108" s="282"/>
      <c r="C108" s="353"/>
      <c r="D108" s="348" t="s">
        <v>545</v>
      </c>
      <c r="E108" s="293" t="s">
        <v>608</v>
      </c>
      <c r="F108" s="298" t="s">
        <v>611</v>
      </c>
      <c r="G108" s="302"/>
      <c r="H108" s="306"/>
      <c r="I108" s="304"/>
      <c r="J108" s="309"/>
      <c r="K108" s="294"/>
      <c r="L108" s="294"/>
      <c r="M108" s="294"/>
      <c r="N108" s="310"/>
      <c r="O108" s="402"/>
      <c r="P108" s="403"/>
      <c r="Q108" s="403"/>
      <c r="R108" s="404"/>
      <c r="S108" s="332" t="str">
        <f>_xlfn.XLOOKUP('NIST Framework 2.0'!$O108,Table2[Process],Table2[Value],"")</f>
        <v/>
      </c>
      <c r="T108" s="333" t="str">
        <f>_xlfn.XLOOKUP('NIST Framework 2.0'!$P108,Table3[Policy Level],Table3[Value],"")</f>
        <v/>
      </c>
      <c r="U108" s="333" t="str">
        <f>_xlfn.XLOOKUP('NIST Framework 2.0'!$Q108,Table4[Documentation Level],Table4[Value],"")</f>
        <v/>
      </c>
      <c r="V108" s="334" t="str">
        <f>_xlfn.XLOOKUP('NIST Framework 2.0'!$R108,Table5[Automation Level],Table5[Value],"")</f>
        <v/>
      </c>
      <c r="W108" s="341" t="str">
        <f>IFERROR(IF(SUM('NIST Framework 2.0'!$S108:$V108)=0,"",SUM('NIST Framework 2.0'!$S108:$V108)),"")</f>
        <v/>
      </c>
      <c r="X108" s="314"/>
      <c r="Y108" s="295"/>
      <c r="Z108" s="295"/>
      <c r="AA108" s="295"/>
      <c r="AB108" s="315"/>
      <c r="AC108" s="308"/>
      <c r="AD108" s="295"/>
      <c r="AE108" s="295"/>
      <c r="AF108" s="295"/>
      <c r="AG108" s="315"/>
      <c r="AH108" s="283"/>
    </row>
    <row r="109" spans="2:34" ht="43.8" thickBot="1" x14ac:dyDescent="0.35">
      <c r="B109" s="282"/>
      <c r="C109" s="363"/>
      <c r="D109" s="349" t="s">
        <v>545</v>
      </c>
      <c r="E109" s="299" t="s">
        <v>609</v>
      </c>
      <c r="F109" s="300" t="s">
        <v>610</v>
      </c>
      <c r="G109" s="303"/>
      <c r="H109" s="307"/>
      <c r="I109" s="305"/>
      <c r="J109" s="311"/>
      <c r="K109" s="312"/>
      <c r="L109" s="312"/>
      <c r="M109" s="312"/>
      <c r="N109" s="313"/>
      <c r="O109" s="405"/>
      <c r="P109" s="406"/>
      <c r="Q109" s="406"/>
      <c r="R109" s="407"/>
      <c r="S109" s="339" t="str">
        <f>_xlfn.XLOOKUP('NIST Framework 2.0'!$O109,Table2[Process],Table2[Value],"")</f>
        <v/>
      </c>
      <c r="T109" s="335" t="str">
        <f>_xlfn.XLOOKUP('NIST Framework 2.0'!$P109,Table3[Policy Level],Table3[Value],"")</f>
        <v/>
      </c>
      <c r="U109" s="335" t="str">
        <f>_xlfn.XLOOKUP('NIST Framework 2.0'!$Q109,Table4[Documentation Level],Table4[Value],"")</f>
        <v/>
      </c>
      <c r="V109" s="340" t="str">
        <f>_xlfn.XLOOKUP('NIST Framework 2.0'!$R109,Table5[Automation Level],Table5[Value],"")</f>
        <v/>
      </c>
      <c r="W109" s="341" t="str">
        <f>IFERROR(IF(SUM('NIST Framework 2.0'!$S109:$V109)=0,"",SUM('NIST Framework 2.0'!$S109:$V109)),"")</f>
        <v/>
      </c>
      <c r="X109" s="316"/>
      <c r="Y109" s="317"/>
      <c r="Z109" s="317"/>
      <c r="AA109" s="317"/>
      <c r="AB109" s="318"/>
      <c r="AC109" s="320"/>
      <c r="AD109" s="317"/>
      <c r="AE109" s="317"/>
      <c r="AF109" s="317"/>
      <c r="AG109" s="318"/>
      <c r="AH109" s="283"/>
    </row>
    <row r="110" spans="2:34" ht="43.2" x14ac:dyDescent="0.3">
      <c r="B110" s="282"/>
      <c r="C110" s="364" t="s">
        <v>595</v>
      </c>
      <c r="D110" s="347" t="s">
        <v>565</v>
      </c>
      <c r="E110" s="321"/>
      <c r="F110" s="322"/>
      <c r="G110" s="301" t="str">
        <f>IFERROR(AVERAGE(G111:G115),"")</f>
        <v/>
      </c>
      <c r="H110" s="323" t="str">
        <f>_xlfn.CONCAT(H111," ",H112," ",H113," ",H114," ",H115)</f>
        <v xml:space="preserve">    </v>
      </c>
      <c r="I110" s="324"/>
      <c r="J110" s="325">
        <f>SUM(J111:J115)</f>
        <v>0</v>
      </c>
      <c r="K110" s="326">
        <f t="shared" ref="K110:N110" si="20">SUM(K111:K115)</f>
        <v>0</v>
      </c>
      <c r="L110" s="326">
        <f t="shared" si="20"/>
        <v>0</v>
      </c>
      <c r="M110" s="326">
        <f t="shared" si="20"/>
        <v>0</v>
      </c>
      <c r="N110" s="327">
        <f t="shared" si="20"/>
        <v>0</v>
      </c>
      <c r="O110" s="319"/>
      <c r="P110" s="296"/>
      <c r="Q110" s="296"/>
      <c r="R110" s="297"/>
      <c r="S110" s="337"/>
      <c r="T110" s="338"/>
      <c r="U110" s="338"/>
      <c r="V110" s="336"/>
      <c r="W110" s="343" t="str">
        <f>IFERROR(AVERAGE(W111:W115),"")</f>
        <v/>
      </c>
      <c r="X110" s="328"/>
      <c r="Y110" s="329"/>
      <c r="Z110" s="329"/>
      <c r="AA110" s="329"/>
      <c r="AB110" s="330"/>
      <c r="AC110" s="331"/>
      <c r="AD110" s="329"/>
      <c r="AE110" s="329"/>
      <c r="AF110" s="329"/>
      <c r="AG110" s="330"/>
      <c r="AH110" s="283"/>
    </row>
    <row r="111" spans="2:34" ht="57.6" x14ac:dyDescent="0.3">
      <c r="B111" s="282"/>
      <c r="C111" s="354"/>
      <c r="D111" s="348"/>
      <c r="E111" s="293" t="s">
        <v>581</v>
      </c>
      <c r="F111" s="298" t="s">
        <v>582</v>
      </c>
      <c r="G111" s="302"/>
      <c r="H111" s="306"/>
      <c r="I111" s="304"/>
      <c r="J111" s="309"/>
      <c r="K111" s="294"/>
      <c r="L111" s="294"/>
      <c r="M111" s="294"/>
      <c r="N111" s="310"/>
      <c r="O111" s="402"/>
      <c r="P111" s="403"/>
      <c r="Q111" s="403"/>
      <c r="R111" s="404"/>
      <c r="S111" s="332" t="str">
        <f>_xlfn.XLOOKUP('NIST Framework 2.0'!$O111,Table2[Process],Table2[Value],"")</f>
        <v/>
      </c>
      <c r="T111" s="333" t="str">
        <f>_xlfn.XLOOKUP('NIST Framework 2.0'!$P111,Table3[Policy Level],Table3[Value],"")</f>
        <v/>
      </c>
      <c r="U111" s="333" t="str">
        <f>_xlfn.XLOOKUP('NIST Framework 2.0'!$Q111,Table4[Documentation Level],Table4[Value],"")</f>
        <v/>
      </c>
      <c r="V111" s="334" t="str">
        <f>_xlfn.XLOOKUP('NIST Framework 2.0'!$R111,Table5[Automation Level],Table5[Value],"")</f>
        <v/>
      </c>
      <c r="W111" s="341" t="str">
        <f>IFERROR(IF(SUM('NIST Framework 2.0'!$S111:$V111)=0,"",SUM('NIST Framework 2.0'!$S111:$V111)),"")</f>
        <v/>
      </c>
      <c r="X111" s="314"/>
      <c r="Y111" s="295"/>
      <c r="Z111" s="295"/>
      <c r="AA111" s="295"/>
      <c r="AB111" s="315"/>
      <c r="AC111" s="308"/>
      <c r="AD111" s="295"/>
      <c r="AE111" s="295"/>
      <c r="AF111" s="295"/>
      <c r="AG111" s="315"/>
      <c r="AH111" s="283"/>
    </row>
    <row r="112" spans="2:34" ht="43.2" x14ac:dyDescent="0.3">
      <c r="B112" s="282"/>
      <c r="C112" s="354"/>
      <c r="D112" s="348" t="s">
        <v>545</v>
      </c>
      <c r="E112" s="293" t="s">
        <v>580</v>
      </c>
      <c r="F112" s="298" t="s">
        <v>583</v>
      </c>
      <c r="G112" s="302"/>
      <c r="H112" s="306"/>
      <c r="I112" s="304"/>
      <c r="J112" s="309"/>
      <c r="K112" s="294"/>
      <c r="L112" s="294"/>
      <c r="M112" s="294"/>
      <c r="N112" s="310"/>
      <c r="O112" s="402"/>
      <c r="P112" s="403"/>
      <c r="Q112" s="403"/>
      <c r="R112" s="404"/>
      <c r="S112" s="332" t="str">
        <f>_xlfn.XLOOKUP('NIST Framework 2.0'!$O112,Table2[Process],Table2[Value],"")</f>
        <v/>
      </c>
      <c r="T112" s="333" t="str">
        <f>_xlfn.XLOOKUP('NIST Framework 2.0'!$P112,Table3[Policy Level],Table3[Value],"")</f>
        <v/>
      </c>
      <c r="U112" s="333" t="str">
        <f>_xlfn.XLOOKUP('NIST Framework 2.0'!$Q112,Table4[Documentation Level],Table4[Value],"")</f>
        <v/>
      </c>
      <c r="V112" s="334" t="str">
        <f>_xlfn.XLOOKUP('NIST Framework 2.0'!$R112,Table5[Automation Level],Table5[Value],"")</f>
        <v/>
      </c>
      <c r="W112" s="341" t="str">
        <f>IFERROR(IF(SUM('NIST Framework 2.0'!$S112:$V112)=0,"",SUM('NIST Framework 2.0'!$S112:$V112)),"")</f>
        <v/>
      </c>
      <c r="X112" s="314"/>
      <c r="Y112" s="295"/>
      <c r="Z112" s="295"/>
      <c r="AA112" s="295"/>
      <c r="AB112" s="315"/>
      <c r="AC112" s="308"/>
      <c r="AD112" s="295"/>
      <c r="AE112" s="295"/>
      <c r="AF112" s="295"/>
      <c r="AG112" s="315"/>
      <c r="AH112" s="283"/>
    </row>
    <row r="113" spans="2:34" ht="86.4" x14ac:dyDescent="0.3">
      <c r="B113" s="282"/>
      <c r="C113" s="354"/>
      <c r="D113" s="348" t="s">
        <v>545</v>
      </c>
      <c r="E113" s="293" t="s">
        <v>579</v>
      </c>
      <c r="F113" s="298" t="s">
        <v>584</v>
      </c>
      <c r="G113" s="302"/>
      <c r="H113" s="306"/>
      <c r="I113" s="304"/>
      <c r="J113" s="309"/>
      <c r="K113" s="294"/>
      <c r="L113" s="294"/>
      <c r="M113" s="294"/>
      <c r="N113" s="310"/>
      <c r="O113" s="402"/>
      <c r="P113" s="403"/>
      <c r="Q113" s="403"/>
      <c r="R113" s="404"/>
      <c r="S113" s="332" t="str">
        <f>_xlfn.XLOOKUP('NIST Framework 2.0'!$O113,Table2[Process],Table2[Value],"")</f>
        <v/>
      </c>
      <c r="T113" s="333" t="str">
        <f>_xlfn.XLOOKUP('NIST Framework 2.0'!$P113,Table3[Policy Level],Table3[Value],"")</f>
        <v/>
      </c>
      <c r="U113" s="333" t="str">
        <f>_xlfn.XLOOKUP('NIST Framework 2.0'!$Q113,Table4[Documentation Level],Table4[Value],"")</f>
        <v/>
      </c>
      <c r="V113" s="334" t="str">
        <f>_xlfn.XLOOKUP('NIST Framework 2.0'!$R113,Table5[Automation Level],Table5[Value],"")</f>
        <v/>
      </c>
      <c r="W113" s="341" t="str">
        <f>IFERROR(IF(SUM('NIST Framework 2.0'!$S113:$V113)=0,"",SUM('NIST Framework 2.0'!$S113:$V113)),"")</f>
        <v/>
      </c>
      <c r="X113" s="314"/>
      <c r="Y113" s="295"/>
      <c r="Z113" s="295"/>
      <c r="AA113" s="295"/>
      <c r="AB113" s="315"/>
      <c r="AC113" s="308"/>
      <c r="AD113" s="295"/>
      <c r="AE113" s="295"/>
      <c r="AF113" s="295"/>
      <c r="AG113" s="315"/>
      <c r="AH113" s="283"/>
    </row>
    <row r="114" spans="2:34" ht="43.2" x14ac:dyDescent="0.3">
      <c r="B114" s="282"/>
      <c r="C114" s="354"/>
      <c r="D114" s="348" t="s">
        <v>545</v>
      </c>
      <c r="E114" s="293" t="s">
        <v>578</v>
      </c>
      <c r="F114" s="298" t="s">
        <v>585</v>
      </c>
      <c r="G114" s="302"/>
      <c r="H114" s="306"/>
      <c r="I114" s="304"/>
      <c r="J114" s="309"/>
      <c r="K114" s="294"/>
      <c r="L114" s="294"/>
      <c r="M114" s="294"/>
      <c r="N114" s="310"/>
      <c r="O114" s="402"/>
      <c r="P114" s="403"/>
      <c r="Q114" s="403"/>
      <c r="R114" s="404"/>
      <c r="S114" s="332" t="str">
        <f>_xlfn.XLOOKUP('NIST Framework 2.0'!$O114,Table2[Process],Table2[Value],"")</f>
        <v/>
      </c>
      <c r="T114" s="333" t="str">
        <f>_xlfn.XLOOKUP('NIST Framework 2.0'!$P114,Table3[Policy Level],Table3[Value],"")</f>
        <v/>
      </c>
      <c r="U114" s="333" t="str">
        <f>_xlfn.XLOOKUP('NIST Framework 2.0'!$Q114,Table4[Documentation Level],Table4[Value],"")</f>
        <v/>
      </c>
      <c r="V114" s="334" t="str">
        <f>_xlfn.XLOOKUP('NIST Framework 2.0'!$R114,Table5[Automation Level],Table5[Value],"")</f>
        <v/>
      </c>
      <c r="W114" s="341" t="str">
        <f>IFERROR(IF(SUM('NIST Framework 2.0'!$S114:$V114)=0,"",SUM('NIST Framework 2.0'!$S114:$V114)),"")</f>
        <v/>
      </c>
      <c r="X114" s="314"/>
      <c r="Y114" s="295"/>
      <c r="Z114" s="295"/>
      <c r="AA114" s="295"/>
      <c r="AB114" s="315"/>
      <c r="AC114" s="308"/>
      <c r="AD114" s="295"/>
      <c r="AE114" s="295"/>
      <c r="AF114" s="295"/>
      <c r="AG114" s="315"/>
      <c r="AH114" s="283"/>
    </row>
    <row r="115" spans="2:34" ht="43.8" thickBot="1" x14ac:dyDescent="0.35">
      <c r="B115" s="282"/>
      <c r="C115" s="354"/>
      <c r="D115" s="349" t="s">
        <v>545</v>
      </c>
      <c r="E115" s="299" t="s">
        <v>577</v>
      </c>
      <c r="F115" s="300" t="s">
        <v>586</v>
      </c>
      <c r="G115" s="303"/>
      <c r="H115" s="307"/>
      <c r="I115" s="305"/>
      <c r="J115" s="311"/>
      <c r="K115" s="312"/>
      <c r="L115" s="312"/>
      <c r="M115" s="312"/>
      <c r="N115" s="313"/>
      <c r="O115" s="405"/>
      <c r="P115" s="406"/>
      <c r="Q115" s="406"/>
      <c r="R115" s="407"/>
      <c r="S115" s="339" t="str">
        <f>_xlfn.XLOOKUP('NIST Framework 2.0'!$O115,Table2[Process],Table2[Value],"")</f>
        <v/>
      </c>
      <c r="T115" s="335" t="str">
        <f>_xlfn.XLOOKUP('NIST Framework 2.0'!$P115,Table3[Policy Level],Table3[Value],"")</f>
        <v/>
      </c>
      <c r="U115" s="335" t="str">
        <f>_xlfn.XLOOKUP('NIST Framework 2.0'!$Q115,Table4[Documentation Level],Table4[Value],"")</f>
        <v/>
      </c>
      <c r="V115" s="340" t="str">
        <f>_xlfn.XLOOKUP('NIST Framework 2.0'!$R115,Table5[Automation Level],Table5[Value],"")</f>
        <v/>
      </c>
      <c r="W115" s="341" t="str">
        <f>IFERROR(IF(SUM('NIST Framework 2.0'!$S115:$V115)=0,"",SUM('NIST Framework 2.0'!$S115:$V115)),"")</f>
        <v/>
      </c>
      <c r="X115" s="316"/>
      <c r="Y115" s="317"/>
      <c r="Z115" s="317"/>
      <c r="AA115" s="317"/>
      <c r="AB115" s="318"/>
      <c r="AC115" s="320"/>
      <c r="AD115" s="317"/>
      <c r="AE115" s="317"/>
      <c r="AF115" s="317"/>
      <c r="AG115" s="318"/>
      <c r="AH115" s="283"/>
    </row>
    <row r="116" spans="2:34" ht="57.6" x14ac:dyDescent="0.3">
      <c r="B116" s="282"/>
      <c r="C116" s="354"/>
      <c r="D116" s="347" t="s">
        <v>566</v>
      </c>
      <c r="E116" s="321"/>
      <c r="F116" s="322"/>
      <c r="G116" s="301" t="str">
        <f>IFERROR(AVERAGE(G117:G120),"")</f>
        <v/>
      </c>
      <c r="H116" s="323" t="str">
        <f>_xlfn.CONCAT(H117," ",H118," ",H119," ",H120)</f>
        <v xml:space="preserve">   </v>
      </c>
      <c r="I116" s="324"/>
      <c r="J116" s="325">
        <f>SUM(J117:J120)</f>
        <v>0</v>
      </c>
      <c r="K116" s="326">
        <f t="shared" ref="K116:N116" si="21">SUM(K117:K120)</f>
        <v>0</v>
      </c>
      <c r="L116" s="326">
        <f t="shared" si="21"/>
        <v>0</v>
      </c>
      <c r="M116" s="326">
        <f t="shared" si="21"/>
        <v>0</v>
      </c>
      <c r="N116" s="327">
        <f t="shared" si="21"/>
        <v>0</v>
      </c>
      <c r="O116" s="319"/>
      <c r="P116" s="296"/>
      <c r="Q116" s="296"/>
      <c r="R116" s="297"/>
      <c r="S116" s="337"/>
      <c r="T116" s="338"/>
      <c r="U116" s="338"/>
      <c r="V116" s="336"/>
      <c r="W116" s="343" t="str">
        <f>IFERROR(AVERAGE(W117:W120),"")</f>
        <v/>
      </c>
      <c r="X116" s="328"/>
      <c r="Y116" s="329"/>
      <c r="Z116" s="329"/>
      <c r="AA116" s="329"/>
      <c r="AB116" s="330"/>
      <c r="AC116" s="331"/>
      <c r="AD116" s="329"/>
      <c r="AE116" s="329"/>
      <c r="AF116" s="329"/>
      <c r="AG116" s="330"/>
      <c r="AH116" s="283"/>
    </row>
    <row r="117" spans="2:34" ht="100.8" x14ac:dyDescent="0.3">
      <c r="B117" s="282"/>
      <c r="C117" s="354"/>
      <c r="D117" s="348"/>
      <c r="E117" s="293" t="s">
        <v>576</v>
      </c>
      <c r="F117" s="298" t="s">
        <v>587</v>
      </c>
      <c r="G117" s="302"/>
      <c r="H117" s="306"/>
      <c r="I117" s="304"/>
      <c r="J117" s="309"/>
      <c r="K117" s="294"/>
      <c r="L117" s="294"/>
      <c r="M117" s="294"/>
      <c r="N117" s="310"/>
      <c r="O117" s="402"/>
      <c r="P117" s="403"/>
      <c r="Q117" s="403"/>
      <c r="R117" s="404"/>
      <c r="S117" s="332" t="str">
        <f>_xlfn.XLOOKUP('NIST Framework 2.0'!$O117,Table2[Process],Table2[Value],"")</f>
        <v/>
      </c>
      <c r="T117" s="333" t="str">
        <f>_xlfn.XLOOKUP('NIST Framework 2.0'!$P117,Table3[Policy Level],Table3[Value],"")</f>
        <v/>
      </c>
      <c r="U117" s="333" t="str">
        <f>_xlfn.XLOOKUP('NIST Framework 2.0'!$Q117,Table4[Documentation Level],Table4[Value],"")</f>
        <v/>
      </c>
      <c r="V117" s="334" t="str">
        <f>_xlfn.XLOOKUP('NIST Framework 2.0'!$R117,Table5[Automation Level],Table5[Value],"")</f>
        <v/>
      </c>
      <c r="W117" s="341" t="str">
        <f>IFERROR(IF(SUM('NIST Framework 2.0'!$S117:$V117)=0,"",SUM('NIST Framework 2.0'!$S117:$V117)),"")</f>
        <v/>
      </c>
      <c r="X117" s="314"/>
      <c r="Y117" s="295"/>
      <c r="Z117" s="295"/>
      <c r="AA117" s="295"/>
      <c r="AB117" s="315"/>
      <c r="AC117" s="308"/>
      <c r="AD117" s="295"/>
      <c r="AE117" s="295"/>
      <c r="AF117" s="295"/>
      <c r="AG117" s="315"/>
      <c r="AH117" s="283"/>
    </row>
    <row r="118" spans="2:34" ht="86.4" x14ac:dyDescent="0.3">
      <c r="B118" s="282"/>
      <c r="C118" s="354"/>
      <c r="D118" s="348" t="s">
        <v>545</v>
      </c>
      <c r="E118" s="293" t="s">
        <v>575</v>
      </c>
      <c r="F118" s="298" t="s">
        <v>588</v>
      </c>
      <c r="G118" s="302"/>
      <c r="H118" s="306"/>
      <c r="I118" s="304"/>
      <c r="J118" s="309"/>
      <c r="K118" s="294"/>
      <c r="L118" s="294"/>
      <c r="M118" s="294"/>
      <c r="N118" s="310"/>
      <c r="O118" s="402"/>
      <c r="P118" s="403"/>
      <c r="Q118" s="403"/>
      <c r="R118" s="404"/>
      <c r="S118" s="332" t="str">
        <f>_xlfn.XLOOKUP('NIST Framework 2.0'!$O118,Table2[Process],Table2[Value],"")</f>
        <v/>
      </c>
      <c r="T118" s="333" t="str">
        <f>_xlfn.XLOOKUP('NIST Framework 2.0'!$P118,Table3[Policy Level],Table3[Value],"")</f>
        <v/>
      </c>
      <c r="U118" s="333" t="str">
        <f>_xlfn.XLOOKUP('NIST Framework 2.0'!$Q118,Table4[Documentation Level],Table4[Value],"")</f>
        <v/>
      </c>
      <c r="V118" s="334" t="str">
        <f>_xlfn.XLOOKUP('NIST Framework 2.0'!$R118,Table5[Automation Level],Table5[Value],"")</f>
        <v/>
      </c>
      <c r="W118" s="341" t="str">
        <f>IFERROR(IF(SUM('NIST Framework 2.0'!$S118:$V118)=0,"",SUM('NIST Framework 2.0'!$S118:$V118)),"")</f>
        <v/>
      </c>
      <c r="X118" s="314"/>
      <c r="Y118" s="295"/>
      <c r="Z118" s="295"/>
      <c r="AA118" s="295"/>
      <c r="AB118" s="315"/>
      <c r="AC118" s="308"/>
      <c r="AD118" s="295"/>
      <c r="AE118" s="295"/>
      <c r="AF118" s="295"/>
      <c r="AG118" s="315"/>
      <c r="AH118" s="283"/>
    </row>
    <row r="119" spans="2:34" ht="43.2" x14ac:dyDescent="0.3">
      <c r="B119" s="282"/>
      <c r="C119" s="354"/>
      <c r="D119" s="348" t="s">
        <v>545</v>
      </c>
      <c r="E119" s="293" t="s">
        <v>574</v>
      </c>
      <c r="F119" s="298" t="s">
        <v>589</v>
      </c>
      <c r="G119" s="302"/>
      <c r="H119" s="306"/>
      <c r="I119" s="304"/>
      <c r="J119" s="309"/>
      <c r="K119" s="294"/>
      <c r="L119" s="294"/>
      <c r="M119" s="294"/>
      <c r="N119" s="310"/>
      <c r="O119" s="402"/>
      <c r="P119" s="403"/>
      <c r="Q119" s="403"/>
      <c r="R119" s="404"/>
      <c r="S119" s="332" t="str">
        <f>_xlfn.XLOOKUP('NIST Framework 2.0'!$O119,Table2[Process],Table2[Value],"")</f>
        <v/>
      </c>
      <c r="T119" s="333" t="str">
        <f>_xlfn.XLOOKUP('NIST Framework 2.0'!$P119,Table3[Policy Level],Table3[Value],"")</f>
        <v/>
      </c>
      <c r="U119" s="333" t="str">
        <f>_xlfn.XLOOKUP('NIST Framework 2.0'!$Q119,Table4[Documentation Level],Table4[Value],"")</f>
        <v/>
      </c>
      <c r="V119" s="334" t="str">
        <f>_xlfn.XLOOKUP('NIST Framework 2.0'!$R119,Table5[Automation Level],Table5[Value],"")</f>
        <v/>
      </c>
      <c r="W119" s="341" t="str">
        <f>IFERROR(IF(SUM('NIST Framework 2.0'!$S119:$V119)=0,"",SUM('NIST Framework 2.0'!$S119:$V119)),"")</f>
        <v/>
      </c>
      <c r="X119" s="314"/>
      <c r="Y119" s="295"/>
      <c r="Z119" s="295"/>
      <c r="AA119" s="295"/>
      <c r="AB119" s="315"/>
      <c r="AC119" s="308"/>
      <c r="AD119" s="295"/>
      <c r="AE119" s="295"/>
      <c r="AF119" s="295"/>
      <c r="AG119" s="315"/>
      <c r="AH119" s="283"/>
    </row>
    <row r="120" spans="2:34" ht="58.2" thickBot="1" x14ac:dyDescent="0.35">
      <c r="B120" s="282"/>
      <c r="C120" s="354"/>
      <c r="D120" s="349" t="s">
        <v>545</v>
      </c>
      <c r="E120" s="299" t="s">
        <v>573</v>
      </c>
      <c r="F120" s="300" t="s">
        <v>590</v>
      </c>
      <c r="G120" s="303"/>
      <c r="H120" s="307"/>
      <c r="I120" s="305"/>
      <c r="J120" s="311"/>
      <c r="K120" s="312"/>
      <c r="L120" s="312"/>
      <c r="M120" s="312"/>
      <c r="N120" s="313"/>
      <c r="O120" s="405"/>
      <c r="P120" s="406"/>
      <c r="Q120" s="406"/>
      <c r="R120" s="407"/>
      <c r="S120" s="339" t="str">
        <f>_xlfn.XLOOKUP('NIST Framework 2.0'!$O120,Table2[Process],Table2[Value],"")</f>
        <v/>
      </c>
      <c r="T120" s="335" t="str">
        <f>_xlfn.XLOOKUP('NIST Framework 2.0'!$P120,Table3[Policy Level],Table3[Value],"")</f>
        <v/>
      </c>
      <c r="U120" s="335" t="str">
        <f>_xlfn.XLOOKUP('NIST Framework 2.0'!$Q120,Table4[Documentation Level],Table4[Value],"")</f>
        <v/>
      </c>
      <c r="V120" s="340" t="str">
        <f>_xlfn.XLOOKUP('NIST Framework 2.0'!$R120,Table5[Automation Level],Table5[Value],"")</f>
        <v/>
      </c>
      <c r="W120" s="341" t="str">
        <f>IFERROR(IF(SUM('NIST Framework 2.0'!$S120:$V120)=0,"",SUM('NIST Framework 2.0'!$S120:$V120)),"")</f>
        <v/>
      </c>
      <c r="X120" s="316"/>
      <c r="Y120" s="317"/>
      <c r="Z120" s="317"/>
      <c r="AA120" s="317"/>
      <c r="AB120" s="318"/>
      <c r="AC120" s="320"/>
      <c r="AD120" s="317"/>
      <c r="AE120" s="317"/>
      <c r="AF120" s="317"/>
      <c r="AG120" s="318"/>
      <c r="AH120" s="283"/>
    </row>
    <row r="121" spans="2:34" ht="72" x14ac:dyDescent="0.3">
      <c r="B121" s="282"/>
      <c r="C121" s="354"/>
      <c r="D121" s="347" t="s">
        <v>567</v>
      </c>
      <c r="E121" s="321"/>
      <c r="F121" s="322"/>
      <c r="G121" s="301" t="str">
        <f>IFERROR(AVERAGE(G122:G123),"")</f>
        <v/>
      </c>
      <c r="H121" s="323" t="str">
        <f>_xlfn.CONCAT(H122," ",H123)</f>
        <v xml:space="preserve"> </v>
      </c>
      <c r="I121" s="324"/>
      <c r="J121" s="325">
        <f>SUM(J122:J123)</f>
        <v>0</v>
      </c>
      <c r="K121" s="326">
        <f t="shared" ref="K121:N121" si="22">SUM(K122:K123)</f>
        <v>0</v>
      </c>
      <c r="L121" s="326">
        <f t="shared" si="22"/>
        <v>0</v>
      </c>
      <c r="M121" s="326">
        <f t="shared" si="22"/>
        <v>0</v>
      </c>
      <c r="N121" s="327">
        <f t="shared" si="22"/>
        <v>0</v>
      </c>
      <c r="O121" s="319"/>
      <c r="P121" s="296"/>
      <c r="Q121" s="296"/>
      <c r="R121" s="297"/>
      <c r="S121" s="337"/>
      <c r="T121" s="338"/>
      <c r="U121" s="338"/>
      <c r="V121" s="336"/>
      <c r="W121" s="343" t="str">
        <f>IFERROR(AVERAGE(W122:W123),"")</f>
        <v/>
      </c>
      <c r="X121" s="328"/>
      <c r="Y121" s="329"/>
      <c r="Z121" s="329"/>
      <c r="AA121" s="329"/>
      <c r="AB121" s="330"/>
      <c r="AC121" s="331"/>
      <c r="AD121" s="329"/>
      <c r="AE121" s="329"/>
      <c r="AF121" s="329"/>
      <c r="AG121" s="330"/>
      <c r="AH121" s="283"/>
    </row>
    <row r="122" spans="2:34" ht="86.4" x14ac:dyDescent="0.3">
      <c r="B122" s="282"/>
      <c r="C122" s="354"/>
      <c r="D122" s="348"/>
      <c r="E122" s="293" t="s">
        <v>572</v>
      </c>
      <c r="F122" s="298" t="s">
        <v>591</v>
      </c>
      <c r="G122" s="302"/>
      <c r="H122" s="306"/>
      <c r="I122" s="304"/>
      <c r="J122" s="309"/>
      <c r="K122" s="294"/>
      <c r="L122" s="294"/>
      <c r="M122" s="294"/>
      <c r="N122" s="310"/>
      <c r="O122" s="402"/>
      <c r="P122" s="403"/>
      <c r="Q122" s="403"/>
      <c r="R122" s="404"/>
      <c r="S122" s="332" t="str">
        <f>_xlfn.XLOOKUP('NIST Framework 2.0'!$O122,Table2[Process],Table2[Value],"")</f>
        <v/>
      </c>
      <c r="T122" s="333" t="str">
        <f>_xlfn.XLOOKUP('NIST Framework 2.0'!$P122,Table3[Policy Level],Table3[Value],"")</f>
        <v/>
      </c>
      <c r="U122" s="333" t="str">
        <f>_xlfn.XLOOKUP('NIST Framework 2.0'!$Q122,Table4[Documentation Level],Table4[Value],"")</f>
        <v/>
      </c>
      <c r="V122" s="334" t="str">
        <f>_xlfn.XLOOKUP('NIST Framework 2.0'!$R122,Table5[Automation Level],Table5[Value],"")</f>
        <v/>
      </c>
      <c r="W122" s="341" t="str">
        <f>IFERROR(IF(SUM('NIST Framework 2.0'!$S122:$V122)=0,"",SUM('NIST Framework 2.0'!$S122:$V122)),"")</f>
        <v/>
      </c>
      <c r="X122" s="314"/>
      <c r="Y122" s="295"/>
      <c r="Z122" s="295"/>
      <c r="AA122" s="295"/>
      <c r="AB122" s="315"/>
      <c r="AC122" s="308"/>
      <c r="AD122" s="295"/>
      <c r="AE122" s="295"/>
      <c r="AF122" s="295"/>
      <c r="AG122" s="315"/>
      <c r="AH122" s="283"/>
    </row>
    <row r="123" spans="2:34" ht="144.6" thickBot="1" x14ac:dyDescent="0.35">
      <c r="B123" s="282"/>
      <c r="C123" s="354"/>
      <c r="D123" s="349" t="s">
        <v>545</v>
      </c>
      <c r="E123" s="299" t="s">
        <v>571</v>
      </c>
      <c r="F123" s="300" t="s">
        <v>592</v>
      </c>
      <c r="G123" s="303"/>
      <c r="H123" s="307"/>
      <c r="I123" s="305"/>
      <c r="J123" s="311"/>
      <c r="K123" s="312"/>
      <c r="L123" s="312"/>
      <c r="M123" s="312"/>
      <c r="N123" s="313"/>
      <c r="O123" s="405"/>
      <c r="P123" s="406"/>
      <c r="Q123" s="406"/>
      <c r="R123" s="407"/>
      <c r="S123" s="339" t="str">
        <f>_xlfn.XLOOKUP('NIST Framework 2.0'!$O123,Table2[Process],Table2[Value],"")</f>
        <v/>
      </c>
      <c r="T123" s="335" t="str">
        <f>_xlfn.XLOOKUP('NIST Framework 2.0'!$P123,Table3[Policy Level],Table3[Value],"")</f>
        <v/>
      </c>
      <c r="U123" s="335" t="str">
        <f>_xlfn.XLOOKUP('NIST Framework 2.0'!$Q123,Table4[Documentation Level],Table4[Value],"")</f>
        <v/>
      </c>
      <c r="V123" s="340" t="str">
        <f>_xlfn.XLOOKUP('NIST Framework 2.0'!$R123,Table5[Automation Level],Table5[Value],"")</f>
        <v/>
      </c>
      <c r="W123" s="341" t="str">
        <f>IFERROR(IF(SUM('NIST Framework 2.0'!$S123:$V123)=0,"",SUM('NIST Framework 2.0'!$S123:$V123)),"")</f>
        <v/>
      </c>
      <c r="X123" s="316"/>
      <c r="Y123" s="317"/>
      <c r="Z123" s="317"/>
      <c r="AA123" s="317"/>
      <c r="AB123" s="318"/>
      <c r="AC123" s="320"/>
      <c r="AD123" s="317"/>
      <c r="AE123" s="317"/>
      <c r="AF123" s="317"/>
      <c r="AG123" s="318"/>
      <c r="AH123" s="283"/>
    </row>
    <row r="124" spans="2:34" ht="43.2" x14ac:dyDescent="0.3">
      <c r="B124" s="282"/>
      <c r="C124" s="354"/>
      <c r="D124" s="347" t="s">
        <v>568</v>
      </c>
      <c r="E124" s="321"/>
      <c r="F124" s="322"/>
      <c r="G124" s="301" t="str">
        <f>IFERROR(AVERAGE(G125:G126),"")</f>
        <v/>
      </c>
      <c r="H124" s="323" t="str">
        <f>_xlfn.CONCAT(H125," ",H126)</f>
        <v xml:space="preserve"> </v>
      </c>
      <c r="I124" s="324"/>
      <c r="J124" s="325">
        <f>SUM(J125:J126)</f>
        <v>0</v>
      </c>
      <c r="K124" s="326">
        <f t="shared" ref="K124:N124" si="23">SUM(K125:K126)</f>
        <v>0</v>
      </c>
      <c r="L124" s="326">
        <f t="shared" si="23"/>
        <v>0</v>
      </c>
      <c r="M124" s="326">
        <f t="shared" si="23"/>
        <v>0</v>
      </c>
      <c r="N124" s="327">
        <f t="shared" si="23"/>
        <v>0</v>
      </c>
      <c r="O124" s="319"/>
      <c r="P124" s="296"/>
      <c r="Q124" s="296"/>
      <c r="R124" s="297"/>
      <c r="S124" s="337" t="str">
        <f>_xlfn.XLOOKUP('NIST Framework 2.0'!$O124,Table2[Process],Table2[Value],"")</f>
        <v/>
      </c>
      <c r="T124" s="338" t="str">
        <f>_xlfn.XLOOKUP('NIST Framework 2.0'!$P124,Table3[Policy Level],Table3[Value],"")</f>
        <v/>
      </c>
      <c r="U124" s="338" t="str">
        <f>_xlfn.XLOOKUP('NIST Framework 2.0'!$Q124,Table4[Documentation Level],Table4[Value],"")</f>
        <v/>
      </c>
      <c r="V124" s="336" t="str">
        <f>_xlfn.XLOOKUP('NIST Framework 2.0'!$R124,Table5[Automation Level],Table5[Value],"")</f>
        <v/>
      </c>
      <c r="W124" s="343" t="str">
        <f>IFERROR(AVERAGE(W125:W126),"")</f>
        <v/>
      </c>
      <c r="X124" s="328"/>
      <c r="Y124" s="329"/>
      <c r="Z124" s="329"/>
      <c r="AA124" s="329"/>
      <c r="AB124" s="330"/>
      <c r="AC124" s="331"/>
      <c r="AD124" s="329"/>
      <c r="AE124" s="329"/>
      <c r="AF124" s="329"/>
      <c r="AG124" s="330"/>
      <c r="AH124" s="283"/>
    </row>
    <row r="125" spans="2:34" ht="115.2" x14ac:dyDescent="0.3">
      <c r="B125" s="282"/>
      <c r="C125" s="354"/>
      <c r="D125" s="348"/>
      <c r="E125" s="293" t="s">
        <v>569</v>
      </c>
      <c r="F125" s="298" t="s">
        <v>593</v>
      </c>
      <c r="G125" s="302"/>
      <c r="H125" s="306"/>
      <c r="I125" s="304"/>
      <c r="J125" s="309"/>
      <c r="K125" s="294"/>
      <c r="L125" s="294"/>
      <c r="M125" s="294"/>
      <c r="N125" s="310"/>
      <c r="O125" s="402"/>
      <c r="P125" s="403"/>
      <c r="Q125" s="403"/>
      <c r="R125" s="404"/>
      <c r="S125" s="332" t="str">
        <f>_xlfn.XLOOKUP('NIST Framework 2.0'!$O125,Table2[Process],Table2[Value],"")</f>
        <v/>
      </c>
      <c r="T125" s="333" t="str">
        <f>_xlfn.XLOOKUP('NIST Framework 2.0'!$P125,Table3[Policy Level],Table3[Value],"")</f>
        <v/>
      </c>
      <c r="U125" s="333" t="str">
        <f>_xlfn.XLOOKUP('NIST Framework 2.0'!$Q125,Table4[Documentation Level],Table4[Value],"")</f>
        <v/>
      </c>
      <c r="V125" s="334" t="str">
        <f>_xlfn.XLOOKUP('NIST Framework 2.0'!$R125,Table5[Automation Level],Table5[Value],"")</f>
        <v/>
      </c>
      <c r="W125" s="341" t="str">
        <f>IFERROR(IF(SUM('NIST Framework 2.0'!$S125:$V125)=0,"",SUM('NIST Framework 2.0'!$S125:$V125)),"")</f>
        <v/>
      </c>
      <c r="X125" s="314"/>
      <c r="Y125" s="295"/>
      <c r="Z125" s="295"/>
      <c r="AA125" s="295"/>
      <c r="AB125" s="315"/>
      <c r="AC125" s="308"/>
      <c r="AD125" s="295"/>
      <c r="AE125" s="295"/>
      <c r="AF125" s="295"/>
      <c r="AG125" s="315"/>
      <c r="AH125" s="283"/>
    </row>
    <row r="126" spans="2:34" ht="87" thickBot="1" x14ac:dyDescent="0.35">
      <c r="B126" s="282"/>
      <c r="C126" s="365"/>
      <c r="D126" s="349" t="s">
        <v>545</v>
      </c>
      <c r="E126" s="299" t="s">
        <v>570</v>
      </c>
      <c r="F126" s="300" t="s">
        <v>594</v>
      </c>
      <c r="G126" s="303"/>
      <c r="H126" s="307"/>
      <c r="I126" s="305"/>
      <c r="J126" s="311"/>
      <c r="K126" s="312"/>
      <c r="L126" s="312"/>
      <c r="M126" s="312"/>
      <c r="N126" s="313"/>
      <c r="O126" s="405"/>
      <c r="P126" s="406"/>
      <c r="Q126" s="406"/>
      <c r="R126" s="407"/>
      <c r="S126" s="339" t="str">
        <f>_xlfn.XLOOKUP('NIST Framework 2.0'!$O126,Table2[Process],Table2[Value],"")</f>
        <v/>
      </c>
      <c r="T126" s="335" t="str">
        <f>_xlfn.XLOOKUP('NIST Framework 2.0'!$P126,Table3[Policy Level],Table3[Value],"")</f>
        <v/>
      </c>
      <c r="U126" s="335" t="str">
        <f>_xlfn.XLOOKUP('NIST Framework 2.0'!$Q126,Table4[Documentation Level],Table4[Value],"")</f>
        <v/>
      </c>
      <c r="V126" s="340" t="str">
        <f>_xlfn.XLOOKUP('NIST Framework 2.0'!$R126,Table5[Automation Level],Table5[Value],"")</f>
        <v/>
      </c>
      <c r="W126" s="341" t="str">
        <f>IFERROR(IF(SUM('NIST Framework 2.0'!$S126:$V126)=0,"",SUM('NIST Framework 2.0'!$S126:$V126)),"")</f>
        <v/>
      </c>
      <c r="X126" s="316"/>
      <c r="Y126" s="317"/>
      <c r="Z126" s="317"/>
      <c r="AA126" s="317"/>
      <c r="AB126" s="318"/>
      <c r="AC126" s="320"/>
      <c r="AD126" s="317"/>
      <c r="AE126" s="317"/>
      <c r="AF126" s="317"/>
      <c r="AG126" s="318"/>
      <c r="AH126" s="283"/>
    </row>
    <row r="127" spans="2:34" ht="72" x14ac:dyDescent="0.3">
      <c r="B127" s="282"/>
      <c r="C127" s="366" t="s">
        <v>546</v>
      </c>
      <c r="D127" s="347" t="s">
        <v>548</v>
      </c>
      <c r="E127" s="321"/>
      <c r="F127" s="322"/>
      <c r="G127" s="301" t="str">
        <f>IFERROR(AVERAGE(G128:G133),"")</f>
        <v/>
      </c>
      <c r="H127" s="323" t="str">
        <f>_xlfn.CONCAT(H128," ",H129," ",H130," ",H131," ",H132," ",H133)</f>
        <v xml:space="preserve">     </v>
      </c>
      <c r="I127" s="324"/>
      <c r="J127" s="325">
        <f>SUM(J128:J133)</f>
        <v>0</v>
      </c>
      <c r="K127" s="326">
        <f t="shared" ref="K127:N127" si="24">SUM(K128:K133)</f>
        <v>0</v>
      </c>
      <c r="L127" s="326">
        <f t="shared" si="24"/>
        <v>0</v>
      </c>
      <c r="M127" s="326">
        <f t="shared" si="24"/>
        <v>0</v>
      </c>
      <c r="N127" s="327">
        <f t="shared" si="24"/>
        <v>0</v>
      </c>
      <c r="O127" s="319"/>
      <c r="P127" s="296"/>
      <c r="Q127" s="296"/>
      <c r="R127" s="297"/>
      <c r="S127" s="337"/>
      <c r="T127" s="338"/>
      <c r="U127" s="338"/>
      <c r="V127" s="336"/>
      <c r="W127" s="343" t="str">
        <f>IFERROR(AVERAGE(W128:W133),"")</f>
        <v/>
      </c>
      <c r="X127" s="328"/>
      <c r="Y127" s="329"/>
      <c r="Z127" s="329"/>
      <c r="AA127" s="329"/>
      <c r="AB127" s="330"/>
      <c r="AC127" s="331"/>
      <c r="AD127" s="329"/>
      <c r="AE127" s="329"/>
      <c r="AF127" s="329"/>
      <c r="AG127" s="330"/>
      <c r="AH127" s="283"/>
    </row>
    <row r="128" spans="2:34" ht="57.6" x14ac:dyDescent="0.3">
      <c r="B128" s="282"/>
      <c r="C128" s="355"/>
      <c r="D128" s="348"/>
      <c r="E128" s="293" t="s">
        <v>549</v>
      </c>
      <c r="F128" s="298" t="s">
        <v>564</v>
      </c>
      <c r="G128" s="302"/>
      <c r="H128" s="306"/>
      <c r="I128" s="304"/>
      <c r="J128" s="309"/>
      <c r="K128" s="294"/>
      <c r="L128" s="294"/>
      <c r="M128" s="294"/>
      <c r="N128" s="310"/>
      <c r="O128" s="402"/>
      <c r="P128" s="403"/>
      <c r="Q128" s="403"/>
      <c r="R128" s="404"/>
      <c r="S128" s="332" t="str">
        <f>_xlfn.XLOOKUP('NIST Framework 2.0'!$O128,Table2[Process],Table2[Value],"")</f>
        <v/>
      </c>
      <c r="T128" s="333" t="str">
        <f>_xlfn.XLOOKUP('NIST Framework 2.0'!$P128,Table3[Policy Level],Table3[Value],"")</f>
        <v/>
      </c>
      <c r="U128" s="333" t="str">
        <f>_xlfn.XLOOKUP('NIST Framework 2.0'!$Q128,Table4[Documentation Level],Table4[Value],"")</f>
        <v/>
      </c>
      <c r="V128" s="334" t="str">
        <f>_xlfn.XLOOKUP('NIST Framework 2.0'!$R128,Table5[Automation Level],Table5[Value],"")</f>
        <v/>
      </c>
      <c r="W128" s="341" t="str">
        <f>IFERROR(IF(SUM('NIST Framework 2.0'!$S128:$V128)=0,"",SUM('NIST Framework 2.0'!$S128:$V128)),"")</f>
        <v/>
      </c>
      <c r="X128" s="314"/>
      <c r="Y128" s="295"/>
      <c r="Z128" s="295"/>
      <c r="AA128" s="295"/>
      <c r="AB128" s="315"/>
      <c r="AC128" s="308"/>
      <c r="AD128" s="295"/>
      <c r="AE128" s="295"/>
      <c r="AF128" s="295"/>
      <c r="AG128" s="315"/>
      <c r="AH128" s="283"/>
    </row>
    <row r="129" spans="2:34" ht="57.6" x14ac:dyDescent="0.3">
      <c r="B129" s="282"/>
      <c r="C129" s="355"/>
      <c r="D129" s="348" t="s">
        <v>545</v>
      </c>
      <c r="E129" s="293" t="s">
        <v>550</v>
      </c>
      <c r="F129" s="298" t="s">
        <v>563</v>
      </c>
      <c r="G129" s="302"/>
      <c r="H129" s="306"/>
      <c r="I129" s="304"/>
      <c r="J129" s="309"/>
      <c r="K129" s="294"/>
      <c r="L129" s="294"/>
      <c r="M129" s="294"/>
      <c r="N129" s="310"/>
      <c r="O129" s="402"/>
      <c r="P129" s="403"/>
      <c r="Q129" s="403"/>
      <c r="R129" s="404"/>
      <c r="S129" s="332" t="str">
        <f>_xlfn.XLOOKUP('NIST Framework 2.0'!$O129,Table2[Process],Table2[Value],"")</f>
        <v/>
      </c>
      <c r="T129" s="333" t="str">
        <f>_xlfn.XLOOKUP('NIST Framework 2.0'!$P129,Table3[Policy Level],Table3[Value],"")</f>
        <v/>
      </c>
      <c r="U129" s="333" t="str">
        <f>_xlfn.XLOOKUP('NIST Framework 2.0'!$Q129,Table4[Documentation Level],Table4[Value],"")</f>
        <v/>
      </c>
      <c r="V129" s="334" t="str">
        <f>_xlfn.XLOOKUP('NIST Framework 2.0'!$R129,Table5[Automation Level],Table5[Value],"")</f>
        <v/>
      </c>
      <c r="W129" s="341" t="str">
        <f>IFERROR(IF(SUM('NIST Framework 2.0'!$S129:$V129)=0,"",SUM('NIST Framework 2.0'!$S129:$V129)),"")</f>
        <v/>
      </c>
      <c r="X129" s="314"/>
      <c r="Y129" s="295"/>
      <c r="Z129" s="295"/>
      <c r="AA129" s="295"/>
      <c r="AB129" s="315"/>
      <c r="AC129" s="308"/>
      <c r="AD129" s="295"/>
      <c r="AE129" s="295"/>
      <c r="AF129" s="295"/>
      <c r="AG129" s="315"/>
      <c r="AH129" s="283"/>
    </row>
    <row r="130" spans="2:34" ht="43.2" x14ac:dyDescent="0.3">
      <c r="B130" s="282"/>
      <c r="C130" s="355"/>
      <c r="D130" s="348" t="s">
        <v>545</v>
      </c>
      <c r="E130" s="293" t="s">
        <v>551</v>
      </c>
      <c r="F130" s="298" t="s">
        <v>562</v>
      </c>
      <c r="G130" s="302"/>
      <c r="H130" s="306"/>
      <c r="I130" s="304"/>
      <c r="J130" s="309"/>
      <c r="K130" s="294"/>
      <c r="L130" s="294"/>
      <c r="M130" s="294"/>
      <c r="N130" s="310"/>
      <c r="O130" s="402"/>
      <c r="P130" s="403"/>
      <c r="Q130" s="403"/>
      <c r="R130" s="404"/>
      <c r="S130" s="332" t="str">
        <f>_xlfn.XLOOKUP('NIST Framework 2.0'!$O130,Table2[Process],Table2[Value],"")</f>
        <v/>
      </c>
      <c r="T130" s="333" t="str">
        <f>_xlfn.XLOOKUP('NIST Framework 2.0'!$P130,Table3[Policy Level],Table3[Value],"")</f>
        <v/>
      </c>
      <c r="U130" s="333" t="str">
        <f>_xlfn.XLOOKUP('NIST Framework 2.0'!$Q130,Table4[Documentation Level],Table4[Value],"")</f>
        <v/>
      </c>
      <c r="V130" s="334" t="str">
        <f>_xlfn.XLOOKUP('NIST Framework 2.0'!$R130,Table5[Automation Level],Table5[Value],"")</f>
        <v/>
      </c>
      <c r="W130" s="341" t="str">
        <f>IFERROR(IF(SUM('NIST Framework 2.0'!$S130:$V130)=0,"",SUM('NIST Framework 2.0'!$S130:$V130)),"")</f>
        <v/>
      </c>
      <c r="X130" s="314"/>
      <c r="Y130" s="295"/>
      <c r="Z130" s="295"/>
      <c r="AA130" s="295"/>
      <c r="AB130" s="315"/>
      <c r="AC130" s="308"/>
      <c r="AD130" s="295"/>
      <c r="AE130" s="295"/>
      <c r="AF130" s="295"/>
      <c r="AG130" s="315"/>
      <c r="AH130" s="283"/>
    </row>
    <row r="131" spans="2:34" ht="86.4" x14ac:dyDescent="0.3">
      <c r="B131" s="282"/>
      <c r="C131" s="355"/>
      <c r="D131" s="348" t="s">
        <v>545</v>
      </c>
      <c r="E131" s="293" t="s">
        <v>552</v>
      </c>
      <c r="F131" s="298" t="s">
        <v>561</v>
      </c>
      <c r="G131" s="302"/>
      <c r="H131" s="306"/>
      <c r="I131" s="304"/>
      <c r="J131" s="309"/>
      <c r="K131" s="294"/>
      <c r="L131" s="294"/>
      <c r="M131" s="294"/>
      <c r="N131" s="310"/>
      <c r="O131" s="402"/>
      <c r="P131" s="403"/>
      <c r="Q131" s="403"/>
      <c r="R131" s="404"/>
      <c r="S131" s="332" t="str">
        <f>_xlfn.XLOOKUP('NIST Framework 2.0'!$O131,Table2[Process],Table2[Value],"")</f>
        <v/>
      </c>
      <c r="T131" s="333" t="str">
        <f>_xlfn.XLOOKUP('NIST Framework 2.0'!$P131,Table3[Policy Level],Table3[Value],"")</f>
        <v/>
      </c>
      <c r="U131" s="333" t="str">
        <f>_xlfn.XLOOKUP('NIST Framework 2.0'!$Q131,Table4[Documentation Level],Table4[Value],"")</f>
        <v/>
      </c>
      <c r="V131" s="334" t="str">
        <f>_xlfn.XLOOKUP('NIST Framework 2.0'!$R131,Table5[Automation Level],Table5[Value],"")</f>
        <v/>
      </c>
      <c r="W131" s="341" t="str">
        <f>IFERROR(IF(SUM('NIST Framework 2.0'!$S131:$V131)=0,"",SUM('NIST Framework 2.0'!$S131:$V131)),"")</f>
        <v/>
      </c>
      <c r="X131" s="314"/>
      <c r="Y131" s="295"/>
      <c r="Z131" s="295"/>
      <c r="AA131" s="295"/>
      <c r="AB131" s="315"/>
      <c r="AC131" s="308"/>
      <c r="AD131" s="295"/>
      <c r="AE131" s="295"/>
      <c r="AF131" s="295"/>
      <c r="AG131" s="315"/>
      <c r="AH131" s="283"/>
    </row>
    <row r="132" spans="2:34" ht="57.6" x14ac:dyDescent="0.3">
      <c r="B132" s="282"/>
      <c r="C132" s="355"/>
      <c r="D132" s="348" t="s">
        <v>545</v>
      </c>
      <c r="E132" s="293" t="s">
        <v>553</v>
      </c>
      <c r="F132" s="298" t="s">
        <v>560</v>
      </c>
      <c r="G132" s="302"/>
      <c r="H132" s="306"/>
      <c r="I132" s="304"/>
      <c r="J132" s="309"/>
      <c r="K132" s="294"/>
      <c r="L132" s="294"/>
      <c r="M132" s="294"/>
      <c r="N132" s="310"/>
      <c r="O132" s="402"/>
      <c r="P132" s="403"/>
      <c r="Q132" s="403"/>
      <c r="R132" s="404"/>
      <c r="S132" s="332" t="str">
        <f>_xlfn.XLOOKUP('NIST Framework 2.0'!$O132,Table2[Process],Table2[Value],"")</f>
        <v/>
      </c>
      <c r="T132" s="333" t="str">
        <f>_xlfn.XLOOKUP('NIST Framework 2.0'!$P132,Table3[Policy Level],Table3[Value],"")</f>
        <v/>
      </c>
      <c r="U132" s="333" t="str">
        <f>_xlfn.XLOOKUP('NIST Framework 2.0'!$Q132,Table4[Documentation Level],Table4[Value],"")</f>
        <v/>
      </c>
      <c r="V132" s="334" t="str">
        <f>_xlfn.XLOOKUP('NIST Framework 2.0'!$R132,Table5[Automation Level],Table5[Value],"")</f>
        <v/>
      </c>
      <c r="W132" s="341" t="str">
        <f>IFERROR(IF(SUM('NIST Framework 2.0'!$S132:$V132)=0,"",SUM('NIST Framework 2.0'!$S132:$V132)),"")</f>
        <v/>
      </c>
      <c r="X132" s="314"/>
      <c r="Y132" s="295"/>
      <c r="Z132" s="295"/>
      <c r="AA132" s="295"/>
      <c r="AB132" s="315"/>
      <c r="AC132" s="308"/>
      <c r="AD132" s="295"/>
      <c r="AE132" s="295"/>
      <c r="AF132" s="295"/>
      <c r="AG132" s="315"/>
      <c r="AH132" s="283"/>
    </row>
    <row r="133" spans="2:34" ht="58.2" thickBot="1" x14ac:dyDescent="0.35">
      <c r="B133" s="282"/>
      <c r="C133" s="355"/>
      <c r="D133" s="349" t="s">
        <v>545</v>
      </c>
      <c r="E133" s="299" t="s">
        <v>554</v>
      </c>
      <c r="F133" s="300" t="s">
        <v>559</v>
      </c>
      <c r="G133" s="303"/>
      <c r="H133" s="307"/>
      <c r="I133" s="305"/>
      <c r="J133" s="311"/>
      <c r="K133" s="312"/>
      <c r="L133" s="312"/>
      <c r="M133" s="312"/>
      <c r="N133" s="313"/>
      <c r="O133" s="405"/>
      <c r="P133" s="406"/>
      <c r="Q133" s="406"/>
      <c r="R133" s="407"/>
      <c r="S133" s="339" t="str">
        <f>_xlfn.XLOOKUP('NIST Framework 2.0'!$O133,Table2[Process],Table2[Value],"")</f>
        <v/>
      </c>
      <c r="T133" s="335" t="str">
        <f>_xlfn.XLOOKUP('NIST Framework 2.0'!$P133,Table3[Policy Level],Table3[Value],"")</f>
        <v/>
      </c>
      <c r="U133" s="335" t="str">
        <f>_xlfn.XLOOKUP('NIST Framework 2.0'!$Q133,Table4[Documentation Level],Table4[Value],"")</f>
        <v/>
      </c>
      <c r="V133" s="340" t="str">
        <f>_xlfn.XLOOKUP('NIST Framework 2.0'!$R133,Table5[Automation Level],Table5[Value],"")</f>
        <v/>
      </c>
      <c r="W133" s="341" t="str">
        <f>IFERROR(IF(SUM('NIST Framework 2.0'!$S133:$V133)=0,"",SUM('NIST Framework 2.0'!$S133:$V133)),"")</f>
        <v/>
      </c>
      <c r="X133" s="316"/>
      <c r="Y133" s="317"/>
      <c r="Z133" s="317"/>
      <c r="AA133" s="317"/>
      <c r="AB133" s="318"/>
      <c r="AC133" s="320"/>
      <c r="AD133" s="317"/>
      <c r="AE133" s="317"/>
      <c r="AF133" s="317"/>
      <c r="AG133" s="318"/>
      <c r="AH133" s="283"/>
    </row>
    <row r="134" spans="2:34" ht="57.6" x14ac:dyDescent="0.3">
      <c r="B134" s="282"/>
      <c r="C134" s="355"/>
      <c r="D134" s="347" t="s">
        <v>547</v>
      </c>
      <c r="E134" s="321"/>
      <c r="F134" s="322"/>
      <c r="G134" s="301" t="str">
        <f>IFERROR(AVERAGE(G135:G136),"")</f>
        <v/>
      </c>
      <c r="H134" s="323" t="str">
        <f>_xlfn.CONCAT(H135," ",H136)</f>
        <v xml:space="preserve"> </v>
      </c>
      <c r="I134" s="324"/>
      <c r="J134" s="325">
        <f>SUM(J135:J136)</f>
        <v>0</v>
      </c>
      <c r="K134" s="326">
        <f t="shared" ref="K134:N134" si="25">SUM(K135:K136)</f>
        <v>0</v>
      </c>
      <c r="L134" s="326">
        <f t="shared" si="25"/>
        <v>0</v>
      </c>
      <c r="M134" s="326">
        <f t="shared" si="25"/>
        <v>0</v>
      </c>
      <c r="N134" s="327">
        <f t="shared" si="25"/>
        <v>0</v>
      </c>
      <c r="O134" s="319"/>
      <c r="P134" s="296"/>
      <c r="Q134" s="296"/>
      <c r="R134" s="297"/>
      <c r="S134" s="337"/>
      <c r="T134" s="338"/>
      <c r="U134" s="338"/>
      <c r="V134" s="336"/>
      <c r="W134" s="343" t="str">
        <f>IFERROR(AVERAGE(W135:W136),"")</f>
        <v/>
      </c>
      <c r="X134" s="328"/>
      <c r="Y134" s="329"/>
      <c r="Z134" s="329"/>
      <c r="AA134" s="329"/>
      <c r="AB134" s="330"/>
      <c r="AC134" s="331"/>
      <c r="AD134" s="329"/>
      <c r="AE134" s="329"/>
      <c r="AF134" s="329"/>
      <c r="AG134" s="330"/>
      <c r="AH134" s="283"/>
    </row>
    <row r="135" spans="2:34" ht="100.8" x14ac:dyDescent="0.3">
      <c r="B135" s="282"/>
      <c r="C135" s="355"/>
      <c r="D135" s="348"/>
      <c r="E135" s="293" t="s">
        <v>555</v>
      </c>
      <c r="F135" s="298" t="s">
        <v>558</v>
      </c>
      <c r="G135" s="302"/>
      <c r="H135" s="306"/>
      <c r="I135" s="304"/>
      <c r="J135" s="309"/>
      <c r="K135" s="294"/>
      <c r="L135" s="294"/>
      <c r="M135" s="294"/>
      <c r="N135" s="310"/>
      <c r="O135" s="402"/>
      <c r="P135" s="403"/>
      <c r="Q135" s="403"/>
      <c r="R135" s="404"/>
      <c r="S135" s="332" t="str">
        <f>_xlfn.XLOOKUP('NIST Framework 2.0'!$O135,Table2[Process],Table2[Value],"")</f>
        <v/>
      </c>
      <c r="T135" s="333" t="str">
        <f>_xlfn.XLOOKUP('NIST Framework 2.0'!$P135,Table3[Policy Level],Table3[Value],"")</f>
        <v/>
      </c>
      <c r="U135" s="333" t="str">
        <f>_xlfn.XLOOKUP('NIST Framework 2.0'!$Q135,Table4[Documentation Level],Table4[Value],"")</f>
        <v/>
      </c>
      <c r="V135" s="334" t="str">
        <f>_xlfn.XLOOKUP('NIST Framework 2.0'!$R135,Table5[Automation Level],Table5[Value],"")</f>
        <v/>
      </c>
      <c r="W135" s="341" t="str">
        <f>IFERROR(IF(SUM('NIST Framework 2.0'!$S135:$V135)=0,"",SUM('NIST Framework 2.0'!$S135:$V135)),"")</f>
        <v/>
      </c>
      <c r="X135" s="314"/>
      <c r="Y135" s="295"/>
      <c r="Z135" s="295"/>
      <c r="AA135" s="295"/>
      <c r="AB135" s="315"/>
      <c r="AC135" s="308"/>
      <c r="AD135" s="295"/>
      <c r="AE135" s="295"/>
      <c r="AF135" s="295"/>
      <c r="AG135" s="315"/>
      <c r="AH135" s="283"/>
    </row>
    <row r="136" spans="2:34" ht="58.2" thickBot="1" x14ac:dyDescent="0.35">
      <c r="B136" s="282"/>
      <c r="C136" s="356"/>
      <c r="D136" s="349" t="s">
        <v>545</v>
      </c>
      <c r="E136" s="299" t="s">
        <v>556</v>
      </c>
      <c r="F136" s="300" t="s">
        <v>557</v>
      </c>
      <c r="G136" s="303"/>
      <c r="H136" s="307"/>
      <c r="I136" s="305"/>
      <c r="J136" s="311"/>
      <c r="K136" s="312"/>
      <c r="L136" s="312"/>
      <c r="M136" s="312"/>
      <c r="N136" s="313"/>
      <c r="O136" s="405"/>
      <c r="P136" s="406"/>
      <c r="Q136" s="406"/>
      <c r="R136" s="407"/>
      <c r="S136" s="339" t="str">
        <f>_xlfn.XLOOKUP('NIST Framework 2.0'!$O136,Table2[Process],Table2[Value],"")</f>
        <v/>
      </c>
      <c r="T136" s="335" t="str">
        <f>_xlfn.XLOOKUP('NIST Framework 2.0'!$P136,Table3[Policy Level],Table3[Value],"")</f>
        <v/>
      </c>
      <c r="U136" s="335" t="str">
        <f>_xlfn.XLOOKUP('NIST Framework 2.0'!$Q136,Table4[Documentation Level],Table4[Value],"")</f>
        <v/>
      </c>
      <c r="V136" s="340" t="str">
        <f>_xlfn.XLOOKUP('NIST Framework 2.0'!$R136,Table5[Automation Level],Table5[Value],"")</f>
        <v/>
      </c>
      <c r="W136" s="342" t="str">
        <f>IFERROR(IF(SUM('NIST Framework 2.0'!$S136:$V136)=0,"",SUM('NIST Framework 2.0'!$S136:$V136)),"")</f>
        <v/>
      </c>
      <c r="X136" s="316"/>
      <c r="Y136" s="317"/>
      <c r="Z136" s="317"/>
      <c r="AA136" s="317"/>
      <c r="AB136" s="318"/>
      <c r="AC136" s="320"/>
      <c r="AD136" s="317"/>
      <c r="AE136" s="317"/>
      <c r="AF136" s="317"/>
      <c r="AG136" s="318"/>
      <c r="AH136" s="283"/>
    </row>
    <row r="137" spans="2:34" ht="15" thickBot="1" x14ac:dyDescent="0.35">
      <c r="B137" s="284"/>
      <c r="C137" s="285"/>
      <c r="D137" s="291" t="s">
        <v>545</v>
      </c>
      <c r="E137" s="286"/>
      <c r="F137" s="286"/>
      <c r="G137" s="286"/>
      <c r="H137" s="287"/>
      <c r="I137" s="287"/>
      <c r="J137" s="292"/>
      <c r="K137" s="292"/>
      <c r="L137" s="292"/>
      <c r="M137" s="292"/>
      <c r="N137" s="292"/>
      <c r="O137" s="408"/>
      <c r="P137" s="408"/>
      <c r="Q137" s="408"/>
      <c r="R137" s="408"/>
      <c r="S137" s="287"/>
      <c r="T137" s="287"/>
      <c r="U137" s="287"/>
      <c r="V137" s="287"/>
      <c r="W137" s="346"/>
      <c r="X137" s="287"/>
      <c r="Y137" s="287"/>
      <c r="Z137" s="287"/>
      <c r="AA137" s="287"/>
      <c r="AB137" s="287"/>
      <c r="AC137" s="287"/>
      <c r="AD137" s="287"/>
      <c r="AE137" s="287"/>
      <c r="AF137" s="287"/>
      <c r="AG137" s="287"/>
      <c r="AH137" s="288"/>
    </row>
  </sheetData>
  <dataConsolidate/>
  <mergeCells count="9">
    <mergeCell ref="C6:F6"/>
    <mergeCell ref="AC6:AG6"/>
    <mergeCell ref="J6:N6"/>
    <mergeCell ref="X6:AB6"/>
    <mergeCell ref="AC1:AG1"/>
    <mergeCell ref="S1:AB1"/>
    <mergeCell ref="O1:R1"/>
    <mergeCell ref="G1:N1"/>
    <mergeCell ref="C1:F1"/>
  </mergeCells>
  <conditionalFormatting sqref="G1:G1048576">
    <cfRule type="iconSet" priority="12">
      <iconSet iconSet="5Quarters" showValue="0">
        <cfvo type="percent" val="0"/>
        <cfvo type="percent" val="3"/>
        <cfvo type="num" val="5"/>
        <cfvo type="num" val="7"/>
        <cfvo type="num" val="9"/>
      </iconSet>
    </cfRule>
  </conditionalFormatting>
  <conditionalFormatting sqref="X9:X136">
    <cfRule type="expression" dxfId="9" priority="10">
      <formula>AND(W9&lt;0.1)</formula>
    </cfRule>
    <cfRule type="expression" dxfId="8" priority="11">
      <formula>AND(W9&gt;0)</formula>
    </cfRule>
  </conditionalFormatting>
  <conditionalFormatting sqref="Y9:Y136">
    <cfRule type="expression" dxfId="7" priority="8">
      <formula>AND(W9&gt;0.2,W9&lt;0.3)</formula>
    </cfRule>
    <cfRule type="expression" dxfId="6" priority="9">
      <formula>AND(W9&gt;0.2)</formula>
    </cfRule>
  </conditionalFormatting>
  <conditionalFormatting sqref="Z9:Z136">
    <cfRule type="expression" dxfId="5" priority="6">
      <formula>AND(W9&gt;0.4)</formula>
    </cfRule>
    <cfRule type="expression" dxfId="4" priority="7">
      <formula>AND(W9&gt;0.4,W9&lt;0.5)</formula>
    </cfRule>
  </conditionalFormatting>
  <conditionalFormatting sqref="AA9:AA136">
    <cfRule type="expression" dxfId="3" priority="3">
      <formula>AND(W9&gt;0.6)</formula>
    </cfRule>
    <cfRule type="expression" dxfId="2" priority="5">
      <formula>AND(W9&gt;0.6,W9&lt;0.7)</formula>
    </cfRule>
  </conditionalFormatting>
  <conditionalFormatting sqref="AB9:AB136">
    <cfRule type="expression" dxfId="1" priority="1">
      <formula>AND(W9&gt;0.8)</formula>
    </cfRule>
    <cfRule type="expression" dxfId="0" priority="2">
      <formula>AND(W9&gt;0.8,W9&lt;0.9)</formula>
    </cfRule>
  </conditionalFormatting>
  <dataValidations count="6">
    <dataValidation allowBlank="1" showInputMessage="1" showErrorMessage="1" prompt="Restore assets and operations that were impacted by a sybersecurity incident " sqref="C127" xr:uid="{9C217519-8194-44E2-BC89-0159BED5499B}"/>
    <dataValidation allowBlank="1" showInputMessage="1" showErrorMessage="1" prompt="Take action regarding a detected cybersecurity incident " sqref="C110" xr:uid="{EF458964-A858-46AD-8205-9684CE609D05}"/>
    <dataValidation allowBlank="1" showInputMessage="1" showErrorMessage="1" prompt="Find and analyze possible cybersecurity attacks and compromises " sqref="C97" xr:uid="{F3020220-B6EE-4A2C-8666-7212A85302E4}"/>
    <dataValidation allowBlank="1" showInputMessage="1" showErrorMessage="1" prompt="Use safeguards to prevent or reduce cybersecurity risk " sqref="C69" xr:uid="{C2F25EBB-86DA-4851-BFEE-BA09B2719BAB}"/>
    <dataValidation allowBlank="1" showInputMessage="1" showErrorMessage="1" prompt="Help determine the current cybersecurity risk to the organization" sqref="C46" xr:uid="{07AC4A7D-68A1-4AF4-8191-ED0D4F648367}"/>
    <dataValidation allowBlank="1" showInputMessage="1" showErrorMessage="1" prompt="Establish and monitor the organization’s cybersecurity risk management strategy, expectations, and policy" sqref="C9" xr:uid="{D4194C14-B844-4836-A6AF-CEDAD1BE0835}"/>
  </dataValidations>
  <pageMargins left="0.7" right="0.7" top="0.75" bottom="0.75" header="0.3" footer="0.3"/>
  <pageSetup scale="14" orientation="portrait" horizontalDpi="4294967293" verticalDpi="4294967293" r:id="rId1"/>
  <rowBreaks count="2" manualBreakCount="2">
    <brk id="45" max="16383" man="1"/>
    <brk id="84" max="16383" man="1"/>
  </rowBreaks>
  <extLst>
    <ext xmlns:x14="http://schemas.microsoft.com/office/spreadsheetml/2009/9/main" uri="{CCE6A557-97BC-4b89-ADB6-D9C93CAAB3DF}">
      <x14:dataValidations xmlns:xm="http://schemas.microsoft.com/office/excel/2006/main" count="4">
        <x14:dataValidation type="list" allowBlank="1" showInputMessage="1" showErrorMessage="1" xr:uid="{4D31226C-BD96-448B-ACD4-1EA0FBD1854B}">
          <x14:formula1>
            <xm:f>Data!$B$4:$B$9</xm:f>
          </x14:formula1>
          <xm:sqref>O10:O14 O16:O22 O24:O33 O35:O38 O40:O41 O43:O45 O47:O53 O55:O63 O65:O68 O70:O75 O77:O78 O80:O84 O86:O91 O93:O96 O98:O102 O104:O109 O111:O115 O117:O120 O122:O123 O125:O126 O128:O133 O135:O136</xm:sqref>
        </x14:dataValidation>
        <x14:dataValidation type="list" allowBlank="1" showInputMessage="1" showErrorMessage="1" xr:uid="{CC5D6724-12D9-4C6C-986B-A5A5ABCA28B3}">
          <x14:formula1>
            <xm:f>Data!$E$4:$E$8</xm:f>
          </x14:formula1>
          <xm:sqref>P10:P14 P16:P22 P24:P33 P35:P38 P40:P41 P43:P45 P47:P53 P55:P63 P65:P68 P70:P75 P77:P78 P80:P84 P86:P91 P93:P96 P98:P102 P104:P109 P111:P115 P117:P120 P122:P123 P125:P126 P128:P133 P135:P136</xm:sqref>
        </x14:dataValidation>
        <x14:dataValidation type="list" allowBlank="1" showInputMessage="1" showErrorMessage="1" xr:uid="{BED924DC-12FF-4FBA-99DC-5BFD51424171}">
          <x14:formula1>
            <xm:f>Data!$H$4:$H$8</xm:f>
          </x14:formula1>
          <xm:sqref>Q10:Q14 Q16:Q22 Q24:Q33 Q35:Q38 Q40:Q41 Q43:Q45 Q47:Q53 Q55:Q63 Q65:Q68 Q70:Q75 Q77:Q78 Q80:Q84 Q86:Q91 Q93:Q96 Q98:Q102 Q104:Q109 Q111:Q115 Q117:Q120 Q122:Q123 Q125:Q126 Q128:Q133 Q135:Q136</xm:sqref>
        </x14:dataValidation>
        <x14:dataValidation type="list" allowBlank="1" showInputMessage="1" showErrorMessage="1" xr:uid="{5DE0FD77-34AB-4C97-82C2-71E3BCC0D226}">
          <x14:formula1>
            <xm:f>Data!$K$4:$K$7</xm:f>
          </x14:formula1>
          <xm:sqref>R10:R14 R16:R22 R24:R33 R35:R38 R40:R41 R43:R45 R47:R53 R55:R63 R65:R68 R70:R75 R77:R78 R80:R84 R86:R91 R93:R96 R98:R102 R104:R109 R111:R115 R117:R120 R122:R123 R125:R126 R128:R133 R135:R136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274C5-BD3E-4F6C-92ED-6A7AB602591D}">
  <sheetPr>
    <tabColor theme="5" tint="-0.499984740745262"/>
  </sheetPr>
  <dimension ref="A1"/>
  <sheetViews>
    <sheetView showGridLines="0" showRowColHeaders="0" topLeftCell="B1" workbookViewId="0">
      <selection activeCell="M20" sqref="M2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499984740745262"/>
  </sheetPr>
  <dimension ref="A1"/>
  <sheetViews>
    <sheetView showGridLines="0" showRowColHeaders="0" topLeftCell="B2" workbookViewId="0"/>
  </sheetViews>
  <sheetFormatPr defaultColWidth="8.77734375" defaultRowHeight="14.4" x14ac:dyDescent="0.3"/>
  <cols>
    <col min="1" max="1" width="3.44140625" customWidth="1"/>
  </cols>
  <sheetData/>
  <customSheetViews>
    <customSheetView guid="{0D0BAA12-0EA8-4748-A47B-93A9E418BF0D}">
      <selection activeCell="B2" sqref="B2"/>
      <pageMargins left="0.7" right="0.7" top="0.75" bottom="0.75" header="0.3" footer="0.3"/>
    </customSheetView>
    <customSheetView guid="{D9A6376B-4D17-4AB2-BDD1-FE47E0B3F75E}">
      <selection activeCell="B2" sqref="B2"/>
      <pageMargins left="0.7" right="0.7" top="0.75" bottom="0.75" header="0.3" footer="0.3"/>
    </customSheetView>
    <customSheetView guid="{FE135D45-FEC9-45C5-B916-E812BDE860C8}">
      <selection activeCell="B2" sqref="B2"/>
      <pageMargins left="0.7" right="0.7" top="0.75" bottom="0.75" header="0.3" footer="0.3"/>
    </customSheetView>
    <customSheetView guid="{F7528A91-99D0-45DA-9B27-A32F6937E95D}">
      <selection activeCell="B2" sqref="B2"/>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146C-8E3F-43C3-AC04-D1A1783F47DF}">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N15"/>
  <sheetViews>
    <sheetView workbookViewId="0">
      <selection activeCell="B5" sqref="B5"/>
    </sheetView>
  </sheetViews>
  <sheetFormatPr defaultColWidth="8.77734375" defaultRowHeight="14.4" x14ac:dyDescent="0.3"/>
  <cols>
    <col min="2" max="2" width="20.77734375" style="88" customWidth="1"/>
    <col min="4" max="4" width="9.21875" style="88" customWidth="1"/>
    <col min="5" max="5" width="20.77734375" customWidth="1"/>
    <col min="8" max="8" width="20.77734375" style="88" customWidth="1"/>
    <col min="9" max="9" width="8.77734375" style="88" customWidth="1"/>
    <col min="11" max="11" width="20.77734375" customWidth="1"/>
    <col min="14" max="14" width="17.5546875" customWidth="1"/>
  </cols>
  <sheetData>
    <row r="3" spans="2:14" ht="30" customHeight="1" x14ac:dyDescent="0.3">
      <c r="B3" s="42" t="s">
        <v>244</v>
      </c>
      <c r="C3" s="35" t="s">
        <v>249</v>
      </c>
      <c r="E3" s="35" t="s">
        <v>253</v>
      </c>
      <c r="F3" s="35" t="s">
        <v>249</v>
      </c>
      <c r="G3" s="34"/>
      <c r="H3" s="42" t="s">
        <v>255</v>
      </c>
      <c r="I3" s="42" t="s">
        <v>249</v>
      </c>
      <c r="K3" s="35" t="s">
        <v>256</v>
      </c>
      <c r="L3" s="35" t="s">
        <v>249</v>
      </c>
      <c r="N3" s="35" t="s">
        <v>529</v>
      </c>
    </row>
    <row r="4" spans="2:14" ht="30" customHeight="1" x14ac:dyDescent="0.3">
      <c r="B4" s="88" t="s">
        <v>245</v>
      </c>
      <c r="C4" s="122">
        <v>0</v>
      </c>
      <c r="E4" s="34" t="s">
        <v>245</v>
      </c>
      <c r="F4" s="122">
        <v>0</v>
      </c>
      <c r="G4" s="34"/>
      <c r="H4" s="88" t="s">
        <v>245</v>
      </c>
      <c r="I4" s="123">
        <v>0</v>
      </c>
      <c r="K4" s="34" t="s">
        <v>245</v>
      </c>
      <c r="L4" s="122">
        <v>0</v>
      </c>
      <c r="N4" s="34" t="s">
        <v>533</v>
      </c>
    </row>
    <row r="5" spans="2:14" ht="30" customHeight="1" x14ac:dyDescent="0.3">
      <c r="B5" s="88" t="s">
        <v>260</v>
      </c>
      <c r="C5" s="122">
        <v>0.1</v>
      </c>
      <c r="E5" s="34" t="s">
        <v>246</v>
      </c>
      <c r="F5" s="122">
        <v>0.05</v>
      </c>
      <c r="G5" s="34"/>
      <c r="H5" s="88" t="s">
        <v>246</v>
      </c>
      <c r="I5" s="123">
        <v>0.05</v>
      </c>
      <c r="K5" s="34" t="s">
        <v>263</v>
      </c>
      <c r="L5" s="122">
        <v>0.05</v>
      </c>
      <c r="N5" s="88" t="s">
        <v>531</v>
      </c>
    </row>
    <row r="6" spans="2:14" ht="30" customHeight="1" x14ac:dyDescent="0.3">
      <c r="B6" s="88" t="s">
        <v>257</v>
      </c>
      <c r="C6" s="122">
        <v>0.2</v>
      </c>
      <c r="E6" s="34" t="s">
        <v>250</v>
      </c>
      <c r="F6" s="122">
        <v>0.1</v>
      </c>
      <c r="G6" s="34"/>
      <c r="H6" s="88" t="s">
        <v>264</v>
      </c>
      <c r="I6" s="123">
        <v>0.1</v>
      </c>
      <c r="K6" s="34" t="s">
        <v>262</v>
      </c>
      <c r="L6" s="122">
        <v>0.1</v>
      </c>
      <c r="N6" s="34" t="s">
        <v>530</v>
      </c>
    </row>
    <row r="7" spans="2:14" ht="30" customHeight="1" x14ac:dyDescent="0.3">
      <c r="B7" s="88" t="s">
        <v>526</v>
      </c>
      <c r="C7" s="122">
        <v>0.3</v>
      </c>
      <c r="E7" s="34" t="s">
        <v>254</v>
      </c>
      <c r="F7" s="122">
        <v>0.15</v>
      </c>
      <c r="G7" s="34"/>
      <c r="H7" s="88" t="s">
        <v>258</v>
      </c>
      <c r="I7" s="123">
        <v>0.15</v>
      </c>
      <c r="K7" s="34" t="s">
        <v>261</v>
      </c>
      <c r="L7" s="122">
        <v>0.1</v>
      </c>
      <c r="N7" s="34" t="s">
        <v>532</v>
      </c>
    </row>
    <row r="8" spans="2:14" ht="30" customHeight="1" x14ac:dyDescent="0.3">
      <c r="B8" s="88" t="s">
        <v>251</v>
      </c>
      <c r="C8" s="122">
        <v>0.4</v>
      </c>
      <c r="E8" s="34" t="s">
        <v>252</v>
      </c>
      <c r="F8" s="122">
        <v>0.2</v>
      </c>
      <c r="G8" s="34"/>
      <c r="H8" s="88" t="s">
        <v>265</v>
      </c>
      <c r="I8" s="123">
        <v>0.2</v>
      </c>
      <c r="K8" s="34"/>
      <c r="L8" s="34"/>
      <c r="N8" s="34"/>
    </row>
    <row r="9" spans="2:14" ht="30" customHeight="1" x14ac:dyDescent="0.3">
      <c r="B9" s="88" t="s">
        <v>527</v>
      </c>
      <c r="C9" s="122">
        <v>0.5</v>
      </c>
      <c r="E9" s="34"/>
      <c r="F9" s="34"/>
      <c r="G9" s="34"/>
      <c r="K9" s="34"/>
      <c r="L9" s="34"/>
    </row>
    <row r="10" spans="2:14" ht="30" customHeight="1" x14ac:dyDescent="0.3"/>
    <row r="11" spans="2:14" ht="30" customHeight="1" x14ac:dyDescent="0.3"/>
    <row r="12" spans="2:14" ht="30" customHeight="1" x14ac:dyDescent="0.3"/>
    <row r="13" spans="2:14" ht="30" customHeight="1" x14ac:dyDescent="0.3"/>
    <row r="14" spans="2:14" ht="30" customHeight="1" x14ac:dyDescent="0.3"/>
    <row r="15" spans="2:14" ht="30" customHeight="1" x14ac:dyDescent="0.3"/>
  </sheetData>
  <customSheetViews>
    <customSheetView guid="{0D0BAA12-0EA8-4748-A47B-93A9E418BF0D}">
      <selection activeCell="B5" sqref="B5"/>
      <pageMargins left="0.7" right="0.7" top="0.75" bottom="0.75" header="0.3" footer="0.3"/>
    </customSheetView>
    <customSheetView guid="{D9A6376B-4D17-4AB2-BDD1-FE47E0B3F75E}">
      <selection activeCell="B5" sqref="B5"/>
      <pageMargins left="0.7" right="0.7" top="0.75" bottom="0.75" header="0.3" footer="0.3"/>
    </customSheetView>
    <customSheetView guid="{FE135D45-FEC9-45C5-B916-E812BDE860C8}">
      <selection activeCell="B5" sqref="B5"/>
      <pageMargins left="0.7" right="0.7" top="0.75" bottom="0.75" header="0.3" footer="0.3"/>
    </customSheetView>
    <customSheetView guid="{F7528A91-99D0-45DA-9B27-A32F6937E95D}">
      <selection activeCell="B5" sqref="B5"/>
      <pageMargins left="0.7" right="0.7" top="0.75" bottom="0.75" header="0.3" footer="0.3"/>
    </customSheetView>
  </customSheetViews>
  <pageMargins left="0.7" right="0.7" top="0.75" bottom="0.75" header="0.3" footer="0.3"/>
  <tableParts count="4">
    <tablePart r:id="rId1"/>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15"/>
  <sheetViews>
    <sheetView workbookViewId="0"/>
  </sheetViews>
  <sheetFormatPr defaultColWidth="8.77734375" defaultRowHeight="14.4" x14ac:dyDescent="0.3"/>
  <cols>
    <col min="1" max="1" width="9.21875" customWidth="1"/>
    <col min="2" max="3" width="10.77734375" style="34" customWidth="1"/>
    <col min="4" max="4" width="50.77734375" style="34" customWidth="1"/>
    <col min="5" max="6" width="50.77734375" style="88" customWidth="1"/>
  </cols>
  <sheetData>
    <row r="2" spans="2:6" x14ac:dyDescent="0.3">
      <c r="D2" s="88" t="s">
        <v>192</v>
      </c>
      <c r="E2" s="88" t="s">
        <v>112</v>
      </c>
      <c r="F2" s="88" t="s">
        <v>113</v>
      </c>
    </row>
    <row r="3" spans="2:6" ht="57.6" x14ac:dyDescent="0.3">
      <c r="B3" s="89" t="s">
        <v>193</v>
      </c>
      <c r="C3" s="34" t="s">
        <v>194</v>
      </c>
      <c r="D3" s="90" t="s">
        <v>195</v>
      </c>
      <c r="E3" s="90" t="s">
        <v>196</v>
      </c>
      <c r="F3" s="90" t="s">
        <v>197</v>
      </c>
    </row>
    <row r="4" spans="2:6" ht="57.6" x14ac:dyDescent="0.3">
      <c r="B4" s="91" t="s">
        <v>198</v>
      </c>
      <c r="C4" s="34" t="s">
        <v>199</v>
      </c>
      <c r="D4" s="90" t="s">
        <v>200</v>
      </c>
      <c r="E4" s="90" t="s">
        <v>201</v>
      </c>
      <c r="F4" s="90" t="s">
        <v>202</v>
      </c>
    </row>
    <row r="5" spans="2:6" ht="57.6" x14ac:dyDescent="0.3">
      <c r="B5" s="91" t="s">
        <v>203</v>
      </c>
      <c r="C5" s="34" t="s">
        <v>204</v>
      </c>
      <c r="D5" s="90" t="s">
        <v>205</v>
      </c>
      <c r="E5" s="90" t="s">
        <v>206</v>
      </c>
      <c r="F5" s="90" t="s">
        <v>207</v>
      </c>
    </row>
    <row r="6" spans="2:6" ht="57.6" x14ac:dyDescent="0.3">
      <c r="B6" s="91" t="s">
        <v>208</v>
      </c>
      <c r="C6" s="34" t="s">
        <v>209</v>
      </c>
      <c r="D6" s="90" t="s">
        <v>210</v>
      </c>
      <c r="E6" s="90" t="s">
        <v>211</v>
      </c>
      <c r="F6" s="90" t="s">
        <v>212</v>
      </c>
    </row>
    <row r="7" spans="2:6" ht="57.6" x14ac:dyDescent="0.3">
      <c r="B7" s="91" t="s">
        <v>213</v>
      </c>
      <c r="C7" s="34" t="s">
        <v>214</v>
      </c>
      <c r="D7" s="90" t="s">
        <v>215</v>
      </c>
      <c r="E7" s="90" t="s">
        <v>216</v>
      </c>
      <c r="F7" s="90" t="s">
        <v>217</v>
      </c>
    </row>
    <row r="9" spans="2:6" x14ac:dyDescent="0.3">
      <c r="D9" s="88" t="s">
        <v>218</v>
      </c>
    </row>
    <row r="10" spans="2:6" ht="60" customHeight="1" x14ac:dyDescent="0.3">
      <c r="B10" s="89" t="s">
        <v>193</v>
      </c>
      <c r="C10" s="34" t="s">
        <v>194</v>
      </c>
      <c r="D10" s="90" t="s">
        <v>236</v>
      </c>
      <c r="E10" s="90"/>
      <c r="F10" s="90"/>
    </row>
    <row r="11" spans="2:6" ht="60" customHeight="1" x14ac:dyDescent="0.3">
      <c r="B11" s="91" t="s">
        <v>198</v>
      </c>
      <c r="C11" s="34" t="s">
        <v>199</v>
      </c>
      <c r="D11" s="90" t="s">
        <v>237</v>
      </c>
      <c r="E11" s="90"/>
      <c r="F11" s="90"/>
    </row>
    <row r="12" spans="2:6" ht="60" customHeight="1" x14ac:dyDescent="0.3">
      <c r="B12" s="91" t="s">
        <v>203</v>
      </c>
      <c r="C12" s="34" t="s">
        <v>204</v>
      </c>
      <c r="D12" s="90" t="s">
        <v>235</v>
      </c>
      <c r="E12" s="90"/>
      <c r="F12" s="90"/>
    </row>
    <row r="13" spans="2:6" ht="60" customHeight="1" x14ac:dyDescent="0.3">
      <c r="B13" s="91" t="s">
        <v>208</v>
      </c>
      <c r="C13" s="34" t="s">
        <v>209</v>
      </c>
      <c r="D13" s="90" t="s">
        <v>239</v>
      </c>
      <c r="E13" s="90"/>
      <c r="F13" s="90"/>
    </row>
    <row r="14" spans="2:6" ht="60" customHeight="1" x14ac:dyDescent="0.3">
      <c r="B14" s="91" t="s">
        <v>213</v>
      </c>
      <c r="C14" s="34" t="s">
        <v>214</v>
      </c>
      <c r="D14" s="90" t="s">
        <v>238</v>
      </c>
      <c r="E14" s="90"/>
      <c r="F14" s="90"/>
    </row>
    <row r="15" spans="2:6" x14ac:dyDescent="0.3">
      <c r="B15" s="88"/>
      <c r="C15" s="88"/>
    </row>
  </sheetData>
  <customSheetViews>
    <customSheetView guid="{0D0BAA12-0EA8-4748-A47B-93A9E418BF0D}" topLeftCell="A5">
      <selection activeCell="B10" sqref="B10:D14"/>
      <pageMargins left="0.7" right="0.7" top="0.75" bottom="0.75" header="0.3" footer="0.3"/>
    </customSheetView>
    <customSheetView guid="{D9A6376B-4D17-4AB2-BDD1-FE47E0B3F75E}" topLeftCell="A5">
      <selection activeCell="B10" sqref="B10:D14"/>
      <pageMargins left="0.7" right="0.7" top="0.75" bottom="0.75" header="0.3" footer="0.3"/>
    </customSheetView>
    <customSheetView guid="{FE135D45-FEC9-45C5-B916-E812BDE860C8}" topLeftCell="A5">
      <selection activeCell="B10" sqref="B10:D14"/>
      <pageMargins left="0.7" right="0.7" top="0.75" bottom="0.75" header="0.3" footer="0.3"/>
    </customSheetView>
    <customSheetView guid="{F7528A91-99D0-45DA-9B27-A32F6937E95D}" topLeftCell="A5">
      <selection activeCell="B10" sqref="B10:D14"/>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Cybersecurity</vt:lpstr>
      <vt:lpstr>Guide - Index</vt:lpstr>
      <vt:lpstr>NIST Framework 2.0</vt:lpstr>
      <vt:lpstr>V1.1 vs V2.0</vt:lpstr>
      <vt:lpstr>CMM</vt:lpstr>
      <vt:lpstr>Sheet2</vt:lpstr>
      <vt:lpstr>Data</vt:lpstr>
      <vt:lpstr>Scales</vt:lpstr>
    </vt:vector>
  </TitlesOfParts>
  <Manager>Ventura, Brian</Manager>
  <Company>City of Portland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Cybersecurity Risk-Aligned Framework</dc:title>
  <dc:subject>Risk Management, Security Framework</dc:subject>
  <dc:creator>Ventura, Brian</dc:creator>
  <cp:keywords>Risk; risk assessment, continuity plan, adverse event, recovery plan, disaster, protection of assets, emergency response, crisis management; HIPAA Risk Assessment</cp:keywords>
  <dc:description>Template for one-page risk-aligned information security framework (NIST)</dc:description>
  <cp:lastModifiedBy>abdul</cp:lastModifiedBy>
  <cp:revision>2</cp:revision>
  <cp:lastPrinted>2016-09-15T16:27:31Z</cp:lastPrinted>
  <dcterms:created xsi:type="dcterms:W3CDTF">2014-01-21T20:52:51Z</dcterms:created>
  <dcterms:modified xsi:type="dcterms:W3CDTF">2023-09-05T13:29:25Z</dcterms:modified>
  <cp:category>Risk Management</cp:category>
  <cp:contentStatus>De-identified</cp:contentStatus>
  <dc:language>English</dc:language>
  <cp:version>3</cp:version>
</cp:coreProperties>
</file>