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💰 Budget Tracker" sheetId="6" r:id="rId6"/>
    <sheet name="📖 Start Here" sheetId="7" r:id="rId7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4">'🎅 Secret Santa Draw'!$A$1:$G$42</definedName>
    <definedName name="_xlnm.Print_Area" localSheetId="2">'🏠 Dashboard'!$A$1:$N$77</definedName>
    <definedName name="_xlnm.Print_Area" localSheetId="3">'👥 Participants'!$A$1:$J$36</definedName>
    <definedName name="_xlnm.Print_Area" localSheetId="5">'💰 Budget Tracker'!$A$1:$I$37</definedName>
    <definedName name="_xlnm.Print_Area" localSheetId="6">'📖 Start Here'!$A$1:$J$98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<sst xmlns="http://schemas.openxmlformats.org/spreadsheetml/2006/main" count="269" uniqueCount="223">
  <si>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</si>
  <si>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</si>
  <si>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</si>
  <si>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</si>
  <si>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</si>
  <si>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</si>
  <si>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</si>
  <si>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</si>
  <si>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</si>
  <si>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</si>
  <si>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</si>
  <si>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</si>
  <si>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</si>
  <si>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</si>
  <si>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</si>
  <si>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</si>
  <si>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</si>
  <si>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</si>
  <si>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</si>
  <si>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</si>
  <si>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</si>
  <si>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</si>
  <si>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</si>
  <si>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</si>
  <si>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</si>
  <si>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</si>
  <si>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</si>
  <si>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</si>
  <si>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</si>
  <si>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</si>
  <si>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</si>
  <si>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</si>
  <si>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</si>
  <si>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</si>
  <si>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Your party name</t>
  </si>
  <si>
    <t>Dashboard message of the day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</si>
  <si>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</si>
  <si>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</si>
  <si>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</si>
  <si>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</si>
  <si>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</si>
  <si>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</si>
  <si>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</si>
  <si>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Where is the party?</t>
  </si>
  <si>
    <t>Host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</si>
  <si>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</si>
  <si>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</si>
  <si>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</si>
  <si>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</si>
  <si>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</si>
  <si>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</si>
  <si>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</si>
  <si>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</si>
  <si>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</si>
  <si>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</si>
  <si>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</si>
  <si>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</si>
  <si>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</si>
  <si>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</si>
  <si>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</si>
  <si>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</si>
  <si>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</si>
  <si>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</si>
  <si>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</si>
  <si>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</si>
  <si>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</si>
  <si>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</si>
  <si>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</si>
  <si>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</si>
  <si>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</si>
  <si>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</si>
  <si>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</si>
  <si>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</si>
  <si>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</si>
  <si>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</si>
  <si>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</si>
  <si>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</si>
  <si>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</si>
  <si>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</si>
  <si>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</si>
  <si>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</si>
  <si>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</si>
  <si>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</si>
  <si>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</si>
  <si>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</si>
  <si>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</si>
  <si>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</si>
  <si>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</si>
  <si>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</si>
  <si>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</si>
  <si>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Budget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</si>
  <si>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</si>
  <si>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</si>
  <si>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</si>
  <si>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</si>
  <si>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</si>
  <si>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</si>
  <si>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</si>
  <si>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</si>
  <si>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</si>
  <si>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</si>
  <si>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</si>
  <si>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</si>
  <si>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</si>
  <si>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</si>
  <si>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</si>
  <si>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</si>
  <si>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</si>
  <si>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</si>
  <si>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</si>
  <si>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</si>
  <si>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</si>
  <si>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</si>
  <si>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</si>
  <si>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</si>
  <si>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</si>
  <si>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</si>
  <si>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</si>
  <si>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</si>
  <si>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</si>
  <si>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</si>
  <si>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</si>
  <si>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</si>
  <si>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</si>
  <si>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</si>
  <si>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</si>
  <si>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</si>
  <si>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</si>
  <si>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</si>
  <si>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</si>
  <si>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</si>
  <si>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</si>
  <si>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</si>
  <si>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</si>
  <si>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</si>
  <si>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</si>
  <si>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</si>
  <si>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</si>
  <si>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🔀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</si>
  <si>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</si>
  <si>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</si>
  <si>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</si>
  <si>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</si>
  <si>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</si>
  <si>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</si>
  <si>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</si>
  <si>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</si>
  <si>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</si>
  <si>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</si>
  <si>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</si>
  <si>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</si>
  <si>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</si>
  <si>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</si>
  <si>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</si>
  <si>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TOTALS</t>
  </si>
  <si>
    <t>▶ Budget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</si>
  <si>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</si>
  <si>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</si>
  <si>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</si>
  <si>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</si>
  <si>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</si>
  <si>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</si>
  <si>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</si>
  <si>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</si>
  <si>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</si>
  <si>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</si>
  <si>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</si>
  <si>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</si>
  <si>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</si>
  <si>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</si>
  <si>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</si>
  <si>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</si>
  <si>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</si>
  <si>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</si>
  <si>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</si>
  <si>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</si>
  <si>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</si>
  <si>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</si>
  <si>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</si>
  <si>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</si>
  <si>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</si>
  <si>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</si>
  <si>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</si>
  <si>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</si>
  <si>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</si>
  <si>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</si>
  <si>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</si>
  <si>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</si>
  <si>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</si>
  <si>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</si>
  <si>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</si>
  <si>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</si>
  <si>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</si>
  <si>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</si>
  <si>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</si>
  <si>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</si>
  <si>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</si>
  <si>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PARTY ANIMALS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</si>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</sst>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7" formatCode="dd mmm yyyy"/>
  </numFmts>
  <fonts count="44">
    <font>
      <sz val="11"/>
      <color theme="1"/>
      <name val="Calibri"/>
      <family val="2"/>
      <scheme val="minor"/>
    </font>
    <font>
      <b/>
      <sz val="9"/>
      <color rgb="FFFFFFFF"/>
      <name val="Trebuchet MS"/>
      <family val="2"/>
    </font>
    <font>
      <sz val="9.5"/>
      <color rgb="FF7C8CA0"/>
      <name val="Trebuchet MS"/>
      <family val="2"/>
    </font>
    <font>
      <sz val="9.5"/>
      <color rgb="FF1E2833"/>
      <name val="Trebuchet MS"/>
      <family val="2"/>
    </font>
    <font>
      <sz val="9"/>
      <color rgb="FF7C8CA0"/>
      <name val="Trebuchet MS"/>
      <family val="2"/>
    </font>
    <font>
      <sz val="9"/>
      <color rgb="FF1E2833"/>
      <name val="Trebuchet MS"/>
      <family val="2"/>
    </font>
    <font>
      <b/>
      <sz val="12"/>
      <color rgb="FF1F3A5F"/>
      <name val="Trebuchet MS"/>
      <family val="2"/>
    </font>
    <font>
      <b/>
      <sz val="10.5"/>
      <color rgb="FF1E2833"/>
      <name val="Trebuchet MS"/>
      <family val="2"/>
    </font>
    <font>
      <b/>
      <sz val="10.5"/>
      <color rgb="FF1F3A5F"/>
      <name val="Trebuchet MS"/>
      <family val="2"/>
    </font>
    <font>
      <sz val="10.5"/>
      <color rgb="FF1E2833"/>
      <name val="Trebuchet MS"/>
      <family val="2"/>
    </font>
    <font>
      <sz val="10"/>
      <color rgb="FF1E2833"/>
      <name val="Trebuchet MS"/>
      <family val="2"/>
    </font>
    <font>
      <b/>
      <sz val="10"/>
      <color rgb="FFFFFFFF"/>
      <name val="Trebuchet MS"/>
      <family val="2"/>
    </font>
    <font>
      <i/>
      <sz val="10"/>
      <color rgb="FF7C8CA0"/>
      <name val="Trebuchet MS"/>
      <family val="2"/>
    </font>
    <font>
      <i/>
      <sz val="10"/>
      <color rgb="FF1E2833"/>
      <name val="Trebuchet MS"/>
      <family val="2"/>
    </font>
    <font>
      <b/>
      <sz val="10.5"/>
      <color rgb="FFFFFFFF"/>
      <name val="Trebuchet MS"/>
      <family val="2"/>
    </font>
    <font>
      <b/>
      <sz val="26"/>
      <color rgb="FFFFFFFF"/>
      <name val="Trebuchet MS"/>
      <family val="2"/>
    </font>
    <font>
      <b/>
      <sz val="17"/>
      <color rgb="FFF7F0DA"/>
      <name val="Trebuchet MS"/>
      <family val="2"/>
    </font>
    <font>
      <b/>
      <sz val="13"/>
      <color rgb="FFFFFFFF"/>
      <name val="Trebuchet MS"/>
      <family val="2"/>
    </font>
    <font>
      <b/>
      <sz val="9.5"/>
      <color rgb="FFFFFFFF"/>
      <name val="Trebuchet MS"/>
      <family val="2"/>
    </font>
    <font>
      <b/>
      <sz val="15"/>
      <color rgb="FF1F3A5F"/>
      <name val="Trebuchet MS"/>
      <family val="2"/>
    </font>
    <font>
      <b/>
      <sz val="15"/>
      <color rgb="FF2F6D5F"/>
      <name val="Trebuchet MS"/>
      <family val="2"/>
    </font>
    <font>
      <b/>
      <sz val="15"/>
      <color rgb="FF5B8DB8"/>
      <name val="Trebuchet MS"/>
      <family val="2"/>
    </font>
    <font>
      <b/>
      <sz val="15"/>
      <color rgb="FFC9A227"/>
      <name val="Trebuchet MS"/>
      <family val="2"/>
    </font>
    <font>
      <b/>
      <sz val="15"/>
      <color rgb="FFC4485C"/>
      <name val="Trebuchet MS"/>
      <family val="2"/>
    </font>
    <font>
      <b/>
      <sz val="15"/>
      <color rgb="FFAC2F2F"/>
      <name val="Trebuchet MS"/>
      <family val="2"/>
    </font>
    <font>
      <b/>
      <sz val="10"/>
      <color rgb="FF1E2833"/>
      <name val="Trebuchet MS"/>
      <family val="2"/>
    </font>
    <font>
      <b/>
      <sz val="13"/>
      <color rgb="FF5B8DB8"/>
      <name val="Consolas"/>
      <family val="2"/>
    </font>
    <font>
      <b/>
      <sz val="13"/>
      <color rgb="FFC4485C"/>
      <name val="Consolas"/>
      <family val="2"/>
    </font>
    <font>
      <b/>
      <sz val="20"/>
      <color rgb="FF1F3A5F"/>
      <name val="Trebuchet MS"/>
      <family val="2"/>
    </font>
    <font>
      <i/>
      <sz val="10.5"/>
      <color rgb="FF7C8CA0"/>
      <name val="Trebuchet MS"/>
      <family val="2"/>
    </font>
    <font>
      <b/>
      <sz val="10.5"/>
      <color rgb="FF2F6D5F"/>
      <name val="Trebuchet MS"/>
      <family val="2"/>
    </font>
    <font>
      <b/>
      <sz val="10.5"/>
      <color rgb="FFB4761A"/>
      <name val="Trebuchet MS"/>
      <family val="2"/>
    </font>
    <font>
      <b/>
      <sz val="10.5"/>
      <color rgb="FFC9A227"/>
      <name val="Trebuchet MS"/>
      <family val="2"/>
    </font>
    <font>
      <sz val="10.5"/>
      <color rgb="FF1F3A5F"/>
      <name val="Trebuchet MS"/>
      <family val="2"/>
    </font>
    <font>
      <b/>
      <sz val="10.5"/>
      <color rgb="FFAC2F2F"/>
      <name val="Trebuchet MS"/>
      <family val="2"/>
    </font>
    <font>
      <b/>
      <sz val="11"/>
      <color rgb="FF2F6D5F"/>
      <name val="Trebuchet MS"/>
      <family val="2"/>
    </font>
    <font>
      <b/>
      <sz val="11"/>
      <color rgb="FF1E2833"/>
      <name val="Trebuchet MS"/>
      <family val="2"/>
    </font>
    <font>
      <b/>
      <sz val="11.5"/>
      <color rgb="FF1F3A5F"/>
      <name val="Trebuchet MS"/>
      <family val="2"/>
    </font>
    <font>
      <b/>
      <sz val="10.5"/>
      <color rgb="FF5B8DB8"/>
      <name val="Trebuchet MS"/>
      <family val="2"/>
    </font>
    <font>
      <b/>
      <sz val="13"/>
      <color rgb="FF2F7D4F"/>
      <name val="Trebuchet MS"/>
      <family val="2"/>
    </font>
    <font>
      <b/>
      <sz val="11"/>
      <color rgb="FFFFFFFF"/>
      <name val="Trebuchet MS"/>
      <family val="2"/>
    </font>
    <font>
      <b/>
      <sz val="26"/>
      <color rgb="FF1F3A5F"/>
      <name val="Trebuchet MS"/>
      <family val="2"/>
    </font>
    <font>
      <i/>
      <sz val="11.5"/>
      <color rgb="FF7C8CA0"/>
      <name val="Trebuchet MS"/>
      <family val="2"/>
    </font>
    <font>
      <b/>
      <sz val="12"/>
      <color rgb="FFFFFFFF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rgb="FF7C8CA0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2E9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0DA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C4485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5B8DB8"/>
        <bgColor indexed="64"/>
      </patternFill>
    </fill>
    <fill>
      <patternFill patternType="solid">
        <fgColor rgb="FF2F6D5F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0EEE9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4EDF5"/>
        <bgColor indexed="64"/>
      </patternFill>
    </fill>
  </fills>
  <borders count="15">
    <border>
      <left/>
      <right/>
      <top/>
      <bottom/>
      <diagonal/>
    </border>
    <border>
      <left style="dotted">
        <color rgb="FFC9A227"/>
      </left>
      <right/>
      <top/>
      <bottom/>
      <diagonal/>
    </border>
    <border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  <border>
      <left style="thin">
        <color rgb="FFA9BBD0"/>
      </left>
      <right style="thin">
        <color rgb="FFA9BBD0"/>
      </right>
      <top style="thin">
        <color rgb="FFA9BBD0"/>
      </top>
      <bottom style="thin">
        <color rgb="FFA9BBD0"/>
      </bottom>
      <diagonal/>
    </border>
    <border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  <border>
      <left style="thin">
        <color rgb="FFC4485C"/>
      </left>
      <right style="thin">
        <color rgb="FFC4485C"/>
      </right>
      <top style="thin">
        <color rgb="FFC4485C"/>
      </top>
      <bottom style="thin">
        <color rgb="FFC4485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5B8DB8"/>
      </left>
      <right style="thin">
        <color rgb="FF5B8DB8"/>
      </right>
      <top style="thin">
        <color rgb="FF5B8DB8"/>
      </top>
      <bottom style="thin">
        <color rgb="FF5B8DB8"/>
      </bottom>
      <diagonal/>
    </border>
    <border>
      <left style="thin">
        <color rgb="FF2F6D5F"/>
      </left>
      <right style="thin">
        <color rgb="FF2F6D5F"/>
      </right>
      <top style="thin">
        <color rgb="FF2F6D5F"/>
      </top>
      <bottom style="thin">
        <color rgb="FF2F6D5F"/>
      </bottom>
      <diagonal/>
    </border>
    <border>
      <left style="thin">
        <color rgb="FFE2E9F2"/>
      </left>
      <right style="thin">
        <color rgb="FFE2E9F2"/>
      </right>
      <top style="thin">
        <color rgb="FFE2E9F2"/>
      </top>
      <bottom style="thin">
        <color rgb="FFE2E9F2"/>
      </bottom>
      <diagonal/>
    </border>
    <border>
      <left style="thin">
        <color rgb="FFE0EEE9"/>
      </left>
      <right style="thin">
        <color rgb="FFE0EEE9"/>
      </right>
      <top style="thin">
        <color rgb="FFE0EEE9"/>
      </top>
      <bottom style="thin">
        <color rgb="FFE0EEE9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7F0DA"/>
      </left>
      <right style="thin">
        <color rgb="FFF7F0DA"/>
      </right>
      <top style="thin">
        <color rgb="FFF7F0DA"/>
      </top>
      <bottom style="thin">
        <color rgb="FFF7F0DA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4EDF5"/>
      </left>
      <right style="thin">
        <color rgb="FFE4EDF5"/>
      </right>
      <top style="thin">
        <color rgb="FFE4EDF5"/>
      </top>
      <bottom style="thin">
        <color rgb="FFE4EDF5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12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 indent="1"/>
    </xf>
    <xf numFmtId="0" fontId="24" fillId="5" borderId="0" xfId="0" applyFont="1" applyFill="1" applyAlignment="1">
      <alignment horizontal="center" vertical="center"/>
    </xf>
    <xf numFmtId="0" fontId="25" fillId="5" borderId="2" xfId="0" applyFont="1" applyFill="1" applyBorder="1" applyAlignment="1">
      <alignment horizontal="left" vertical="center" indent="1"/>
    </xf>
    <xf numFmtId="0" fontId="26" fillId="5" borderId="2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8" fillId="3" borderId="0" xfId="0" applyFont="1" applyFill="1" applyAlignment="1">
      <alignment horizontal="left" vertical="center" indent="1"/>
    </xf>
    <xf numFmtId="0" fontId="29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/>
    </xf>
    <xf numFmtId="0" fontId="30" fillId="14" borderId="10" xfId="0" applyFont="1" applyFill="1" applyBorder="1" applyAlignment="1">
      <alignment horizontal="left" vertical="center"/>
    </xf>
    <xf numFmtId="0" fontId="31" fillId="15" borderId="11" xfId="0" applyFont="1" applyFill="1" applyBorder="1" applyAlignment="1">
      <alignment horizontal="left" vertical="center"/>
    </xf>
    <xf numFmtId="0" fontId="32" fillId="6" borderId="12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3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4" fillId="16" borderId="13" xfId="0" applyFont="1" applyFill="1" applyBorder="1" applyAlignment="1">
      <alignment horizontal="left" vertical="center"/>
    </xf>
    <xf numFmtId="0" fontId="33" fillId="8" borderId="2" xfId="0" applyFont="1" applyFill="1" applyBorder="1" applyAlignment="1">
      <alignment horizontal="center" vertical="center"/>
    </xf>
    <xf numFmtId="0" fontId="35" fillId="1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6" fillId="5" borderId="3" xfId="0" applyFont="1" applyFill="1" applyBorder="1" applyAlignment="1" applyProtection="1">
      <alignment horizontal="left" vertical="center" indent="1"/>
      <protection locked="0"/>
    </xf>
    <xf numFmtId="0" fontId="37" fillId="5" borderId="0" xfId="0" applyFont="1" applyFill="1" applyAlignment="1">
      <alignment horizontal="left" vertical="center" indent="1"/>
    </xf>
    <xf numFmtId="0" fontId="38" fillId="17" borderId="14" xfId="0" applyFont="1" applyFill="1" applyBorder="1" applyAlignment="1">
      <alignment horizontal="left" vertical="center"/>
    </xf>
    <xf numFmtId="165" fontId="33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9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9" fillId="5" borderId="2" xfId="0" applyFont="1" applyFill="1" applyBorder="1" applyAlignment="1" applyProtection="1">
      <alignment horizontal="center" vertical="center"/>
      <protection locked="0"/>
    </xf>
    <xf numFmtId="0" fontId="40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40" fillId="7" borderId="4" xfId="0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41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3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AC2F2F"/>
      </font>
      <fill>
        <patternFill>
          <bgColor rgb="FFF7E2E0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5B8DB8"/>
      </font>
      <fill>
        <patternFill>
          <bgColor rgb="FFE4EDF5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2F6D5F"/>
      </font>
      <fill>
        <patternFill>
          <bgColor rgb="FFE0EEE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2F6D5F"/>
      </font>
      <fill>
        <patternFill>
          <bgColor rgb="FFE0EEE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2F6D5F"/>
      </font>
      <fill>
        <patternFill>
          <bgColor rgb="FFE0EE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C4485C"/>
            </a:solidFill>
            <a:ln>
              <a:solidFill>
                <a:srgbClr val="A9BBD0"/>
              </a:solidFill>
            </a:ln>
          </c:spPr>
          <c:cat>
            <c:strRef>
              <c:f>'👥 Participants'!$B$8:$B$31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'💰 Budget Tracker'!$E$8:$E$31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B8DB8"/>
              </a:solidFill>
            </c:spPr>
          </c:dPt>
          <c:dPt>
            <c:idx val="3"/>
            <c:spPr>
              <a:solidFill>
                <a:srgbClr val="2F6D5F"/>
              </a:solidFill>
            </c:spPr>
          </c:dPt>
          <c:cat>
            <c:strRef>
              <c:f>'_Data'!$AH$40:$AH$43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'_Data'!$AI$40:$AI$43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7C8CA0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RSVP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RSVP</c:v>
          </c:tx>
          <c:dPt>
            <c:idx val="0"/>
            <c:spPr>
              <a:solidFill>
                <a:srgbClr val="2F6D5F"/>
              </a:solidFill>
            </c:spPr>
          </c:dPt>
          <c:dPt>
            <c:idx val="1"/>
            <c:spPr>
              <a:solidFill>
                <a:srgbClr val="AC2F2F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cat>
            <c:strRef>
              <c:f>'_Data'!$AH$45:$AH$47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'_Data'!$AI$45:$AI$47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7C8CA0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21</xdr:row>
      <xdr:rowOff>137902</xdr:rowOff>
    </xdr:to>
    <xdr:pic>
      <xdr:nvPicPr>
        <xdr:cNvPr id="2" name="Picture 1" descr="banner_arct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5090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C8CA0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>0</v>
      </c>
    </row>
    <row r="3" spans="34:35">
      <c r="AH3" s="2" t="s">
        <v>21</v>
      </c>
      <c r="AI3" s="3">
        <f>COUNTIF('👥 Participants'!$E$8:$E$31,"Yes")</f>
        <v>0</v>
      </c>
    </row>
    <row r="4" spans="34:35">
      <c r="AH4" s="2" t="s">
        <v>20</v>
      </c>
      <c r="AI4" s="3">
        <f>COUNTIF('👥 Participants'!$E$8:$E$31,"Maybe")</f>
        <v>0</v>
      </c>
    </row>
    <row r="5" spans="34:35">
      <c r="AH5" s="2" t="s">
        <v>9</v>
      </c>
      <c r="AI5" s="3">
        <f>SUMPRODUCT(--('🎅 Secret Santa Draw'!$E$8:$E$31&lt;&gt;""))</f>
        <v>0</v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>0</v>
      </c>
    </row>
    <row r="7" spans="34:35">
      <c r="AH7" s="2" t="s">
        <v>28</v>
      </c>
      <c r="AI7" s="3">
        <f>COUNTIF('👥 Participants'!$H$8:$H$31,"Wrapped")+COUNTIF('👥 Participants'!$H$8:$H$31,"Complete")</f>
        <v>0</v>
      </c>
    </row>
    <row r="8" spans="34:35">
      <c r="AH8" s="2" t="s">
        <v>11</v>
      </c>
      <c r="AI8" s="3">
        <f>COUNTIF('👥 Participants'!$H$8:$H$31,"Complete")</f>
        <v>0</v>
      </c>
    </row>
    <row r="9" spans="34:35">
      <c r="AH9" s="2" t="s">
        <v>24</v>
      </c>
      <c r="AI9" s="4">
        <f>$AI$2*BudgetMax</f>
        <v>0</v>
      </c>
    </row>
    <row r="10" spans="34:35">
      <c r="AH10" s="2" t="s">
        <v>23</v>
      </c>
      <c r="AI10" s="4">
        <f>SUM('💰 Budget Tracker'!$E$8:$E$31)</f>
        <v>0</v>
      </c>
    </row>
    <row r="11" spans="34:35">
      <c r="AH11" s="2" t="s">
        <v>10</v>
      </c>
      <c r="AI11" s="4">
        <f>IFERROR($AI$10/$AI$6,0)</f>
        <v>0</v>
      </c>
    </row>
    <row r="12" spans="34:35">
      <c r="AH12" s="2" t="s">
        <v>22</v>
      </c>
      <c r="AI12" s="3">
        <f>0</f>
        <v>0</v>
      </c>
    </row>
    <row r="13" spans="34:35">
      <c r="AH13" s="2" t="s">
        <v>27</v>
      </c>
      <c r="AI13" s="3">
        <f>0</f>
        <v>0</v>
      </c>
    </row>
    <row r="14" spans="34:35">
      <c r="AH14" s="2" t="s">
        <v>15</v>
      </c>
      <c r="AI14" s="3">
        <f>0</f>
        <v>0</v>
      </c>
    </row>
    <row r="15" spans="34:35">
      <c r="AH15" s="2" t="s">
        <v>16</v>
      </c>
      <c r="AI15" s="3">
        <f>0</f>
        <v>0</v>
      </c>
    </row>
    <row r="16" spans="34:35">
      <c r="AH16" s="2" t="s">
        <v>12</v>
      </c>
      <c r="AI16" s="5">
        <f>IFERROR(($AI$6+$AI$7+$AI$8)/(3*$AI$2),0)</f>
        <v>0</v>
      </c>
    </row>
    <row r="17" spans="34:35">
      <c r="AH17" s="2" t="s">
        <v>25</v>
      </c>
      <c r="AI17" s="3">
        <f>0</f>
        <v>0</v>
      </c>
    </row>
    <row r="18" spans="34:35">
      <c r="AH18" s="2" t="s">
        <v>13</v>
      </c>
      <c r="AI18" s="3">
        <f>0</f>
        <v>0</v>
      </c>
    </row>
    <row r="19" spans="34:35">
      <c r="AH19" s="2" t="s">
        <v>26</v>
      </c>
      <c r="AI19" s="3">
        <f>COUNTIF('🎅 Secret Santa Draw'!$F$8:$F$31,"?*")-COUNTIF('🎅 Secret Santa Draw'!$F$8:$F$31,"✅ OK")</f>
        <v>0</v>
      </c>
    </row>
    <row r="20" spans="34:35">
      <c r="AH20" s="2" t="s">
        <v>17</v>
      </c>
      <c r="AI20" s="3">
        <f>COUNTIF('💰 Budget Tracker'!$F$8:$F$31,"🚨 Over budget")</f>
        <v>0</v>
      </c>
    </row>
    <row r="21" spans="34:35">
      <c r="AH21" s="2" t="s">
        <v>14</v>
      </c>
      <c r="AI21" s="3">
        <f>COUNTA('👥 Participants'!$F$8:$F$31)</f>
        <v>0</v>
      </c>
    </row>
    <row r="40" spans="34:35">
      <c r="AH40" s="6" t="s">
        <v>2</v>
      </c>
      <c r="AI40" s="7">
        <f>COUNTIF('👥 Participants'!$H$8:$H$31,"Not Started")</f>
        <v>0</v>
      </c>
    </row>
    <row r="41" spans="34:35">
      <c r="AH41" s="6" t="s">
        <v>3</v>
      </c>
      <c r="AI41" s="7">
        <f>COUNTIF('👥 Participants'!$H$8:$H$31,"Gift Purchased")</f>
        <v>0</v>
      </c>
    </row>
    <row r="42" spans="34:35">
      <c r="AH42" s="6" t="s">
        <v>4</v>
      </c>
      <c r="AI42" s="7">
        <f>COUNTIF('👥 Participants'!$H$8:$H$31,"Wrapped")</f>
        <v>0</v>
      </c>
    </row>
    <row r="43" spans="34:35">
      <c r="AH43" s="6" t="s">
        <v>5</v>
      </c>
      <c r="AI43" s="7">
        <f>COUNTIF('👥 Participants'!$H$8:$H$31,"Complete")</f>
        <v>0</v>
      </c>
    </row>
    <row r="45" spans="34:35">
      <c r="AH45" s="6" t="s">
        <v>6</v>
      </c>
      <c r="AI45" s="7">
        <f>COUNTIF('👥 Participants'!$E$8:$E$31,"Yes")</f>
        <v>0</v>
      </c>
    </row>
    <row r="46" spans="34:35">
      <c r="AH46" s="6" t="s">
        <v>7</v>
      </c>
      <c r="AI46" s="7">
        <f>COUNTIF('👥 Participants'!$E$8:$E$31,"No")</f>
        <v>0</v>
      </c>
    </row>
    <row r="47" spans="34:35">
      <c r="AH47" s="6" t="s">
        <v>8</v>
      </c>
      <c r="AI47" s="7">
        <f>COUNTIF('👥 Participants'!$E$8:$E$31,"Maybe")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8DB8"/>
    <pageSetUpPr fitToPage="1"/>
  </sheetPr>
  <dimension ref="A1:P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7" width="16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9" t="s">
        <v>32</v>
      </c>
      <c r="C4" s="9"/>
      <c r="D4" s="9"/>
      <c r="E4" s="9"/>
      <c r="F4" s="9"/>
      <c r="G4" s="9"/>
      <c r="H4" s="9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/>
      <c r="B9" s="9" t="s">
        <v>37</v>
      </c>
      <c r="C9" s="9"/>
      <c r="D9" s="9"/>
      <c r="E9" s="9"/>
      <c r="F9" s="9"/>
      <c r="G9" s="9"/>
      <c r="H9" s="9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8"/>
      <c r="B12" s="10" t="s">
        <v>41</v>
      </c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8"/>
      <c r="B19" s="10" t="s">
        <v>50</v>
      </c>
      <c r="C19" s="13">
        <v>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8"/>
      <c r="B25" s="9" t="s">
        <v>54</v>
      </c>
      <c r="C25" s="9"/>
      <c r="D25" s="9"/>
      <c r="E25" s="9"/>
      <c r="F25" s="9"/>
      <c r="G25" s="9"/>
      <c r="H25" s="9"/>
      <c r="I25" s="8"/>
      <c r="J25" s="8"/>
      <c r="K25" s="8"/>
      <c r="L25" s="8"/>
      <c r="M25" s="8"/>
      <c r="N25" s="8"/>
      <c r="O25" s="8"/>
      <c r="P25" s="8"/>
    </row>
    <row r="26" spans="1:16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18" customHeight="1">
      <c r="A31" s="8"/>
      <c r="B31" s="8"/>
      <c r="C31" s="16"/>
      <c r="D31" s="1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18" customHeight="1">
      <c r="A32" s="8"/>
      <c r="B32" s="8"/>
      <c r="C32" s="16"/>
      <c r="D32" s="1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18" customHeight="1">
      <c r="A33" s="8"/>
      <c r="B33" s="8"/>
      <c r="C33" s="16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18" customHeight="1">
      <c r="A34" s="8"/>
      <c r="B34" s="8"/>
      <c r="C34" s="16"/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18" customHeight="1">
      <c r="A35" s="8"/>
      <c r="B35" s="8"/>
      <c r="C35" s="16"/>
      <c r="D35" s="1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18" customHeight="1">
      <c r="A36" s="8"/>
      <c r="B36" s="8"/>
      <c r="C36" s="16"/>
      <c r="D36" s="1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18" customHeight="1">
      <c r="A37" s="8"/>
      <c r="B37" s="8"/>
      <c r="C37" s="16"/>
      <c r="D37" s="1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18" customHeight="1">
      <c r="A38" s="8"/>
      <c r="B38" s="8"/>
      <c r="C38" s="16"/>
      <c r="D38" s="1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8" customHeight="1">
      <c r="A39" s="8"/>
      <c r="B39" s="8"/>
      <c r="C39" s="16"/>
      <c r="D39" s="1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8" customHeight="1">
      <c r="A40" s="8"/>
      <c r="B40" s="8"/>
      <c r="C40" s="16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8" customHeight="1">
      <c r="A41" s="8"/>
      <c r="B41" s="8"/>
      <c r="C41" s="16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9" t="s">
        <v>67</v>
      </c>
      <c r="C44" s="9"/>
      <c r="D44" s="9"/>
      <c r="E44" s="9"/>
      <c r="F44" s="9"/>
      <c r="G44" s="9"/>
      <c r="H44" s="9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18" t="s">
        <v>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22" customHeight="1">
      <c r="A52" s="8"/>
      <c r="B52" s="9" t="s">
        <v>83</v>
      </c>
      <c r="C52" s="9"/>
      <c r="D52" s="9"/>
      <c r="E52" s="9"/>
      <c r="F52" s="9"/>
      <c r="G52" s="9"/>
      <c r="H52" s="9"/>
      <c r="I52" s="8"/>
      <c r="J52" s="8"/>
      <c r="K52" s="8"/>
      <c r="L52" s="8"/>
      <c r="M52" s="8"/>
      <c r="N52" s="8"/>
      <c r="O52" s="8"/>
      <c r="P52" s="8"/>
    </row>
    <row r="53" spans="1:16" ht="95.6" customHeight="1">
      <c r="A53" s="8"/>
      <c r="B53" s="19" t="s">
        <v>84</v>
      </c>
      <c r="C53" s="19"/>
      <c r="D53" s="19"/>
      <c r="E53" s="19"/>
      <c r="F53" s="19"/>
      <c r="G53" s="19"/>
      <c r="H53" s="19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30" customHeight="1">
      <c r="A58" s="8"/>
      <c r="B58" s="20" t="s">
        <v>85</v>
      </c>
      <c r="C58" s="20"/>
      <c r="D58" s="20"/>
      <c r="E58" s="20"/>
      <c r="F58" s="20"/>
      <c r="G58" s="20"/>
      <c r="H58" s="20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  <c r="I60" s="8"/>
      <c r="J60" s="8"/>
      <c r="K60" s="8"/>
      <c r="L60" s="8"/>
      <c r="M60" s="8"/>
      <c r="N60" s="8"/>
      <c r="O60" s="8"/>
      <c r="P60" s="8"/>
    </row>
    <row r="61" spans="1:16" ht="24" customHeight="1">
      <c r="A61" s="8"/>
      <c r="B61" s="24" t="s">
        <v>89</v>
      </c>
      <c r="C61" s="24"/>
      <c r="D61" s="21" t="s">
        <v>90</v>
      </c>
      <c r="E61" s="21"/>
      <c r="F61" s="25" t="s">
        <v>91</v>
      </c>
      <c r="G61" s="25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</row>
    <row r="63" spans="1:16">
      <c r="A63" s="8"/>
      <c r="B63" s="8"/>
      <c r="C63" s="8"/>
      <c r="D63" s="8"/>
      <c r="E63" s="8"/>
      <c r="F63" s="8"/>
      <c r="G63" s="8"/>
      <c r="H63" s="8"/>
    </row>
    <row r="64" spans="1:16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sheetProtection password="EC7C" sheet="1" formatCells="0" formatColumns="0" formatRows="0" insertColumns="0" insertRows="0" insertHyperlinks="0" deleteColumns="0" deleteRows="0" sort="0" autoFilter="0"/>
  <mergeCells count="16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💰 Budget Tracker'!A1" display="Budget"/>
    <hyperlink ref="F61" location="'📖 Start Here'!A1" display="Start Here"/>
  </hyperlinks>
  <pageMargins left="0.4" right="0.4" top="0.5" bottom="0.5" header="0.3" footer="0.3"/>
  <pageSetup paperSize="9" fitToHeight="0" orientation="portrait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3A5F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6" t="str">
        <f>IF(PartyName="","🎅  Secret Santa &amp; White Elephant Command Centre","🎅  "&amp;PartyName&amp;"   •   Secret Santa &amp; White Elephant Command Centre")</f>
        <v>🎅     •   Secret Santa &amp; White Elephant Command Centre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6" customHeight="1">
      <c r="A3" s="8"/>
      <c r="B3" s="27">
        <f>IF(PartyDate="","", "🎄  "&amp;TEXT(PartyDate,"dddd, dd mmmm yyyy")&amp;"   •   "&amp;PartyLocation&amp;"   •   hosted by "&amp;PartyHost&amp;"   •   "&amp;MAX(0,PartyDate-TODAY())&amp;" days to go!")</f>
        <v/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0 guests   •   0 in the draw   •   0 white-elephant players   •   draw: 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8" t="str">
        <f>"💬  "&amp;Message</f>
        <v>💬  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9" t="s">
        <v>92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18" customHeight="1">
      <c r="A8" s="8"/>
      <c r="B8" s="30" t="s">
        <v>93</v>
      </c>
      <c r="C8" s="30"/>
      <c r="D8" s="31" t="s">
        <v>94</v>
      </c>
      <c r="E8" s="31"/>
      <c r="F8" s="32" t="s">
        <v>95</v>
      </c>
      <c r="G8" s="32"/>
      <c r="H8" s="33" t="s">
        <v>96</v>
      </c>
      <c r="I8" s="33"/>
      <c r="J8" s="34" t="s">
        <v>97</v>
      </c>
      <c r="K8" s="34"/>
      <c r="L8" s="32" t="s">
        <v>98</v>
      </c>
      <c r="M8" s="32"/>
      <c r="N8" s="8"/>
    </row>
    <row r="9" spans="1:14" ht="26" customHeight="1">
      <c r="A9" s="8"/>
      <c r="B9" s="35">
        <f>'_Data'!$AI$2</f>
        <v>0</v>
      </c>
      <c r="C9" s="35"/>
      <c r="D9" s="36" t="str">
        <f>'_Data'!$AI$5&amp;" of "&amp;'_Data'!$AI$2</f>
        <v>0 of 0</v>
      </c>
      <c r="E9" s="36"/>
      <c r="F9" s="37">
        <f>'_Data'!$AI$6</f>
        <v>0</v>
      </c>
      <c r="G9" s="37"/>
      <c r="H9" s="38" t="str">
        <f>Currency&amp;TEXT('_Data'!$AI$9,"#,##0")</f>
        <v>$0</v>
      </c>
      <c r="I9" s="38"/>
      <c r="J9" s="39" t="str">
        <f>Currency&amp;TEXT('_Data'!$AI$10,"#,##0")</f>
        <v>$0</v>
      </c>
      <c r="K9" s="39"/>
      <c r="L9" s="37" t="str">
        <f>Currency&amp;TEXT('_Data'!$AI$11,"#,##0.00")</f>
        <v>$0.00</v>
      </c>
      <c r="M9" s="37"/>
      <c r="N9" s="8"/>
    </row>
    <row r="10" spans="1:14" ht="18" customHeight="1">
      <c r="A10" s="8"/>
      <c r="B10" s="30" t="s">
        <v>99</v>
      </c>
      <c r="C10" s="30"/>
      <c r="D10" s="32" t="s">
        <v>100</v>
      </c>
      <c r="E10" s="32"/>
      <c r="F10" s="34" t="s">
        <v>101</v>
      </c>
      <c r="G10" s="34"/>
      <c r="H10" s="40" t="s">
        <v>102</v>
      </c>
      <c r="I10" s="40"/>
      <c r="J10" s="31" t="s">
        <v>103</v>
      </c>
      <c r="K10" s="31"/>
      <c r="L10" s="33" t="s">
        <v>104</v>
      </c>
      <c r="M10" s="33"/>
      <c r="N10" s="8"/>
    </row>
    <row r="11" spans="1:14" ht="26" customHeight="1">
      <c r="A11" s="8"/>
      <c r="B11" s="35">
        <f>'_Data'!$AI$12</f>
        <v>0</v>
      </c>
      <c r="C11" s="35"/>
      <c r="D11" s="37">
        <f>'_Data'!$AI$13</f>
        <v>0</v>
      </c>
      <c r="E11" s="37"/>
      <c r="F11" s="39">
        <f>'_Data'!$AI$14</f>
        <v>0</v>
      </c>
      <c r="G11" s="39"/>
      <c r="H11" s="41">
        <f>'_Data'!$AI$15</f>
        <v>0</v>
      </c>
      <c r="I11" s="41"/>
      <c r="J11" s="36" t="str">
        <f>'_Data'!$AI$3&amp;" / "&amp;'_Data'!$AI$2</f>
        <v>0 / 0</v>
      </c>
      <c r="K11" s="36"/>
      <c r="L11" s="38" t="str">
        <f>TEXT('_Data'!$AI$16,"0%")</f>
        <v>0%</v>
      </c>
      <c r="M11" s="38"/>
      <c r="N11" s="8"/>
    </row>
    <row r="12" spans="1:14" ht="20" customHeight="1">
      <c r="A12" s="8"/>
      <c r="B12" s="42" t="s">
        <v>105</v>
      </c>
      <c r="C12" s="42"/>
      <c r="D12" s="43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3"/>
      <c r="F12" s="43"/>
      <c r="G12" s="43"/>
      <c r="H12" s="43"/>
      <c r="I12" s="43"/>
      <c r="J12" s="43"/>
      <c r="K12" s="44" t="str">
        <f>TEXT(IFERROR('_Data'!$AI$6/'_Data'!$AI$2,0),"0.0%")</f>
        <v>0.0%</v>
      </c>
      <c r="L12" s="44"/>
      <c r="M12" s="44"/>
      <c r="N12" s="8"/>
    </row>
    <row r="13" spans="1:14" ht="20" customHeight="1">
      <c r="A13" s="8"/>
      <c r="B13" s="42" t="s">
        <v>106</v>
      </c>
      <c r="C13" s="42"/>
      <c r="D13" s="43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3" s="43"/>
      <c r="F13" s="43"/>
      <c r="G13" s="43"/>
      <c r="H13" s="43"/>
      <c r="I13" s="43"/>
      <c r="J13" s="43"/>
      <c r="K13" s="44" t="str">
        <f>TEXT(IFERROR('_Data'!$AI$3/'_Data'!$AI$2,0),"0.0%")</f>
        <v>0.0%</v>
      </c>
      <c r="L13" s="44"/>
      <c r="M13" s="44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9" t="s">
        <v>107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ht="20" customHeight="1">
      <c r="A65" s="8"/>
      <c r="B65" s="42" t="s">
        <v>108</v>
      </c>
      <c r="C65" s="42"/>
      <c r="D65" s="42"/>
      <c r="E65" s="42"/>
      <c r="F65" s="45">
        <f>'_Data'!$AI$17</f>
        <v>0</v>
      </c>
      <c r="G65" s="45"/>
      <c r="H65" s="45"/>
      <c r="I65" s="42" t="s">
        <v>109</v>
      </c>
      <c r="J65" s="42"/>
      <c r="K65" s="42"/>
      <c r="L65" s="42"/>
      <c r="M65" s="45">
        <f>'_Data'!$AI$4</f>
        <v>0</v>
      </c>
      <c r="N65" s="45"/>
    </row>
    <row r="66" spans="1:14" ht="20" customHeight="1">
      <c r="A66" s="8"/>
      <c r="B66" s="42" t="s">
        <v>110</v>
      </c>
      <c r="C66" s="42"/>
      <c r="D66" s="42"/>
      <c r="E66" s="42"/>
      <c r="F66" s="45">
        <f>'_Data'!$AI$18</f>
        <v>0</v>
      </c>
      <c r="G66" s="45"/>
      <c r="H66" s="45"/>
      <c r="I66" s="42" t="s">
        <v>111</v>
      </c>
      <c r="J66" s="42"/>
      <c r="K66" s="42"/>
      <c r="L66" s="42"/>
      <c r="M66" s="45">
        <f>'_Data'!$AI$20</f>
        <v>0</v>
      </c>
      <c r="N66" s="45"/>
    </row>
    <row r="67" spans="1:14" ht="20" customHeight="1">
      <c r="A67" s="8"/>
      <c r="B67" s="42" t="s">
        <v>112</v>
      </c>
      <c r="C67" s="42"/>
      <c r="D67" s="42"/>
      <c r="E67" s="42"/>
      <c r="F67" s="45">
        <f>'_Data'!$AI$14</f>
        <v>0</v>
      </c>
      <c r="G67" s="45"/>
      <c r="H67" s="45"/>
      <c r="I67" s="42" t="s">
        <v>113</v>
      </c>
      <c r="J67" s="42"/>
      <c r="K67" s="42"/>
      <c r="L67" s="42"/>
      <c r="M67" s="45">
        <f>'_Data'!$AI$19</f>
        <v>0</v>
      </c>
      <c r="N67" s="45"/>
    </row>
    <row r="68" spans="1:14" ht="20" customHeight="1">
      <c r="A68" s="8"/>
      <c r="B68" s="42" t="s">
        <v>114</v>
      </c>
      <c r="C68" s="42"/>
      <c r="D68" s="42"/>
      <c r="E68" s="42"/>
      <c r="F68" s="45">
        <f>'_Data'!$AI$15</f>
        <v>0</v>
      </c>
      <c r="G68" s="45"/>
      <c r="H68" s="45"/>
      <c r="I68" s="42" t="s">
        <v>115</v>
      </c>
      <c r="J68" s="42"/>
      <c r="K68" s="42"/>
      <c r="L68" s="42"/>
      <c r="M68" s="45">
        <f>'_Data'!$AI$21</f>
        <v>0</v>
      </c>
      <c r="N68" s="45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116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117</v>
      </c>
      <c r="C76" s="21"/>
      <c r="D76" s="22" t="s">
        <v>118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5" t="s">
        <v>91</v>
      </c>
      <c r="M76" s="25"/>
      <c r="N76" s="8"/>
    </row>
    <row r="77" spans="1:1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</sheetData>
  <sheetProtection password="EC7C" sheet="1" formatCells="0" formatColumns="0" formatRows="0" insertColumns="0" insertRows="0" insertHyperlinks="0" deleteColumns="0" deleteRows="0" sort="0" autoFilter="0"/>
  <mergeCells count="59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💰 Budget Tracker'!A1" display="Budget"/>
    <hyperlink ref="L76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12.7109375" customWidth="1"/>
    <col min="5" max="5" width="9.7109375" customWidth="1"/>
    <col min="6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6" t="s">
        <v>119</v>
      </c>
      <c r="C2" s="46"/>
      <c r="D2" s="46"/>
      <c r="E2" s="46"/>
      <c r="F2" s="46"/>
      <c r="G2" s="46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7" t="s">
        <v>120</v>
      </c>
      <c r="C3" s="47"/>
      <c r="D3" s="47"/>
      <c r="E3" s="47"/>
      <c r="F3" s="47"/>
      <c r="G3" s="47"/>
      <c r="H3" s="48" t="s">
        <v>31</v>
      </c>
      <c r="I3" s="48"/>
      <c r="J3" s="4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9" t="str">
        <f>"👥 In the draw: "&amp;COUNTA($B$8:$B$31)</f>
        <v>👥 In the draw: 0</v>
      </c>
      <c r="C5" s="49"/>
      <c r="D5" s="49"/>
      <c r="E5" s="50" t="str">
        <f>"✅ RSVP yes: "&amp;COUNTIF($E$8:$E$31,"Yes")</f>
        <v>✅ RSVP yes: 0</v>
      </c>
      <c r="F5" s="50"/>
      <c r="G5" s="50"/>
      <c r="H5" s="51" t="str">
        <f>"⏳ Awaiting: "&amp;COUNTIF($E$8:$E$31,"Maybe")+COUNTIF($E$8:$E$31,"No")</f>
        <v>⏳ Awaiting: 0</v>
      </c>
      <c r="I5" s="51"/>
      <c r="J5" s="51"/>
      <c r="K5" s="52" t="str">
        <f>"🎁 Ready (wrapped+done): "&amp;COUNTIF($H$8:$H$31,"Wrapped")+COUNTIF($H$8:$H$31,"Complete")</f>
        <v>Ready: 0</v>
      </c>
      <c r="L5" s="52"/>
      <c r="M5" s="52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122</v>
      </c>
      <c r="C7" s="17" t="s">
        <v>123</v>
      </c>
      <c r="D7" s="17" t="s">
        <v>124</v>
      </c>
      <c r="E7" s="17" t="s">
        <v>79</v>
      </c>
      <c r="F7" s="17" t="s">
        <v>125</v>
      </c>
      <c r="G7" s="17" t="s">
        <v>126</v>
      </c>
      <c r="H7" s="17" t="s">
        <v>127</v>
      </c>
      <c r="I7" s="17" t="s">
        <v>128</v>
      </c>
      <c r="J7" s="17" t="s">
        <v>129</v>
      </c>
      <c r="K7" s="8"/>
      <c r="L7" s="8"/>
      <c r="M7" s="8"/>
      <c r="N7" s="8"/>
      <c r="O7" s="8"/>
      <c r="P7" s="8"/>
    </row>
    <row r="8" spans="1:16" ht="20" customHeight="1">
      <c r="A8" s="53">
        <v>1</v>
      </c>
      <c r="B8" s="54"/>
      <c r="C8" s="55"/>
      <c r="D8" s="55"/>
      <c r="E8" s="55"/>
      <c r="F8" s="55"/>
      <c r="G8" s="55"/>
      <c r="H8" s="55"/>
      <c r="I8" s="56"/>
      <c r="J8" s="57"/>
      <c r="K8" s="8"/>
      <c r="L8" s="8"/>
      <c r="M8" s="8"/>
      <c r="N8" s="8"/>
      <c r="O8" s="8"/>
      <c r="P8" s="8"/>
    </row>
    <row r="9" spans="1:16" ht="20" customHeight="1">
      <c r="A9" s="58">
        <v>2</v>
      </c>
      <c r="B9" s="59"/>
      <c r="C9" s="60"/>
      <c r="D9" s="60"/>
      <c r="E9" s="60"/>
      <c r="F9" s="60"/>
      <c r="G9" s="60"/>
      <c r="H9" s="60"/>
      <c r="I9" s="56"/>
      <c r="J9" s="61"/>
      <c r="K9" s="8"/>
      <c r="L9" s="8"/>
      <c r="M9" s="8"/>
      <c r="N9" s="8"/>
      <c r="O9" s="8"/>
      <c r="P9" s="8"/>
    </row>
    <row r="10" spans="1:16" ht="20" customHeight="1">
      <c r="A10" s="53">
        <v>3</v>
      </c>
      <c r="B10" s="54"/>
      <c r="C10" s="55"/>
      <c r="D10" s="55"/>
      <c r="E10" s="55"/>
      <c r="F10" s="55"/>
      <c r="G10" s="55"/>
      <c r="H10" s="55"/>
      <c r="I10" s="56"/>
      <c r="J10" s="57"/>
      <c r="K10" s="8"/>
      <c r="L10" s="8"/>
      <c r="M10" s="8"/>
      <c r="N10" s="8"/>
      <c r="O10" s="8"/>
      <c r="P10" s="8"/>
    </row>
    <row r="11" spans="1:16" ht="20" customHeight="1">
      <c r="A11" s="58">
        <v>4</v>
      </c>
      <c r="B11" s="59"/>
      <c r="C11" s="60"/>
      <c r="D11" s="60"/>
      <c r="E11" s="60"/>
      <c r="F11" s="60"/>
      <c r="G11" s="60"/>
      <c r="H11" s="60"/>
      <c r="I11" s="56"/>
      <c r="J11" s="61"/>
      <c r="K11" s="8"/>
      <c r="L11" s="8"/>
      <c r="M11" s="8"/>
      <c r="N11" s="8"/>
      <c r="O11" s="8"/>
      <c r="P11" s="8"/>
    </row>
    <row r="12" spans="1:16" ht="20" customHeight="1">
      <c r="A12" s="53">
        <v>5</v>
      </c>
      <c r="B12" s="54"/>
      <c r="C12" s="55"/>
      <c r="D12" s="55"/>
      <c r="E12" s="55"/>
      <c r="F12" s="55"/>
      <c r="G12" s="55"/>
      <c r="H12" s="55"/>
      <c r="I12" s="56"/>
      <c r="J12" s="57"/>
      <c r="K12" s="8"/>
      <c r="L12" s="8"/>
      <c r="M12" s="8"/>
      <c r="N12" s="8"/>
      <c r="O12" s="8"/>
      <c r="P12" s="8"/>
    </row>
    <row r="13" spans="1:16" ht="20" customHeight="1">
      <c r="A13" s="58">
        <v>6</v>
      </c>
      <c r="B13" s="59"/>
      <c r="C13" s="60"/>
      <c r="D13" s="60"/>
      <c r="E13" s="60"/>
      <c r="F13" s="60"/>
      <c r="G13" s="60"/>
      <c r="H13" s="60"/>
      <c r="I13" s="56"/>
      <c r="J13" s="61"/>
      <c r="K13" s="8"/>
      <c r="L13" s="8"/>
      <c r="M13" s="8"/>
      <c r="N13" s="8"/>
      <c r="O13" s="8"/>
      <c r="P13" s="8"/>
    </row>
    <row r="14" spans="1:16" ht="20" customHeight="1">
      <c r="A14" s="53">
        <v>7</v>
      </c>
      <c r="B14" s="54"/>
      <c r="C14" s="55"/>
      <c r="D14" s="55"/>
      <c r="E14" s="55"/>
      <c r="F14" s="55"/>
      <c r="G14" s="55"/>
      <c r="H14" s="55"/>
      <c r="I14" s="56"/>
      <c r="J14" s="57"/>
      <c r="K14" s="8"/>
      <c r="L14" s="8"/>
      <c r="M14" s="8"/>
      <c r="N14" s="8"/>
      <c r="O14" s="8"/>
      <c r="P14" s="8"/>
    </row>
    <row r="15" spans="1:16" ht="20" customHeight="1">
      <c r="A15" s="58">
        <v>8</v>
      </c>
      <c r="B15" s="59"/>
      <c r="C15" s="60"/>
      <c r="D15" s="60"/>
      <c r="E15" s="60"/>
      <c r="F15" s="60"/>
      <c r="G15" s="60"/>
      <c r="H15" s="60"/>
      <c r="I15" s="56"/>
      <c r="J15" s="61"/>
      <c r="K15" s="8"/>
      <c r="L15" s="8"/>
      <c r="M15" s="8"/>
      <c r="N15" s="8"/>
      <c r="O15" s="8"/>
      <c r="P15" s="8"/>
    </row>
    <row r="16" spans="1:16" ht="20" customHeight="1">
      <c r="A16" s="53">
        <v>9</v>
      </c>
      <c r="B16" s="54"/>
      <c r="C16" s="55"/>
      <c r="D16" s="55"/>
      <c r="E16" s="55"/>
      <c r="F16" s="55"/>
      <c r="G16" s="55"/>
      <c r="H16" s="55"/>
      <c r="I16" s="56"/>
      <c r="J16" s="57"/>
      <c r="K16" s="8"/>
      <c r="L16" s="8"/>
      <c r="M16" s="8"/>
      <c r="N16" s="8"/>
      <c r="O16" s="8"/>
      <c r="P16" s="8"/>
    </row>
    <row r="17" spans="1:16" ht="20" customHeight="1">
      <c r="A17" s="58">
        <v>10</v>
      </c>
      <c r="B17" s="59"/>
      <c r="C17" s="60"/>
      <c r="D17" s="60"/>
      <c r="E17" s="60"/>
      <c r="F17" s="60"/>
      <c r="G17" s="60"/>
      <c r="H17" s="60"/>
      <c r="I17" s="56"/>
      <c r="J17" s="61"/>
      <c r="K17" s="8"/>
      <c r="L17" s="8"/>
      <c r="M17" s="8"/>
      <c r="N17" s="8"/>
      <c r="O17" s="8"/>
      <c r="P17" s="8"/>
    </row>
    <row r="18" spans="1:16" ht="20" customHeight="1">
      <c r="A18" s="53">
        <v>11</v>
      </c>
      <c r="B18" s="54"/>
      <c r="C18" s="55"/>
      <c r="D18" s="55"/>
      <c r="E18" s="55"/>
      <c r="F18" s="55"/>
      <c r="G18" s="55"/>
      <c r="H18" s="55"/>
      <c r="I18" s="56"/>
      <c r="J18" s="57"/>
      <c r="K18" s="8"/>
      <c r="L18" s="8"/>
      <c r="M18" s="8"/>
      <c r="N18" s="8"/>
      <c r="O18" s="8"/>
      <c r="P18" s="8"/>
    </row>
    <row r="19" spans="1:16" ht="20" customHeight="1">
      <c r="A19" s="58">
        <v>12</v>
      </c>
      <c r="B19" s="59"/>
      <c r="C19" s="60"/>
      <c r="D19" s="60"/>
      <c r="E19" s="60"/>
      <c r="F19" s="60"/>
      <c r="G19" s="60"/>
      <c r="H19" s="60"/>
      <c r="I19" s="56"/>
      <c r="J19" s="61"/>
      <c r="K19" s="8"/>
      <c r="L19" s="8"/>
      <c r="M19" s="8"/>
      <c r="N19" s="8"/>
      <c r="O19" s="8"/>
      <c r="P19" s="8"/>
    </row>
    <row r="20" spans="1:16" ht="20" customHeight="1">
      <c r="A20" s="53">
        <v>13</v>
      </c>
      <c r="B20" s="54"/>
      <c r="C20" s="55"/>
      <c r="D20" s="55"/>
      <c r="E20" s="55"/>
      <c r="F20" s="55"/>
      <c r="G20" s="55"/>
      <c r="H20" s="55"/>
      <c r="I20" s="56"/>
      <c r="J20" s="57"/>
      <c r="K20" s="8"/>
      <c r="L20" s="8"/>
      <c r="M20" s="8"/>
      <c r="N20" s="8"/>
      <c r="O20" s="8"/>
      <c r="P20" s="8"/>
    </row>
    <row r="21" spans="1:16" ht="20" customHeight="1">
      <c r="A21" s="58">
        <v>14</v>
      </c>
      <c r="B21" s="59"/>
      <c r="C21" s="60"/>
      <c r="D21" s="60"/>
      <c r="E21" s="60"/>
      <c r="F21" s="60"/>
      <c r="G21" s="60"/>
      <c r="H21" s="60"/>
      <c r="I21" s="56"/>
      <c r="J21" s="61"/>
      <c r="K21" s="8"/>
      <c r="L21" s="8"/>
      <c r="M21" s="8"/>
      <c r="N21" s="8"/>
      <c r="O21" s="8"/>
      <c r="P21" s="8"/>
    </row>
    <row r="22" spans="1:16" ht="20" customHeight="1">
      <c r="A22" s="53">
        <v>15</v>
      </c>
      <c r="B22" s="54"/>
      <c r="C22" s="55"/>
      <c r="D22" s="55"/>
      <c r="E22" s="55"/>
      <c r="F22" s="55"/>
      <c r="G22" s="55"/>
      <c r="H22" s="55"/>
      <c r="I22" s="56"/>
      <c r="J22" s="57"/>
      <c r="K22" s="8"/>
      <c r="L22" s="8"/>
      <c r="M22" s="8"/>
      <c r="N22" s="8"/>
      <c r="O22" s="8"/>
      <c r="P22" s="8"/>
    </row>
    <row r="23" spans="1:16" ht="20" customHeight="1">
      <c r="A23" s="58">
        <v>16</v>
      </c>
      <c r="B23" s="59"/>
      <c r="C23" s="60"/>
      <c r="D23" s="60"/>
      <c r="E23" s="60"/>
      <c r="F23" s="60"/>
      <c r="G23" s="60"/>
      <c r="H23" s="60"/>
      <c r="I23" s="56"/>
      <c r="J23" s="61"/>
      <c r="K23" s="8"/>
      <c r="L23" s="8"/>
      <c r="M23" s="8"/>
      <c r="N23" s="8"/>
      <c r="O23" s="8"/>
      <c r="P23" s="8"/>
    </row>
    <row r="24" spans="1:16" ht="20" customHeight="1">
      <c r="A24" s="53">
        <v>17</v>
      </c>
      <c r="B24" s="54"/>
      <c r="C24" s="55"/>
      <c r="D24" s="55"/>
      <c r="E24" s="55"/>
      <c r="F24" s="55"/>
      <c r="G24" s="55"/>
      <c r="H24" s="55"/>
      <c r="I24" s="56"/>
      <c r="J24" s="57"/>
      <c r="K24" s="8"/>
      <c r="L24" s="8"/>
      <c r="M24" s="8"/>
      <c r="N24" s="8"/>
      <c r="O24" s="8"/>
      <c r="P24" s="8"/>
    </row>
    <row r="25" spans="1:16" ht="20" customHeight="1">
      <c r="A25" s="58">
        <v>18</v>
      </c>
      <c r="B25" s="59"/>
      <c r="C25" s="60"/>
      <c r="D25" s="60"/>
      <c r="E25" s="60"/>
      <c r="F25" s="60"/>
      <c r="G25" s="60"/>
      <c r="H25" s="60"/>
      <c r="I25" s="56"/>
      <c r="J25" s="61"/>
      <c r="K25" s="8"/>
      <c r="L25" s="8"/>
      <c r="M25" s="8"/>
      <c r="N25" s="8"/>
      <c r="O25" s="8"/>
      <c r="P25" s="8"/>
    </row>
    <row r="26" spans="1:16" ht="20" customHeight="1">
      <c r="A26" s="53">
        <v>19</v>
      </c>
      <c r="B26" s="54"/>
      <c r="C26" s="55"/>
      <c r="D26" s="55"/>
      <c r="E26" s="55"/>
      <c r="F26" s="55"/>
      <c r="G26" s="55"/>
      <c r="H26" s="55"/>
      <c r="I26" s="56"/>
      <c r="J26" s="57"/>
      <c r="K26" s="8"/>
      <c r="L26" s="8"/>
      <c r="M26" s="8"/>
      <c r="N26" s="8"/>
      <c r="O26" s="8"/>
      <c r="P26" s="8"/>
    </row>
    <row r="27" spans="1:16" ht="20" customHeight="1">
      <c r="A27" s="58">
        <v>20</v>
      </c>
      <c r="B27" s="59"/>
      <c r="C27" s="60"/>
      <c r="D27" s="60"/>
      <c r="E27" s="60"/>
      <c r="F27" s="60"/>
      <c r="G27" s="60"/>
      <c r="H27" s="60"/>
      <c r="I27" s="56"/>
      <c r="J27" s="61"/>
      <c r="K27" s="8"/>
      <c r="L27" s="8"/>
      <c r="M27" s="8"/>
      <c r="N27" s="8"/>
      <c r="O27" s="8"/>
      <c r="P27" s="8"/>
    </row>
    <row r="28" spans="1:16" ht="20" customHeight="1">
      <c r="A28" s="53">
        <v>21</v>
      </c>
      <c r="B28" s="54"/>
      <c r="C28" s="55"/>
      <c r="D28" s="55"/>
      <c r="E28" s="55"/>
      <c r="F28" s="55"/>
      <c r="G28" s="55"/>
      <c r="H28" s="55"/>
      <c r="I28" s="56"/>
      <c r="J28" s="57"/>
      <c r="K28" s="8"/>
      <c r="L28" s="8"/>
      <c r="M28" s="8"/>
      <c r="N28" s="8"/>
      <c r="O28" s="8"/>
      <c r="P28" s="8"/>
    </row>
    <row r="29" spans="1:16" ht="20" customHeight="1">
      <c r="A29" s="58">
        <v>22</v>
      </c>
      <c r="B29" s="59"/>
      <c r="C29" s="60"/>
      <c r="D29" s="60"/>
      <c r="E29" s="60"/>
      <c r="F29" s="60"/>
      <c r="G29" s="60"/>
      <c r="H29" s="60"/>
      <c r="I29" s="56"/>
      <c r="J29" s="61"/>
      <c r="K29" s="8"/>
      <c r="L29" s="8"/>
      <c r="M29" s="8"/>
      <c r="N29" s="8"/>
      <c r="O29" s="8"/>
      <c r="P29" s="8"/>
    </row>
    <row r="30" spans="1:16" ht="20" customHeight="1">
      <c r="A30" s="53">
        <v>23</v>
      </c>
      <c r="B30" s="54"/>
      <c r="C30" s="55"/>
      <c r="D30" s="55"/>
      <c r="E30" s="55"/>
      <c r="F30" s="55"/>
      <c r="G30" s="55"/>
      <c r="H30" s="55"/>
      <c r="I30" s="56"/>
      <c r="J30" s="57"/>
      <c r="K30" s="8"/>
      <c r="L30" s="8"/>
      <c r="M30" s="8"/>
      <c r="N30" s="8"/>
      <c r="O30" s="8"/>
      <c r="P30" s="8"/>
    </row>
    <row r="31" spans="1:16" ht="20" customHeight="1">
      <c r="A31" s="58">
        <v>24</v>
      </c>
      <c r="B31" s="59"/>
      <c r="C31" s="60"/>
      <c r="D31" s="60"/>
      <c r="E31" s="60"/>
      <c r="F31" s="60"/>
      <c r="G31" s="60"/>
      <c r="H31" s="60"/>
      <c r="I31" s="56"/>
      <c r="J31" s="61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117</v>
      </c>
      <c r="C35" s="21"/>
      <c r="D35" s="22" t="s">
        <v>87</v>
      </c>
      <c r="E35" s="22"/>
      <c r="F35" s="23" t="s">
        <v>130</v>
      </c>
      <c r="G35" s="23"/>
      <c r="H35" s="24" t="s">
        <v>89</v>
      </c>
      <c r="I35" s="24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90</v>
      </c>
      <c r="C36" s="21"/>
      <c r="D36" s="25" t="s">
        <v>91</v>
      </c>
      <c r="E36" s="25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4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💰 Budget Tracker'!A1" display="Budget"/>
    <hyperlink ref="D36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4485C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5" width="20.7109375" customWidth="1"/>
    <col min="6" max="6" width="22.7109375" customWidth="1"/>
    <col min="7" max="7" width="15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6" t="s">
        <v>131</v>
      </c>
      <c r="C2" s="46"/>
      <c r="D2" s="46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7" t="s">
        <v>132</v>
      </c>
      <c r="C3" s="47"/>
      <c r="D3" s="47"/>
      <c r="E3" s="48" t="s">
        <v>31</v>
      </c>
      <c r="F3" s="48"/>
      <c r="G3" s="4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9" t="str">
        <f>"🎅 Assigned: "&amp;SUMPRODUCT(--($E$8:$E$31&lt;&gt;""))&amp;" of "&amp;COUNTA('👥 Participants'!$B$8:$B$31)</f>
        <v>🎅 Assigned: 0 of 0</v>
      </c>
      <c r="C5" s="49"/>
      <c r="D5" s="49"/>
      <c r="E5" s="49"/>
      <c r="F5" s="50" t="str">
        <f>"✅ Clean pairs: "&amp;COUNTIF($F$8:$F$31,"✅ OK")</f>
        <v>✅ Clean pairs: 0</v>
      </c>
      <c r="G5" s="50"/>
      <c r="H5" s="50"/>
      <c r="I5" s="62" t="str">
        <f>"⚠️ Rule hits: "&amp;'_Data'!$AI$19</f>
        <v>⚠️ Rule hits: 0</v>
      </c>
      <c r="J5" s="62"/>
      <c r="K5" s="62"/>
      <c r="L5" s="52" t="str">
        <f>"🔒 Status: "&amp;DrawStatus</f>
        <v>🔒 Status: Draft — re-draw allowed</v>
      </c>
      <c r="M5" s="52"/>
      <c r="N5" s="52"/>
      <c r="O5" s="52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133</v>
      </c>
      <c r="C7" s="17" t="s">
        <v>134</v>
      </c>
      <c r="D7" s="17" t="s">
        <v>135</v>
      </c>
      <c r="E7" s="17" t="s">
        <v>136</v>
      </c>
      <c r="F7" s="17" t="s">
        <v>137</v>
      </c>
      <c r="G7" s="17" t="s">
        <v>127</v>
      </c>
      <c r="H7" s="8"/>
      <c r="I7" s="8"/>
      <c r="J7" s="8"/>
      <c r="K7" s="8"/>
      <c r="L7" s="8"/>
      <c r="M7" s="8"/>
      <c r="N7" s="8"/>
      <c r="O7" s="8"/>
      <c r="P7" s="8"/>
    </row>
    <row r="8" spans="1:16" ht="22" customHeight="1">
      <c r="A8" s="53">
        <v>1</v>
      </c>
      <c r="B8" s="54">
        <f>IF('👥 Participants'!$B$8="","",'👥 Participants'!$B$8)</f>
        <v>0</v>
      </c>
      <c r="C8" s="63">
        <f>IF($B8="","",INDEX('👥 Participants'!$B$8:$B$31,MOD($A8-1+MOD(DrawSeed-1,MAX(1,COUNTA('👥 Participants'!$B$8:$B$31)-1)),COUNTA('👥 Participants'!$B$8:$B$31))+1))</f>
        <v/>
      </c>
      <c r="D8" s="54"/>
      <c r="E8" s="64">
        <f>IF($B8="","",IF($D8&lt;&gt;"",$D8,$C8))</f>
        <v/>
      </c>
      <c r="F8" s="65">
        <f>IF($E8="","",IF(TRIM(IF($E8=$B8,"Self ",""))="","✅ OK",TRIM(IF($E8=$B8,"Self ",""))))</f>
        <v/>
      </c>
      <c r="G8" s="66">
        <f>IF($B8="","",INDEX('👥 Participants'!$H$8:$H$31,MATCH($B8,'👥 Participants'!$B$8:$B$31,0)))</f>
        <v/>
      </c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58">
        <v>2</v>
      </c>
      <c r="B9" s="59">
        <f>IF('👥 Participants'!$B$9="","",'👥 Participants'!$B$9)</f>
        <v>0</v>
      </c>
      <c r="C9" s="63">
        <f>IF($B9="","",INDEX('👥 Participants'!$B$8:$B$31,MOD($A9-1+MOD(DrawSeed-1,MAX(1,COUNTA('👥 Participants'!$B$8:$B$31)-1)),COUNTA('👥 Participants'!$B$8:$B$31))+1))</f>
        <v/>
      </c>
      <c r="D9" s="59"/>
      <c r="E9" s="64">
        <f>IF($B9="","",IF($D9&lt;&gt;"",$D9,$C9))</f>
        <v/>
      </c>
      <c r="F9" s="65">
        <f>IF($E9="","",IF(TRIM(IF($E9=$B9,"Self ",""))="","✅ OK",TRIM(IF($E9=$B9,"Self ",""))))</f>
        <v/>
      </c>
      <c r="G9" s="66">
        <f>IF($B9="","",INDEX('👥 Participants'!$H$8:$H$31,MATCH($B9,'👥 Participants'!$B$8:$B$31,0)))</f>
        <v/>
      </c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53">
        <v>3</v>
      </c>
      <c r="B10" s="54">
        <f>IF('👥 Participants'!$B$10="","",'👥 Participants'!$B$10)</f>
        <v>0</v>
      </c>
      <c r="C10" s="63">
        <f>IF($B10="","",INDEX('👥 Participants'!$B$8:$B$31,MOD($A10-1+MOD(DrawSeed-1,MAX(1,COUNTA('👥 Participants'!$B$8:$B$31)-1)),COUNTA('👥 Participants'!$B$8:$B$31))+1))</f>
        <v/>
      </c>
      <c r="D10" s="54"/>
      <c r="E10" s="64">
        <f>IF($B10="","",IF($D10&lt;&gt;"",$D10,$C10))</f>
        <v/>
      </c>
      <c r="F10" s="65">
        <f>IF($E10="","",IF(TRIM(IF($E10=$B10,"Self ",""))="","✅ OK",TRIM(IF($E10=$B10,"Self ",""))))</f>
        <v/>
      </c>
      <c r="G10" s="66">
        <f>IF($B10="","",INDEX('👥 Participants'!$H$8:$H$31,MATCH($B10,'👥 Participants'!$B$8:$B$31,0)))</f>
        <v/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58">
        <v>4</v>
      </c>
      <c r="B11" s="59">
        <f>IF('👥 Participants'!$B$11="","",'👥 Participants'!$B$11)</f>
        <v>0</v>
      </c>
      <c r="C11" s="63">
        <f>IF($B11="","",INDEX('👥 Participants'!$B$8:$B$31,MOD($A11-1+MOD(DrawSeed-1,MAX(1,COUNTA('👥 Participants'!$B$8:$B$31)-1)),COUNTA('👥 Participants'!$B$8:$B$31))+1))</f>
        <v/>
      </c>
      <c r="D11" s="59"/>
      <c r="E11" s="64">
        <f>IF($B11="","",IF($D11&lt;&gt;"",$D11,$C11))</f>
        <v/>
      </c>
      <c r="F11" s="65">
        <f>IF($E11="","",IF(TRIM(IF($E11=$B11,"Self ",""))="","✅ OK",TRIM(IF($E11=$B11,"Self ",""))))</f>
        <v/>
      </c>
      <c r="G11" s="66">
        <f>IF($B11="","",INDEX('👥 Participants'!$H$8:$H$31,MATCH($B11,'👥 Participants'!$B$8:$B$31,0)))</f>
        <v/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53">
        <v>5</v>
      </c>
      <c r="B12" s="54">
        <f>IF('👥 Participants'!$B$12="","",'👥 Participants'!$B$12)</f>
        <v>0</v>
      </c>
      <c r="C12" s="63">
        <f>IF($B12="","",INDEX('👥 Participants'!$B$8:$B$31,MOD($A12-1+MOD(DrawSeed-1,MAX(1,COUNTA('👥 Participants'!$B$8:$B$31)-1)),COUNTA('👥 Participants'!$B$8:$B$31))+1))</f>
        <v/>
      </c>
      <c r="D12" s="54"/>
      <c r="E12" s="64">
        <f>IF($B12="","",IF($D12&lt;&gt;"",$D12,$C12))</f>
        <v/>
      </c>
      <c r="F12" s="65">
        <f>IF($E12="","",IF(TRIM(IF($E12=$B12,"Self ",""))="","✅ OK",TRIM(IF($E12=$B12,"Self ",""))))</f>
        <v/>
      </c>
      <c r="G12" s="66">
        <f>IF($B12="","",INDEX('👥 Participants'!$H$8:$H$31,MATCH($B12,'👥 Participants'!$B$8:$B$31,0)))</f>
        <v/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58">
        <v>6</v>
      </c>
      <c r="B13" s="59">
        <f>IF('👥 Participants'!$B$13="","",'👥 Participants'!$B$13)</f>
        <v>0</v>
      </c>
      <c r="C13" s="63">
        <f>IF($B13="","",INDEX('👥 Participants'!$B$8:$B$31,MOD($A13-1+MOD(DrawSeed-1,MAX(1,COUNTA('👥 Participants'!$B$8:$B$31)-1)),COUNTA('👥 Participants'!$B$8:$B$31))+1))</f>
        <v/>
      </c>
      <c r="D13" s="59"/>
      <c r="E13" s="64">
        <f>IF($B13="","",IF($D13&lt;&gt;"",$D13,$C13))</f>
        <v/>
      </c>
      <c r="F13" s="65">
        <f>IF($E13="","",IF(TRIM(IF($E13=$B13,"Self ",""))="","✅ OK",TRIM(IF($E13=$B13,"Self ",""))))</f>
        <v/>
      </c>
      <c r="G13" s="66">
        <f>IF($B13="","",INDEX('👥 Participants'!$H$8:$H$31,MATCH($B13,'👥 Participants'!$B$8:$B$31,0)))</f>
        <v/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53">
        <v>7</v>
      </c>
      <c r="B14" s="54">
        <f>IF('👥 Participants'!$B$14="","",'👥 Participants'!$B$14)</f>
        <v>0</v>
      </c>
      <c r="C14" s="63">
        <f>IF($B14="","",INDEX('👥 Participants'!$B$8:$B$31,MOD($A14-1+MOD(DrawSeed-1,MAX(1,COUNTA('👥 Participants'!$B$8:$B$31)-1)),COUNTA('👥 Participants'!$B$8:$B$31))+1))</f>
        <v/>
      </c>
      <c r="D14" s="54"/>
      <c r="E14" s="64">
        <f>IF($B14="","",IF($D14&lt;&gt;"",$D14,$C14))</f>
        <v/>
      </c>
      <c r="F14" s="65">
        <f>IF($E14="","",IF(TRIM(IF($E14=$B14,"Self ",""))="","✅ OK",TRIM(IF($E14=$B14,"Self ",""))))</f>
        <v/>
      </c>
      <c r="G14" s="66">
        <f>IF($B14="","",INDEX('👥 Participants'!$H$8:$H$31,MATCH($B14,'👥 Participants'!$B$8:$B$31,0)))</f>
        <v/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58">
        <v>8</v>
      </c>
      <c r="B15" s="59">
        <f>IF('👥 Participants'!$B$15="","",'👥 Participants'!$B$15)</f>
        <v>0</v>
      </c>
      <c r="C15" s="63">
        <f>IF($B15="","",INDEX('👥 Participants'!$B$8:$B$31,MOD($A15-1+MOD(DrawSeed-1,MAX(1,COUNTA('👥 Participants'!$B$8:$B$31)-1)),COUNTA('👥 Participants'!$B$8:$B$31))+1))</f>
        <v/>
      </c>
      <c r="D15" s="59"/>
      <c r="E15" s="64">
        <f>IF($B15="","",IF($D15&lt;&gt;"",$D15,$C15))</f>
        <v/>
      </c>
      <c r="F15" s="65">
        <f>IF($E15="","",IF(TRIM(IF($E15=$B15,"Self ",""))="","✅ OK",TRIM(IF($E15=$B15,"Self ",""))))</f>
        <v/>
      </c>
      <c r="G15" s="66">
        <f>IF($B15="","",INDEX('👥 Participants'!$H$8:$H$31,MATCH($B15,'👥 Participants'!$B$8:$B$31,0)))</f>
        <v/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53">
        <v>9</v>
      </c>
      <c r="B16" s="54">
        <f>IF('👥 Participants'!$B$16="","",'👥 Participants'!$B$16)</f>
        <v>0</v>
      </c>
      <c r="C16" s="63">
        <f>IF($B16="","",INDEX('👥 Participants'!$B$8:$B$31,MOD($A16-1+MOD(DrawSeed-1,MAX(1,COUNTA('👥 Participants'!$B$8:$B$31)-1)),COUNTA('👥 Participants'!$B$8:$B$31))+1))</f>
        <v/>
      </c>
      <c r="D16" s="54"/>
      <c r="E16" s="64">
        <f>IF($B16="","",IF($D16&lt;&gt;"",$D16,$C16))</f>
        <v/>
      </c>
      <c r="F16" s="65">
        <f>IF($E16="","",IF(TRIM(IF($E16=$B16,"Self ",""))="","✅ OK",TRIM(IF($E16=$B16,"Self ",""))))</f>
        <v/>
      </c>
      <c r="G16" s="66">
        <f>IF($B16="","",INDEX('👥 Participants'!$H$8:$H$31,MATCH($B16,'👥 Participants'!$B$8:$B$31,0)))</f>
        <v/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58">
        <v>10</v>
      </c>
      <c r="B17" s="59">
        <f>IF('👥 Participants'!$B$17="","",'👥 Participants'!$B$17)</f>
        <v>0</v>
      </c>
      <c r="C17" s="63">
        <f>IF($B17="","",INDEX('👥 Participants'!$B$8:$B$31,MOD($A17-1+MOD(DrawSeed-1,MAX(1,COUNTA('👥 Participants'!$B$8:$B$31)-1)),COUNTA('👥 Participants'!$B$8:$B$31))+1))</f>
        <v/>
      </c>
      <c r="D17" s="59"/>
      <c r="E17" s="64">
        <f>IF($B17="","",IF($D17&lt;&gt;"",$D17,$C17))</f>
        <v/>
      </c>
      <c r="F17" s="65">
        <f>IF($E17="","",IF(TRIM(IF($E17=$B17,"Self ",""))="","✅ OK",TRIM(IF($E17=$B17,"Self ",""))))</f>
        <v/>
      </c>
      <c r="G17" s="66">
        <f>IF($B17="","",INDEX('👥 Participants'!$H$8:$H$31,MATCH($B17,'👥 Participants'!$B$8:$B$31,0)))</f>
        <v/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53">
        <v>11</v>
      </c>
      <c r="B18" s="54">
        <f>IF('👥 Participants'!$B$18="","",'👥 Participants'!$B$18)</f>
        <v>0</v>
      </c>
      <c r="C18" s="63">
        <f>IF($B18="","",INDEX('👥 Participants'!$B$8:$B$31,MOD($A18-1+MOD(DrawSeed-1,MAX(1,COUNTA('👥 Participants'!$B$8:$B$31)-1)),COUNTA('👥 Participants'!$B$8:$B$31))+1))</f>
        <v/>
      </c>
      <c r="D18" s="54"/>
      <c r="E18" s="64">
        <f>IF($B18="","",IF($D18&lt;&gt;"",$D18,$C18))</f>
        <v/>
      </c>
      <c r="F18" s="65">
        <f>IF($E18="","",IF(TRIM(IF($E18=$B18,"Self ",""))="","✅ OK",TRIM(IF($E18=$B18,"Self ",""))))</f>
        <v/>
      </c>
      <c r="G18" s="66">
        <f>IF($B18="","",INDEX('👥 Participants'!$H$8:$H$31,MATCH($B18,'👥 Participants'!$B$8:$B$31,0)))</f>
        <v/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58">
        <v>12</v>
      </c>
      <c r="B19" s="59">
        <f>IF('👥 Participants'!$B$19="","",'👥 Participants'!$B$19)</f>
        <v>0</v>
      </c>
      <c r="C19" s="63">
        <f>IF($B19="","",INDEX('👥 Participants'!$B$8:$B$31,MOD($A19-1+MOD(DrawSeed-1,MAX(1,COUNTA('👥 Participants'!$B$8:$B$31)-1)),COUNTA('👥 Participants'!$B$8:$B$31))+1))</f>
        <v/>
      </c>
      <c r="D19" s="59"/>
      <c r="E19" s="64">
        <f>IF($B19="","",IF($D19&lt;&gt;"",$D19,$C19))</f>
        <v/>
      </c>
      <c r="F19" s="65">
        <f>IF($E19="","",IF(TRIM(IF($E19=$B19,"Self ",""))="","✅ OK",TRIM(IF($E19=$B19,"Self ",""))))</f>
        <v/>
      </c>
      <c r="G19" s="66">
        <f>IF($B19="","",INDEX('👥 Participants'!$H$8:$H$31,MATCH($B19,'👥 Participants'!$B$8:$B$31,0)))</f>
        <v/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53">
        <v>13</v>
      </c>
      <c r="B20" s="54">
        <f>IF('👥 Participants'!$B$20="","",'👥 Participants'!$B$20)</f>
        <v>0</v>
      </c>
      <c r="C20" s="63">
        <f>IF($B20="","",INDEX('👥 Participants'!$B$8:$B$31,MOD($A20-1+MOD(DrawSeed-1,MAX(1,COUNTA('👥 Participants'!$B$8:$B$31)-1)),COUNTA('👥 Participants'!$B$8:$B$31))+1))</f>
        <v/>
      </c>
      <c r="D20" s="54"/>
      <c r="E20" s="64">
        <f>IF($B20="","",IF($D20&lt;&gt;"",$D20,$C20))</f>
        <v/>
      </c>
      <c r="F20" s="65">
        <f>IF($E20="","",IF(TRIM(IF($E20=$B20,"Self ",""))="","✅ OK",TRIM(IF($E20=$B20,"Self ",""))))</f>
        <v/>
      </c>
      <c r="G20" s="66">
        <f>IF($B20="","",INDEX('👥 Participants'!$H$8:$H$31,MATCH($B20,'👥 Participants'!$B$8:$B$31,0)))</f>
        <v/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58">
        <v>14</v>
      </c>
      <c r="B21" s="59">
        <f>IF('👥 Participants'!$B$21="","",'👥 Participants'!$B$21)</f>
        <v>0</v>
      </c>
      <c r="C21" s="63">
        <f>IF($B21="","",INDEX('👥 Participants'!$B$8:$B$31,MOD($A21-1+MOD(DrawSeed-1,MAX(1,COUNTA('👥 Participants'!$B$8:$B$31)-1)),COUNTA('👥 Participants'!$B$8:$B$31))+1))</f>
        <v/>
      </c>
      <c r="D21" s="59"/>
      <c r="E21" s="64">
        <f>IF($B21="","",IF($D21&lt;&gt;"",$D21,$C21))</f>
        <v/>
      </c>
      <c r="F21" s="65">
        <f>IF($E21="","",IF(TRIM(IF($E21=$B21,"Self ",""))="","✅ OK",TRIM(IF($E21=$B21,"Self ",""))))</f>
        <v/>
      </c>
      <c r="G21" s="66">
        <f>IF($B21="","",INDEX('👥 Participants'!$H$8:$H$31,MATCH($B21,'👥 Participants'!$B$8:$B$31,0)))</f>
        <v/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2" customHeight="1">
      <c r="A22" s="53">
        <v>15</v>
      </c>
      <c r="B22" s="54">
        <f>IF('👥 Participants'!$B$22="","",'👥 Participants'!$B$22)</f>
        <v>0</v>
      </c>
      <c r="C22" s="63">
        <f>IF($B22="","",INDEX('👥 Participants'!$B$8:$B$31,MOD($A22-1+MOD(DrawSeed-1,MAX(1,COUNTA('👥 Participants'!$B$8:$B$31)-1)),COUNTA('👥 Participants'!$B$8:$B$31))+1))</f>
        <v/>
      </c>
      <c r="D22" s="54"/>
      <c r="E22" s="64">
        <f>IF($B22="","",IF($D22&lt;&gt;"",$D22,$C22))</f>
        <v/>
      </c>
      <c r="F22" s="65">
        <f>IF($E22="","",IF(TRIM(IF($E22=$B22,"Self ",""))="","✅ OK",TRIM(IF($E22=$B22,"Self ",""))))</f>
        <v/>
      </c>
      <c r="G22" s="66">
        <f>IF($B22="","",INDEX('👥 Participants'!$H$8:$H$31,MATCH($B22,'👥 Participants'!$B$8:$B$31,0)))</f>
        <v/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2" customHeight="1">
      <c r="A23" s="58">
        <v>16</v>
      </c>
      <c r="B23" s="59">
        <f>IF('👥 Participants'!$B$23="","",'👥 Participants'!$B$23)</f>
        <v>0</v>
      </c>
      <c r="C23" s="63">
        <f>IF($B23="","",INDEX('👥 Participants'!$B$8:$B$31,MOD($A23-1+MOD(DrawSeed-1,MAX(1,COUNTA('👥 Participants'!$B$8:$B$31)-1)),COUNTA('👥 Participants'!$B$8:$B$31))+1))</f>
        <v/>
      </c>
      <c r="D23" s="59"/>
      <c r="E23" s="64">
        <f>IF($B23="","",IF($D23&lt;&gt;"",$D23,$C23))</f>
        <v/>
      </c>
      <c r="F23" s="65">
        <f>IF($E23="","",IF(TRIM(IF($E23=$B23,"Self ",""))="","✅ OK",TRIM(IF($E23=$B23,"Self ",""))))</f>
        <v/>
      </c>
      <c r="G23" s="66">
        <f>IF($B23="","",INDEX('👥 Participants'!$H$8:$H$31,MATCH($B23,'👥 Participants'!$B$8:$B$31,0)))</f>
        <v/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2" customHeight="1">
      <c r="A24" s="53">
        <v>17</v>
      </c>
      <c r="B24" s="54">
        <f>IF('👥 Participants'!$B$24="","",'👥 Participants'!$B$24)</f>
        <v>0</v>
      </c>
      <c r="C24" s="63">
        <f>IF($B24="","",INDEX('👥 Participants'!$B$8:$B$31,MOD($A24-1+MOD(DrawSeed-1,MAX(1,COUNTA('👥 Participants'!$B$8:$B$31)-1)),COUNTA('👥 Participants'!$B$8:$B$31))+1))</f>
        <v/>
      </c>
      <c r="D24" s="54"/>
      <c r="E24" s="64">
        <f>IF($B24="","",IF($D24&lt;&gt;"",$D24,$C24))</f>
        <v/>
      </c>
      <c r="F24" s="65">
        <f>IF($E24="","",IF(TRIM(IF($E24=$B24,"Self ",""))="","✅ OK",TRIM(IF($E24=$B24,"Self ",""))))</f>
        <v/>
      </c>
      <c r="G24" s="66">
        <f>IF($B24="","",INDEX('👥 Participants'!$H$8:$H$31,MATCH($B24,'👥 Participants'!$B$8:$B$31,0)))</f>
        <v/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2" customHeight="1">
      <c r="A25" s="58">
        <v>18</v>
      </c>
      <c r="B25" s="59">
        <f>IF('👥 Participants'!$B$25="","",'👥 Participants'!$B$25)</f>
        <v>0</v>
      </c>
      <c r="C25" s="63">
        <f>IF($B25="","",INDEX('👥 Participants'!$B$8:$B$31,MOD($A25-1+MOD(DrawSeed-1,MAX(1,COUNTA('👥 Participants'!$B$8:$B$31)-1)),COUNTA('👥 Participants'!$B$8:$B$31))+1))</f>
        <v/>
      </c>
      <c r="D25" s="59"/>
      <c r="E25" s="64">
        <f>IF($B25="","",IF($D25&lt;&gt;"",$D25,$C25))</f>
        <v/>
      </c>
      <c r="F25" s="65">
        <f>IF($E25="","",IF(TRIM(IF($E25=$B25,"Self ",""))="","✅ OK",TRIM(IF($E25=$B25,"Self ",""))))</f>
        <v/>
      </c>
      <c r="G25" s="66">
        <f>IF($B25="","",INDEX('👥 Participants'!$H$8:$H$31,MATCH($B25,'👥 Participants'!$B$8:$B$31,0)))</f>
        <v/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2" customHeight="1">
      <c r="A26" s="53">
        <v>19</v>
      </c>
      <c r="B26" s="54">
        <f>IF('👥 Participants'!$B$26="","",'👥 Participants'!$B$26)</f>
        <v>0</v>
      </c>
      <c r="C26" s="63">
        <f>IF($B26="","",INDEX('👥 Participants'!$B$8:$B$31,MOD($A26-1+MOD(DrawSeed-1,MAX(1,COUNTA('👥 Participants'!$B$8:$B$31)-1)),COUNTA('👥 Participants'!$B$8:$B$31))+1))</f>
        <v/>
      </c>
      <c r="D26" s="54"/>
      <c r="E26" s="64">
        <f>IF($B26="","",IF($D26&lt;&gt;"",$D26,$C26))</f>
        <v/>
      </c>
      <c r="F26" s="65">
        <f>IF($E26="","",IF(TRIM(IF($E26=$B26,"Self ",""))="","✅ OK",TRIM(IF($E26=$B26,"Self ",""))))</f>
        <v/>
      </c>
      <c r="G26" s="66">
        <f>IF($B26="","",INDEX('👥 Participants'!$H$8:$H$31,MATCH($B26,'👥 Participants'!$B$8:$B$31,0)))</f>
        <v/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2" customHeight="1">
      <c r="A27" s="58">
        <v>20</v>
      </c>
      <c r="B27" s="59">
        <f>IF('👥 Participants'!$B$27="","",'👥 Participants'!$B$27)</f>
        <v>0</v>
      </c>
      <c r="C27" s="63">
        <f>IF($B27="","",INDEX('👥 Participants'!$B$8:$B$31,MOD($A27-1+MOD(DrawSeed-1,MAX(1,COUNTA('👥 Participants'!$B$8:$B$31)-1)),COUNTA('👥 Participants'!$B$8:$B$31))+1))</f>
        <v/>
      </c>
      <c r="D27" s="59"/>
      <c r="E27" s="64">
        <f>IF($B27="","",IF($D27&lt;&gt;"",$D27,$C27))</f>
        <v/>
      </c>
      <c r="F27" s="65">
        <f>IF($E27="","",IF(TRIM(IF($E27=$B27,"Self ",""))="","✅ OK",TRIM(IF($E27=$B27,"Self ",""))))</f>
        <v/>
      </c>
      <c r="G27" s="66">
        <f>IF($B27="","",INDEX('👥 Participants'!$H$8:$H$31,MATCH($B27,'👥 Participants'!$B$8:$B$31,0)))</f>
        <v/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2" customHeight="1">
      <c r="A28" s="53">
        <v>21</v>
      </c>
      <c r="B28" s="54">
        <f>IF('👥 Participants'!$B$28="","",'👥 Participants'!$B$28)</f>
        <v>0</v>
      </c>
      <c r="C28" s="63">
        <f>IF($B28="","",INDEX('👥 Participants'!$B$8:$B$31,MOD($A28-1+MOD(DrawSeed-1,MAX(1,COUNTA('👥 Participants'!$B$8:$B$31)-1)),COUNTA('👥 Participants'!$B$8:$B$31))+1))</f>
        <v/>
      </c>
      <c r="D28" s="54"/>
      <c r="E28" s="64">
        <f>IF($B28="","",IF($D28&lt;&gt;"",$D28,$C28))</f>
        <v/>
      </c>
      <c r="F28" s="65">
        <f>IF($E28="","",IF(TRIM(IF($E28=$B28,"Self ",""))="","✅ OK",TRIM(IF($E28=$B28,"Self ",""))))</f>
        <v/>
      </c>
      <c r="G28" s="66">
        <f>IF($B28="","",INDEX('👥 Participants'!$H$8:$H$31,MATCH($B28,'👥 Participants'!$B$8:$B$31,0)))</f>
        <v/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2" customHeight="1">
      <c r="A29" s="58">
        <v>22</v>
      </c>
      <c r="B29" s="59">
        <f>IF('👥 Participants'!$B$29="","",'👥 Participants'!$B$29)</f>
        <v>0</v>
      </c>
      <c r="C29" s="63">
        <f>IF($B29="","",INDEX('👥 Participants'!$B$8:$B$31,MOD($A29-1+MOD(DrawSeed-1,MAX(1,COUNTA('👥 Participants'!$B$8:$B$31)-1)),COUNTA('👥 Participants'!$B$8:$B$31))+1))</f>
        <v/>
      </c>
      <c r="D29" s="59"/>
      <c r="E29" s="64">
        <f>IF($B29="","",IF($D29&lt;&gt;"",$D29,$C29))</f>
        <v/>
      </c>
      <c r="F29" s="65">
        <f>IF($E29="","",IF(TRIM(IF($E29=$B29,"Self ",""))="","✅ OK",TRIM(IF($E29=$B29,"Self ",""))))</f>
        <v/>
      </c>
      <c r="G29" s="66">
        <f>IF($B29="","",INDEX('👥 Participants'!$H$8:$H$31,MATCH($B29,'👥 Participants'!$B$8:$B$31,0)))</f>
        <v/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2" customHeight="1">
      <c r="A30" s="53">
        <v>23</v>
      </c>
      <c r="B30" s="54">
        <f>IF('👥 Participants'!$B$30="","",'👥 Participants'!$B$30)</f>
        <v>0</v>
      </c>
      <c r="C30" s="63">
        <f>IF($B30="","",INDEX('👥 Participants'!$B$8:$B$31,MOD($A30-1+MOD(DrawSeed-1,MAX(1,COUNTA('👥 Participants'!$B$8:$B$31)-1)),COUNTA('👥 Participants'!$B$8:$B$31))+1))</f>
        <v/>
      </c>
      <c r="D30" s="54"/>
      <c r="E30" s="64">
        <f>IF($B30="","",IF($D30&lt;&gt;"",$D30,$C30))</f>
        <v/>
      </c>
      <c r="F30" s="65">
        <f>IF($E30="","",IF(TRIM(IF($E30=$B30,"Self ",""))="","✅ OK",TRIM(IF($E30=$B30,"Self ",""))))</f>
        <v/>
      </c>
      <c r="G30" s="66">
        <f>IF($B30="","",INDEX('👥 Participants'!$H$8:$H$31,MATCH($B30,'👥 Participants'!$B$8:$B$31,0)))</f>
        <v/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2" customHeight="1">
      <c r="A31" s="58">
        <v>24</v>
      </c>
      <c r="B31" s="59">
        <f>IF('👥 Participants'!$B$31="","",'👥 Participants'!$B$31)</f>
        <v>0</v>
      </c>
      <c r="C31" s="63">
        <f>IF($B31="","",INDEX('👥 Participants'!$B$8:$B$31,MOD($A31-1+MOD(DrawSeed-1,MAX(1,COUNTA('👥 Participants'!$B$8:$B$31)-1)),COUNTA('👥 Participants'!$B$8:$B$31))+1))</f>
        <v/>
      </c>
      <c r="D31" s="59"/>
      <c r="E31" s="64">
        <f>IF($B31="","",IF($D31&lt;&gt;"",$D31,$C31))</f>
        <v/>
      </c>
      <c r="F31" s="65">
        <f>IF($E31="","",IF(TRIM(IF($E31=$B31,"Self ",""))="","✅ OK",TRIM(IF($E31=$B31,"Self ",""))))</f>
        <v/>
      </c>
      <c r="G31" s="66">
        <f>IF($B31="","",INDEX('👥 Participants'!$H$8:$H$31,MATCH($B31,'👥 Participants'!$B$8:$B$31,0)))</f>
        <v/>
      </c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22" customHeight="1">
      <c r="A33" s="8"/>
      <c r="B33" s="9" t="s">
        <v>138</v>
      </c>
      <c r="C33" s="9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</row>
    <row r="34" spans="1:16" ht="24" customHeight="1">
      <c r="A34" s="8"/>
      <c r="B34" s="10" t="s">
        <v>139</v>
      </c>
      <c r="C34" s="10"/>
      <c r="D34" s="67">
        <f>DrawSeed</f>
        <v/>
      </c>
      <c r="E34" s="10" t="s">
        <v>140</v>
      </c>
      <c r="F34" s="10"/>
      <c r="G34" s="68">
        <f>DrawStatus</f>
        <v/>
      </c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2" customHeight="1">
      <c r="A36" s="8"/>
      <c r="B36" s="9" t="s">
        <v>141</v>
      </c>
      <c r="C36" s="9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</row>
    <row r="37" spans="1:16" ht="26" customHeight="1">
      <c r="A37" s="8"/>
      <c r="B37" s="10" t="s">
        <v>142</v>
      </c>
      <c r="C37" s="10"/>
      <c r="D37" s="69"/>
      <c r="E37" s="69"/>
      <c r="F37" s="70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70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30" customHeight="1">
      <c r="A39" s="8"/>
      <c r="B39" s="20" t="s">
        <v>143</v>
      </c>
      <c r="C39" s="20"/>
      <c r="D39" s="20"/>
      <c r="E39" s="20"/>
      <c r="F39" s="20"/>
      <c r="G39" s="20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24" customHeight="1">
      <c r="A41" s="8"/>
      <c r="B41" s="21" t="s">
        <v>117</v>
      </c>
      <c r="C41" s="21"/>
      <c r="D41" s="22" t="s">
        <v>87</v>
      </c>
      <c r="E41" s="22"/>
      <c r="F41" s="23" t="s">
        <v>88</v>
      </c>
      <c r="G41" s="23"/>
      <c r="H41" s="8"/>
      <c r="I41" s="8"/>
      <c r="J41" s="8"/>
      <c r="K41" s="8"/>
      <c r="L41" s="8"/>
      <c r="M41" s="8"/>
      <c r="N41" s="8"/>
      <c r="O41" s="8"/>
      <c r="P41" s="8"/>
    </row>
    <row r="42" spans="1:16" ht="24" customHeight="1">
      <c r="A42" s="8"/>
      <c r="B42" s="24" t="s">
        <v>144</v>
      </c>
      <c r="C42" s="24"/>
      <c r="D42" s="21" t="s">
        <v>90</v>
      </c>
      <c r="E42" s="21"/>
      <c r="F42" s="25" t="s">
        <v>91</v>
      </c>
      <c r="G42" s="25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💰 Budget Tracker'!A1" display="Budget"/>
    <hyperlink ref="F42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9A227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6" t="s">
        <v>145</v>
      </c>
      <c r="C2" s="46"/>
      <c r="D2" s="46"/>
      <c r="E2" s="46"/>
      <c r="F2" s="46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7" t="s">
        <v>146</v>
      </c>
      <c r="C3" s="47"/>
      <c r="D3" s="47"/>
      <c r="E3" s="47"/>
      <c r="F3" s="47"/>
      <c r="G3" s="48" t="s">
        <v>31</v>
      </c>
      <c r="H3" s="48"/>
      <c r="I3" s="4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9" t="str">
        <f>"💸 Total spent: "&amp;Currency&amp;TEXT(SUM($E$8:$E$31),"#,##0.00")</f>
        <v>💸 Total spent: $0.00</v>
      </c>
      <c r="C5" s="49"/>
      <c r="D5" s="49"/>
      <c r="E5" s="49"/>
      <c r="F5" s="71" t="str">
        <f>"📊 Average gift: "&amp;Currency&amp;TEXT('_Data'!$AI$11,"#,##0.00")</f>
        <v>📊 Average gift: $0.00</v>
      </c>
      <c r="G5" s="71"/>
      <c r="H5" s="71"/>
      <c r="I5" s="71"/>
      <c r="J5" s="62" t="str">
        <f>"🚨 Over budget: "&amp;COUNTIF($F$8:$F$31,"🚨 Over budget")</f>
        <v>🚨 Over budget: 0</v>
      </c>
      <c r="K5" s="62"/>
      <c r="L5" s="62"/>
      <c r="M5" s="50" t="str">
        <f>"🧾 Receipts filed: "&amp;COUNTIF($G$8:$G$31,"✓")</f>
        <v>🧾 Receipts filed: 0</v>
      </c>
      <c r="N5" s="50"/>
      <c r="O5" s="50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147</v>
      </c>
      <c r="C7" s="17" t="s">
        <v>148</v>
      </c>
      <c r="D7" s="17" t="s">
        <v>149</v>
      </c>
      <c r="E7" s="17" t="s">
        <v>150</v>
      </c>
      <c r="F7" s="17" t="s">
        <v>151</v>
      </c>
      <c r="G7" s="17" t="s">
        <v>152</v>
      </c>
      <c r="H7" s="17" t="s">
        <v>153</v>
      </c>
      <c r="I7" s="17" t="s">
        <v>129</v>
      </c>
      <c r="J7" s="8"/>
      <c r="K7" s="8"/>
      <c r="L7" s="8"/>
      <c r="M7" s="8"/>
      <c r="N7" s="8"/>
      <c r="O7" s="8"/>
      <c r="P7" s="8"/>
    </row>
    <row r="8" spans="1:16" ht="20" customHeight="1">
      <c r="A8" s="53">
        <v>1</v>
      </c>
      <c r="B8" s="54">
        <f>IF('🎅 Secret Santa Draw'!$C$8="","",'🎅 Secret Santa Draw'!$C$8)</f>
        <v>0</v>
      </c>
      <c r="C8" s="72">
        <f>BudgetMin</f>
        <v>0</v>
      </c>
      <c r="D8" s="72">
        <f>BudgetMax</f>
        <v>0</v>
      </c>
      <c r="E8" s="73"/>
      <c r="F8" s="74">
        <f>IF($E8="","",IF($E8&lt;$C8,"🔴 Under budget",IF($E8&gt;$D8,"🚨 Over budget","✅ Within budget")))</f>
        <v/>
      </c>
      <c r="G8" s="75"/>
      <c r="H8" s="55"/>
      <c r="I8" s="57"/>
      <c r="J8" s="8"/>
      <c r="K8" s="8"/>
      <c r="L8" s="8"/>
      <c r="M8" s="8"/>
      <c r="N8" s="8"/>
      <c r="O8" s="8"/>
      <c r="P8" s="8"/>
    </row>
    <row r="9" spans="1:16" ht="20" customHeight="1">
      <c r="A9" s="58">
        <v>2</v>
      </c>
      <c r="B9" s="59">
        <f>IF('🎅 Secret Santa Draw'!$C$9="","",'🎅 Secret Santa Draw'!$C$9)</f>
        <v>0</v>
      </c>
      <c r="C9" s="72">
        <f>BudgetMin</f>
        <v>0</v>
      </c>
      <c r="D9" s="72">
        <f>BudgetMax</f>
        <v>0</v>
      </c>
      <c r="E9" s="76"/>
      <c r="F9" s="74">
        <f>IF($E9="","",IF($E9&lt;$C9,"🔴 Under budget",IF($E9&gt;$D9,"🚨 Over budget","✅ Within budget")))</f>
        <v/>
      </c>
      <c r="G9" s="77"/>
      <c r="H9" s="60"/>
      <c r="I9" s="61"/>
      <c r="J9" s="8"/>
      <c r="K9" s="8"/>
      <c r="L9" s="8"/>
      <c r="M9" s="8"/>
      <c r="N9" s="8"/>
      <c r="O9" s="8"/>
      <c r="P9" s="8"/>
    </row>
    <row r="10" spans="1:16" ht="20" customHeight="1">
      <c r="A10" s="53">
        <v>3</v>
      </c>
      <c r="B10" s="54">
        <f>IF('🎅 Secret Santa Draw'!$C$10="","",'🎅 Secret Santa Draw'!$C$10)</f>
        <v>0</v>
      </c>
      <c r="C10" s="72">
        <f>BudgetMin</f>
        <v>0</v>
      </c>
      <c r="D10" s="72">
        <f>BudgetMax</f>
        <v>0</v>
      </c>
      <c r="E10" s="73"/>
      <c r="F10" s="74">
        <f>IF($E10="","",IF($E10&lt;$C10,"🔴 Under budget",IF($E10&gt;$D10,"🚨 Over budget","✅ Within budget")))</f>
        <v/>
      </c>
      <c r="G10" s="75"/>
      <c r="H10" s="55"/>
      <c r="I10" s="57"/>
      <c r="J10" s="8"/>
      <c r="K10" s="8"/>
      <c r="L10" s="8"/>
      <c r="M10" s="8"/>
      <c r="N10" s="8"/>
      <c r="O10" s="8"/>
      <c r="P10" s="8"/>
    </row>
    <row r="11" spans="1:16" ht="20" customHeight="1">
      <c r="A11" s="58">
        <v>4</v>
      </c>
      <c r="B11" s="59">
        <f>IF('🎅 Secret Santa Draw'!$C$11="","",'🎅 Secret Santa Draw'!$C$11)</f>
        <v>0</v>
      </c>
      <c r="C11" s="72">
        <f>BudgetMin</f>
        <v>0</v>
      </c>
      <c r="D11" s="72">
        <f>BudgetMax</f>
        <v>0</v>
      </c>
      <c r="E11" s="76"/>
      <c r="F11" s="74">
        <f>IF($E11="","",IF($E11&lt;$C11,"🔴 Under budget",IF($E11&gt;$D11,"🚨 Over budget","✅ Within budget")))</f>
        <v/>
      </c>
      <c r="G11" s="77"/>
      <c r="H11" s="60"/>
      <c r="I11" s="61"/>
      <c r="J11" s="8"/>
      <c r="K11" s="8"/>
      <c r="L11" s="8"/>
      <c r="M11" s="8"/>
      <c r="N11" s="8"/>
      <c r="O11" s="8"/>
      <c r="P11" s="8"/>
    </row>
    <row r="12" spans="1:16" ht="20" customHeight="1">
      <c r="A12" s="53">
        <v>5</v>
      </c>
      <c r="B12" s="54">
        <f>IF('🎅 Secret Santa Draw'!$C$12="","",'🎅 Secret Santa Draw'!$C$12)</f>
        <v>0</v>
      </c>
      <c r="C12" s="72">
        <f>BudgetMin</f>
        <v>0</v>
      </c>
      <c r="D12" s="72">
        <f>BudgetMax</f>
        <v>0</v>
      </c>
      <c r="E12" s="73"/>
      <c r="F12" s="74">
        <f>IF($E12="","",IF($E12&lt;$C12,"🔴 Under budget",IF($E12&gt;$D12,"🚨 Over budget","✅ Within budget")))</f>
        <v/>
      </c>
      <c r="G12" s="75"/>
      <c r="H12" s="55"/>
      <c r="I12" s="57"/>
      <c r="J12" s="8"/>
      <c r="K12" s="8"/>
      <c r="L12" s="8"/>
      <c r="M12" s="8"/>
      <c r="N12" s="8"/>
      <c r="O12" s="8"/>
      <c r="P12" s="8"/>
    </row>
    <row r="13" spans="1:16" ht="20" customHeight="1">
      <c r="A13" s="58">
        <v>6</v>
      </c>
      <c r="B13" s="59">
        <f>IF('🎅 Secret Santa Draw'!$C$13="","",'🎅 Secret Santa Draw'!$C$13)</f>
        <v>0</v>
      </c>
      <c r="C13" s="72">
        <f>BudgetMin</f>
        <v>0</v>
      </c>
      <c r="D13" s="72">
        <f>BudgetMax</f>
        <v>0</v>
      </c>
      <c r="E13" s="76"/>
      <c r="F13" s="74">
        <f>IF($E13="","",IF($E13&lt;$C13,"🔴 Under budget",IF($E13&gt;$D13,"🚨 Over budget","✅ Within budget")))</f>
        <v/>
      </c>
      <c r="G13" s="77"/>
      <c r="H13" s="60"/>
      <c r="I13" s="61"/>
      <c r="J13" s="8"/>
      <c r="K13" s="8"/>
      <c r="L13" s="8"/>
      <c r="M13" s="8"/>
      <c r="N13" s="8"/>
      <c r="O13" s="8"/>
      <c r="P13" s="8"/>
    </row>
    <row r="14" spans="1:16" ht="20" customHeight="1">
      <c r="A14" s="53">
        <v>7</v>
      </c>
      <c r="B14" s="54">
        <f>IF('🎅 Secret Santa Draw'!$C$14="","",'🎅 Secret Santa Draw'!$C$14)</f>
        <v>0</v>
      </c>
      <c r="C14" s="72">
        <f>BudgetMin</f>
        <v>0</v>
      </c>
      <c r="D14" s="72">
        <f>BudgetMax</f>
        <v>0</v>
      </c>
      <c r="E14" s="73"/>
      <c r="F14" s="74">
        <f>IF($E14="","",IF($E14&lt;$C14,"🔴 Under budget",IF($E14&gt;$D14,"🚨 Over budget","✅ Within budget")))</f>
        <v/>
      </c>
      <c r="G14" s="75"/>
      <c r="H14" s="55"/>
      <c r="I14" s="57"/>
      <c r="J14" s="8"/>
      <c r="K14" s="8"/>
      <c r="L14" s="8"/>
      <c r="M14" s="8"/>
      <c r="N14" s="8"/>
      <c r="O14" s="8"/>
      <c r="P14" s="8"/>
    </row>
    <row r="15" spans="1:16" ht="20" customHeight="1">
      <c r="A15" s="58">
        <v>8</v>
      </c>
      <c r="B15" s="59">
        <f>IF('🎅 Secret Santa Draw'!$C$15="","",'🎅 Secret Santa Draw'!$C$15)</f>
        <v>0</v>
      </c>
      <c r="C15" s="72">
        <f>BudgetMin</f>
        <v>0</v>
      </c>
      <c r="D15" s="72">
        <f>BudgetMax</f>
        <v>0</v>
      </c>
      <c r="E15" s="76"/>
      <c r="F15" s="74">
        <f>IF($E15="","",IF($E15&lt;$C15,"🔴 Under budget",IF($E15&gt;$D15,"🚨 Over budget","✅ Within budget")))</f>
        <v/>
      </c>
      <c r="G15" s="77"/>
      <c r="H15" s="60"/>
      <c r="I15" s="61"/>
      <c r="J15" s="8"/>
      <c r="K15" s="8"/>
      <c r="L15" s="8"/>
      <c r="M15" s="8"/>
      <c r="N15" s="8"/>
      <c r="O15" s="8"/>
      <c r="P15" s="8"/>
    </row>
    <row r="16" spans="1:16" ht="20" customHeight="1">
      <c r="A16" s="53">
        <v>9</v>
      </c>
      <c r="B16" s="54">
        <f>IF('🎅 Secret Santa Draw'!$C$16="","",'🎅 Secret Santa Draw'!$C$16)</f>
        <v>0</v>
      </c>
      <c r="C16" s="72">
        <f>BudgetMin</f>
        <v>0</v>
      </c>
      <c r="D16" s="72">
        <f>BudgetMax</f>
        <v>0</v>
      </c>
      <c r="E16" s="73"/>
      <c r="F16" s="74">
        <f>IF($E16="","",IF($E16&lt;$C16,"🔴 Under budget",IF($E16&gt;$D16,"🚨 Over budget","✅ Within budget")))</f>
        <v/>
      </c>
      <c r="G16" s="75"/>
      <c r="H16" s="55"/>
      <c r="I16" s="57"/>
      <c r="J16" s="8"/>
      <c r="K16" s="8"/>
      <c r="L16" s="8"/>
      <c r="M16" s="8"/>
      <c r="N16" s="8"/>
      <c r="O16" s="8"/>
      <c r="P16" s="8"/>
    </row>
    <row r="17" spans="1:16" ht="20" customHeight="1">
      <c r="A17" s="58">
        <v>10</v>
      </c>
      <c r="B17" s="59">
        <f>IF('🎅 Secret Santa Draw'!$C$17="","",'🎅 Secret Santa Draw'!$C$17)</f>
        <v>0</v>
      </c>
      <c r="C17" s="72">
        <f>BudgetMin</f>
        <v>0</v>
      </c>
      <c r="D17" s="72">
        <f>BudgetMax</f>
        <v>0</v>
      </c>
      <c r="E17" s="76"/>
      <c r="F17" s="74">
        <f>IF($E17="","",IF($E17&lt;$C17,"🔴 Under budget",IF($E17&gt;$D17,"🚨 Over budget","✅ Within budget")))</f>
        <v/>
      </c>
      <c r="G17" s="77"/>
      <c r="H17" s="60"/>
      <c r="I17" s="61"/>
      <c r="J17" s="8"/>
      <c r="K17" s="8"/>
      <c r="L17" s="8"/>
      <c r="M17" s="8"/>
      <c r="N17" s="8"/>
      <c r="O17" s="8"/>
      <c r="P17" s="8"/>
    </row>
    <row r="18" spans="1:16" ht="20" customHeight="1">
      <c r="A18" s="53">
        <v>11</v>
      </c>
      <c r="B18" s="54">
        <f>IF('🎅 Secret Santa Draw'!$C$18="","",'🎅 Secret Santa Draw'!$C$18)</f>
        <v>0</v>
      </c>
      <c r="C18" s="72">
        <f>BudgetMin</f>
        <v>0</v>
      </c>
      <c r="D18" s="72">
        <f>BudgetMax</f>
        <v>0</v>
      </c>
      <c r="E18" s="73"/>
      <c r="F18" s="74">
        <f>IF($E18="","",IF($E18&lt;$C18,"🔴 Under budget",IF($E18&gt;$D18,"🚨 Over budget","✅ Within budget")))</f>
        <v/>
      </c>
      <c r="G18" s="75"/>
      <c r="H18" s="55"/>
      <c r="I18" s="57"/>
      <c r="J18" s="8"/>
      <c r="K18" s="8"/>
      <c r="L18" s="8"/>
      <c r="M18" s="8"/>
      <c r="N18" s="8"/>
      <c r="O18" s="8"/>
      <c r="P18" s="8"/>
    </row>
    <row r="19" spans="1:16" ht="20" customHeight="1">
      <c r="A19" s="58">
        <v>12</v>
      </c>
      <c r="B19" s="59">
        <f>IF('🎅 Secret Santa Draw'!$C$19="","",'🎅 Secret Santa Draw'!$C$19)</f>
        <v>0</v>
      </c>
      <c r="C19" s="72">
        <f>BudgetMin</f>
        <v>0</v>
      </c>
      <c r="D19" s="72">
        <f>BudgetMax</f>
        <v>0</v>
      </c>
      <c r="E19" s="76"/>
      <c r="F19" s="74">
        <f>IF($E19="","",IF($E19&lt;$C19,"🔴 Under budget",IF($E19&gt;$D19,"🚨 Over budget","✅ Within budget")))</f>
        <v/>
      </c>
      <c r="G19" s="77"/>
      <c r="H19" s="60"/>
      <c r="I19" s="61"/>
      <c r="J19" s="8"/>
      <c r="K19" s="8"/>
      <c r="L19" s="8"/>
      <c r="M19" s="8"/>
      <c r="N19" s="8"/>
      <c r="O19" s="8"/>
      <c r="P19" s="8"/>
    </row>
    <row r="20" spans="1:16" ht="20" customHeight="1">
      <c r="A20" s="53">
        <v>13</v>
      </c>
      <c r="B20" s="54">
        <f>IF('🎅 Secret Santa Draw'!$C$20="","",'🎅 Secret Santa Draw'!$C$20)</f>
        <v>0</v>
      </c>
      <c r="C20" s="72">
        <f>BudgetMin</f>
        <v>0</v>
      </c>
      <c r="D20" s="72">
        <f>BudgetMax</f>
        <v>0</v>
      </c>
      <c r="E20" s="73"/>
      <c r="F20" s="74">
        <f>IF($E20="","",IF($E20&lt;$C20,"🔴 Under budget",IF($E20&gt;$D20,"🚨 Over budget","✅ Within budget")))</f>
        <v/>
      </c>
      <c r="G20" s="75"/>
      <c r="H20" s="55"/>
      <c r="I20" s="57"/>
      <c r="J20" s="8"/>
      <c r="K20" s="8"/>
      <c r="L20" s="8"/>
      <c r="M20" s="8"/>
      <c r="N20" s="8"/>
      <c r="O20" s="8"/>
      <c r="P20" s="8"/>
    </row>
    <row r="21" spans="1:16" ht="20" customHeight="1">
      <c r="A21" s="58">
        <v>14</v>
      </c>
      <c r="B21" s="59">
        <f>IF('🎅 Secret Santa Draw'!$C$21="","",'🎅 Secret Santa Draw'!$C$21)</f>
        <v>0</v>
      </c>
      <c r="C21" s="72">
        <f>BudgetMin</f>
        <v>0</v>
      </c>
      <c r="D21" s="72">
        <f>BudgetMax</f>
        <v>0</v>
      </c>
      <c r="E21" s="76"/>
      <c r="F21" s="74">
        <f>IF($E21="","",IF($E21&lt;$C21,"🔴 Under budget",IF($E21&gt;$D21,"🚨 Over budget","✅ Within budget")))</f>
        <v/>
      </c>
      <c r="G21" s="77"/>
      <c r="H21" s="60"/>
      <c r="I21" s="61"/>
      <c r="J21" s="8"/>
      <c r="K21" s="8"/>
      <c r="L21" s="8"/>
      <c r="M21" s="8"/>
      <c r="N21" s="8"/>
      <c r="O21" s="8"/>
      <c r="P21" s="8"/>
    </row>
    <row r="22" spans="1:16" ht="20" customHeight="1">
      <c r="A22" s="53">
        <v>15</v>
      </c>
      <c r="B22" s="54">
        <f>IF('🎅 Secret Santa Draw'!$C$22="","",'🎅 Secret Santa Draw'!$C$22)</f>
        <v>0</v>
      </c>
      <c r="C22" s="72">
        <f>BudgetMin</f>
        <v>0</v>
      </c>
      <c r="D22" s="72">
        <f>BudgetMax</f>
        <v>0</v>
      </c>
      <c r="E22" s="73"/>
      <c r="F22" s="74">
        <f>IF($E22="","",IF($E22&lt;$C22,"🔴 Under budget",IF($E22&gt;$D22,"🚨 Over budget","✅ Within budget")))</f>
        <v/>
      </c>
      <c r="G22" s="75"/>
      <c r="H22" s="55"/>
      <c r="I22" s="57"/>
      <c r="J22" s="8"/>
      <c r="K22" s="8"/>
      <c r="L22" s="8"/>
      <c r="M22" s="8"/>
      <c r="N22" s="8"/>
      <c r="O22" s="8"/>
      <c r="P22" s="8"/>
    </row>
    <row r="23" spans="1:16" ht="20" customHeight="1">
      <c r="A23" s="58">
        <v>16</v>
      </c>
      <c r="B23" s="59">
        <f>IF('🎅 Secret Santa Draw'!$C$23="","",'🎅 Secret Santa Draw'!$C$23)</f>
        <v>0</v>
      </c>
      <c r="C23" s="72">
        <f>BudgetMin</f>
        <v>0</v>
      </c>
      <c r="D23" s="72">
        <f>BudgetMax</f>
        <v>0</v>
      </c>
      <c r="E23" s="76"/>
      <c r="F23" s="74">
        <f>IF($E23="","",IF($E23&lt;$C23,"🔴 Under budget",IF($E23&gt;$D23,"🚨 Over budget","✅ Within budget")))</f>
        <v/>
      </c>
      <c r="G23" s="77"/>
      <c r="H23" s="60"/>
      <c r="I23" s="61"/>
      <c r="J23" s="8"/>
      <c r="K23" s="8"/>
      <c r="L23" s="8"/>
      <c r="M23" s="8"/>
      <c r="N23" s="8"/>
      <c r="O23" s="8"/>
      <c r="P23" s="8"/>
    </row>
    <row r="24" spans="1:16" ht="20" customHeight="1">
      <c r="A24" s="53">
        <v>17</v>
      </c>
      <c r="B24" s="54">
        <f>IF('🎅 Secret Santa Draw'!$C$24="","",'🎅 Secret Santa Draw'!$C$24)</f>
        <v>0</v>
      </c>
      <c r="C24" s="72">
        <f>BudgetMin</f>
        <v>0</v>
      </c>
      <c r="D24" s="72">
        <f>BudgetMax</f>
        <v>0</v>
      </c>
      <c r="E24" s="73"/>
      <c r="F24" s="74">
        <f>IF($E24="","",IF($E24&lt;$C24,"🔴 Under budget",IF($E24&gt;$D24,"🚨 Over budget","✅ Within budget")))</f>
        <v/>
      </c>
      <c r="G24" s="75"/>
      <c r="H24" s="55"/>
      <c r="I24" s="57"/>
      <c r="J24" s="8"/>
      <c r="K24" s="8"/>
      <c r="L24" s="8"/>
      <c r="M24" s="8"/>
      <c r="N24" s="8"/>
      <c r="O24" s="8"/>
      <c r="P24" s="8"/>
    </row>
    <row r="25" spans="1:16" ht="20" customHeight="1">
      <c r="A25" s="58">
        <v>18</v>
      </c>
      <c r="B25" s="59">
        <f>IF('🎅 Secret Santa Draw'!$C$25="","",'🎅 Secret Santa Draw'!$C$25)</f>
        <v>0</v>
      </c>
      <c r="C25" s="72">
        <f>BudgetMin</f>
        <v>0</v>
      </c>
      <c r="D25" s="72">
        <f>BudgetMax</f>
        <v>0</v>
      </c>
      <c r="E25" s="76"/>
      <c r="F25" s="74">
        <f>IF($E25="","",IF($E25&lt;$C25,"🔴 Under budget",IF($E25&gt;$D25,"🚨 Over budget","✅ Within budget")))</f>
        <v/>
      </c>
      <c r="G25" s="77"/>
      <c r="H25" s="60"/>
      <c r="I25" s="61"/>
      <c r="J25" s="8"/>
      <c r="K25" s="8"/>
      <c r="L25" s="8"/>
      <c r="M25" s="8"/>
      <c r="N25" s="8"/>
      <c r="O25" s="8"/>
      <c r="P25" s="8"/>
    </row>
    <row r="26" spans="1:16" ht="20" customHeight="1">
      <c r="A26" s="53">
        <v>19</v>
      </c>
      <c r="B26" s="54">
        <f>IF('🎅 Secret Santa Draw'!$C$26="","",'🎅 Secret Santa Draw'!$C$26)</f>
        <v>0</v>
      </c>
      <c r="C26" s="72">
        <f>BudgetMin</f>
        <v>0</v>
      </c>
      <c r="D26" s="72">
        <f>BudgetMax</f>
        <v>0</v>
      </c>
      <c r="E26" s="73"/>
      <c r="F26" s="74">
        <f>IF($E26="","",IF($E26&lt;$C26,"🔴 Under budget",IF($E26&gt;$D26,"🚨 Over budget","✅ Within budget")))</f>
        <v/>
      </c>
      <c r="G26" s="75"/>
      <c r="H26" s="55"/>
      <c r="I26" s="57"/>
      <c r="J26" s="8"/>
      <c r="K26" s="8"/>
      <c r="L26" s="8"/>
      <c r="M26" s="8"/>
      <c r="N26" s="8"/>
      <c r="O26" s="8"/>
      <c r="P26" s="8"/>
    </row>
    <row r="27" spans="1:16" ht="20" customHeight="1">
      <c r="A27" s="58">
        <v>20</v>
      </c>
      <c r="B27" s="59">
        <f>IF('🎅 Secret Santa Draw'!$C$27="","",'🎅 Secret Santa Draw'!$C$27)</f>
        <v>0</v>
      </c>
      <c r="C27" s="72">
        <f>BudgetMin</f>
        <v>0</v>
      </c>
      <c r="D27" s="72">
        <f>BudgetMax</f>
        <v>0</v>
      </c>
      <c r="E27" s="76"/>
      <c r="F27" s="74">
        <f>IF($E27="","",IF($E27&lt;$C27,"🔴 Under budget",IF($E27&gt;$D27,"🚨 Over budget","✅ Within budget")))</f>
        <v/>
      </c>
      <c r="G27" s="77"/>
      <c r="H27" s="60"/>
      <c r="I27" s="61"/>
      <c r="J27" s="8"/>
      <c r="K27" s="8"/>
      <c r="L27" s="8"/>
      <c r="M27" s="8"/>
      <c r="N27" s="8"/>
      <c r="O27" s="8"/>
      <c r="P27" s="8"/>
    </row>
    <row r="28" spans="1:16" ht="20" customHeight="1">
      <c r="A28" s="53">
        <v>21</v>
      </c>
      <c r="B28" s="54">
        <f>IF('🎅 Secret Santa Draw'!$C$28="","",'🎅 Secret Santa Draw'!$C$28)</f>
        <v>0</v>
      </c>
      <c r="C28" s="72">
        <f>BudgetMin</f>
        <v>0</v>
      </c>
      <c r="D28" s="72">
        <f>BudgetMax</f>
        <v>0</v>
      </c>
      <c r="E28" s="73"/>
      <c r="F28" s="74">
        <f>IF($E28="","",IF($E28&lt;$C28,"🔴 Under budget",IF($E28&gt;$D28,"🚨 Over budget","✅ Within budget")))</f>
        <v/>
      </c>
      <c r="G28" s="75"/>
      <c r="H28" s="55"/>
      <c r="I28" s="57"/>
      <c r="J28" s="8"/>
      <c r="K28" s="8"/>
      <c r="L28" s="8"/>
      <c r="M28" s="8"/>
      <c r="N28" s="8"/>
      <c r="O28" s="8"/>
      <c r="P28" s="8"/>
    </row>
    <row r="29" spans="1:16" ht="20" customHeight="1">
      <c r="A29" s="58">
        <v>22</v>
      </c>
      <c r="B29" s="59">
        <f>IF('🎅 Secret Santa Draw'!$C$29="","",'🎅 Secret Santa Draw'!$C$29)</f>
        <v>0</v>
      </c>
      <c r="C29" s="72">
        <f>BudgetMin</f>
        <v>0</v>
      </c>
      <c r="D29" s="72">
        <f>BudgetMax</f>
        <v>0</v>
      </c>
      <c r="E29" s="76"/>
      <c r="F29" s="74">
        <f>IF($E29="","",IF($E29&lt;$C29,"🔴 Under budget",IF($E29&gt;$D29,"🚨 Over budget","✅ Within budget")))</f>
        <v/>
      </c>
      <c r="G29" s="77"/>
      <c r="H29" s="60"/>
      <c r="I29" s="61"/>
      <c r="J29" s="8"/>
      <c r="K29" s="8"/>
      <c r="L29" s="8"/>
      <c r="M29" s="8"/>
      <c r="N29" s="8"/>
      <c r="O29" s="8"/>
      <c r="P29" s="8"/>
    </row>
    <row r="30" spans="1:16" ht="20" customHeight="1">
      <c r="A30" s="53">
        <v>23</v>
      </c>
      <c r="B30" s="54">
        <f>IF('🎅 Secret Santa Draw'!$C$30="","",'🎅 Secret Santa Draw'!$C$30)</f>
        <v>0</v>
      </c>
      <c r="C30" s="72">
        <f>BudgetMin</f>
        <v>0</v>
      </c>
      <c r="D30" s="72">
        <f>BudgetMax</f>
        <v>0</v>
      </c>
      <c r="E30" s="73"/>
      <c r="F30" s="74">
        <f>IF($E30="","",IF($E30&lt;$C30,"🔴 Under budget",IF($E30&gt;$D30,"🚨 Over budget","✅ Within budget")))</f>
        <v/>
      </c>
      <c r="G30" s="75"/>
      <c r="H30" s="55"/>
      <c r="I30" s="57"/>
      <c r="J30" s="8"/>
      <c r="K30" s="8"/>
      <c r="L30" s="8"/>
      <c r="M30" s="8"/>
      <c r="N30" s="8"/>
      <c r="O30" s="8"/>
      <c r="P30" s="8"/>
    </row>
    <row r="31" spans="1:16" ht="20" customHeight="1">
      <c r="A31" s="58">
        <v>24</v>
      </c>
      <c r="B31" s="59">
        <f>IF('🎅 Secret Santa Draw'!$C$31="","",'🎅 Secret Santa Draw'!$C$31)</f>
        <v>0</v>
      </c>
      <c r="C31" s="72">
        <f>BudgetMin</f>
        <v>0</v>
      </c>
      <c r="D31" s="72">
        <f>BudgetMax</f>
        <v>0</v>
      </c>
      <c r="E31" s="76"/>
      <c r="F31" s="74">
        <f>IF($E31="","",IF($E31&lt;$C31,"🔴 Under budget",IF($E31&gt;$D31,"🚨 Over budget","✅ Within budget")))</f>
        <v/>
      </c>
      <c r="G31" s="77"/>
      <c r="H31" s="60"/>
      <c r="I31" s="61"/>
      <c r="J31" s="8"/>
      <c r="K31" s="8"/>
      <c r="L31" s="8"/>
      <c r="M31" s="8"/>
      <c r="N31" s="8"/>
      <c r="O31" s="8"/>
      <c r="P31" s="8"/>
    </row>
    <row r="32" spans="1:16" ht="24" customHeight="1">
      <c r="A32" s="8"/>
      <c r="B32" s="78" t="s">
        <v>154</v>
      </c>
      <c r="C32" s="79"/>
      <c r="D32" s="79"/>
      <c r="E32" s="80">
        <f>SUM(E8:E31)</f>
        <v>0</v>
      </c>
      <c r="F32" s="79"/>
      <c r="G32" s="79"/>
      <c r="H32" s="79"/>
      <c r="I32" s="79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117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1" t="s">
        <v>155</v>
      </c>
      <c r="C37" s="21"/>
      <c r="D37" s="25" t="s">
        <v>91</v>
      </c>
      <c r="E37" s="25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4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💰 Budget Tracker'!A1" display="▶ Budget"/>
    <hyperlink ref="D3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C8CA0"/>
    <pageSetUpPr fitToPage="1"/>
  </sheetPr>
  <dimension ref="A1:J98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81"/>
      <c r="C2" s="81"/>
      <c r="D2" s="81"/>
      <c r="E2" s="81"/>
      <c r="F2" s="81"/>
      <c r="G2" s="81"/>
      <c r="H2" s="81"/>
      <c r="I2" s="81"/>
      <c r="J2" s="81"/>
    </row>
    <row r="3" spans="1:10" ht="20" customHeight="1">
      <c r="A3" s="8"/>
      <c r="B3" s="81"/>
      <c r="C3" s="81"/>
      <c r="D3" s="81"/>
      <c r="E3" s="81"/>
      <c r="F3" s="81"/>
      <c r="G3" s="81"/>
      <c r="H3" s="81"/>
      <c r="I3" s="81"/>
      <c r="J3" s="81"/>
    </row>
    <row r="4" spans="1:10" ht="20" customHeight="1">
      <c r="A4" s="8"/>
      <c r="B4" s="81"/>
      <c r="C4" s="81"/>
      <c r="D4" s="81"/>
      <c r="E4" s="81"/>
      <c r="F4" s="81"/>
      <c r="G4" s="81"/>
      <c r="H4" s="81"/>
      <c r="I4" s="81"/>
      <c r="J4" s="81"/>
    </row>
    <row r="5" spans="1:10" ht="20" customHeight="1">
      <c r="A5" s="8"/>
      <c r="B5" s="81"/>
      <c r="C5" s="81"/>
      <c r="D5" s="81"/>
      <c r="E5" s="81"/>
      <c r="F5" s="81"/>
      <c r="G5" s="81"/>
      <c r="H5" s="81"/>
      <c r="I5" s="81"/>
      <c r="J5" s="81"/>
    </row>
    <row r="6" spans="1:10" ht="20" customHeight="1">
      <c r="A6" s="8"/>
      <c r="B6" s="81"/>
      <c r="C6" s="81"/>
      <c r="D6" s="81"/>
      <c r="E6" s="81"/>
      <c r="F6" s="81"/>
      <c r="G6" s="81"/>
      <c r="H6" s="81"/>
      <c r="I6" s="81"/>
      <c r="J6" s="81"/>
    </row>
    <row r="7" spans="1:10" ht="20" customHeight="1">
      <c r="A7" s="8"/>
      <c r="B7" s="81"/>
      <c r="C7" s="81"/>
      <c r="D7" s="81"/>
      <c r="E7" s="81"/>
      <c r="F7" s="81"/>
      <c r="G7" s="81"/>
      <c r="H7" s="81"/>
      <c r="I7" s="81"/>
      <c r="J7" s="81"/>
    </row>
    <row r="8" spans="1:10" ht="20" customHeight="1">
      <c r="A8" s="8"/>
      <c r="B8" s="81"/>
      <c r="C8" s="81"/>
      <c r="D8" s="81"/>
      <c r="E8" s="81"/>
      <c r="F8" s="81"/>
      <c r="G8" s="81"/>
      <c r="H8" s="81"/>
      <c r="I8" s="81"/>
      <c r="J8" s="81"/>
    </row>
    <row r="9" spans="1:10" ht="20" customHeight="1">
      <c r="A9" s="8"/>
      <c r="B9" s="81"/>
      <c r="C9" s="81"/>
      <c r="D9" s="81"/>
      <c r="E9" s="81"/>
      <c r="F9" s="81"/>
      <c r="G9" s="81"/>
      <c r="H9" s="81"/>
      <c r="I9" s="81"/>
      <c r="J9" s="81"/>
    </row>
    <row r="10" spans="1:10" ht="20" customHeight="1">
      <c r="A10" s="8"/>
      <c r="B10" s="81"/>
      <c r="C10" s="81"/>
      <c r="D10" s="81"/>
      <c r="E10" s="81"/>
      <c r="F10" s="81"/>
      <c r="G10" s="81"/>
      <c r="H10" s="81"/>
      <c r="I10" s="81"/>
      <c r="J10" s="81"/>
    </row>
    <row r="11" spans="1:10" ht="20" customHeight="1">
      <c r="A11" s="8"/>
      <c r="B11" s="81"/>
      <c r="C11" s="81"/>
      <c r="D11" s="81"/>
      <c r="E11" s="81"/>
      <c r="F11" s="81"/>
      <c r="G11" s="81"/>
      <c r="H11" s="81"/>
      <c r="I11" s="81"/>
      <c r="J11" s="81"/>
    </row>
    <row r="12" spans="1:10" ht="20" customHeight="1">
      <c r="A12" s="8"/>
      <c r="B12" s="81"/>
      <c r="C12" s="81"/>
      <c r="D12" s="81"/>
      <c r="E12" s="81"/>
      <c r="F12" s="81"/>
      <c r="G12" s="81"/>
      <c r="H12" s="81"/>
      <c r="I12" s="81"/>
      <c r="J12" s="81"/>
    </row>
    <row r="13" spans="1:10" ht="20" customHeight="1">
      <c r="A13" s="8"/>
      <c r="B13" s="81"/>
      <c r="C13" s="81"/>
      <c r="D13" s="81"/>
      <c r="E13" s="81"/>
      <c r="F13" s="81"/>
      <c r="G13" s="81"/>
      <c r="H13" s="81"/>
      <c r="I13" s="81"/>
      <c r="J13" s="81"/>
    </row>
    <row r="14" spans="1:10" ht="20" customHeight="1">
      <c r="A14" s="8"/>
      <c r="B14" s="81"/>
      <c r="C14" s="82" t="s">
        <v>156</v>
      </c>
      <c r="D14" s="82"/>
      <c r="E14" s="82"/>
      <c r="F14" s="82"/>
      <c r="G14" s="82"/>
      <c r="H14" s="81"/>
      <c r="I14" s="81"/>
      <c r="J14" s="81"/>
    </row>
    <row r="15" spans="1:10" ht="20" customHeight="1">
      <c r="A15" s="8"/>
      <c r="B15" s="81"/>
      <c r="C15" s="83" t="s">
        <v>157</v>
      </c>
      <c r="D15" s="83"/>
      <c r="E15" s="83"/>
      <c r="F15" s="83"/>
      <c r="G15" s="83"/>
      <c r="H15" s="81"/>
      <c r="I15" s="81"/>
      <c r="J15" s="81"/>
    </row>
    <row r="16" spans="1:10" ht="20" customHeight="1">
      <c r="A16" s="8"/>
      <c r="B16" s="81"/>
      <c r="C16" s="81"/>
      <c r="D16" s="81"/>
      <c r="E16" s="81"/>
      <c r="F16" s="81"/>
      <c r="G16" s="81"/>
      <c r="H16" s="81"/>
      <c r="I16" s="81"/>
      <c r="J16" s="81"/>
    </row>
    <row r="17" spans="1:10" ht="20" customHeight="1">
      <c r="A17" s="8"/>
      <c r="B17" s="81"/>
      <c r="C17" s="81"/>
      <c r="D17" s="81"/>
      <c r="E17" s="81"/>
      <c r="F17" s="81"/>
      <c r="G17" s="81"/>
      <c r="H17" s="81"/>
      <c r="I17" s="81"/>
      <c r="J17" s="81"/>
    </row>
    <row r="18" spans="1:10" ht="20" customHeight="1">
      <c r="A18" s="8"/>
      <c r="B18" s="81"/>
      <c r="C18" s="81"/>
      <c r="D18" s="81"/>
      <c r="E18" s="81"/>
      <c r="F18" s="81"/>
      <c r="G18" s="81"/>
      <c r="H18" s="81"/>
      <c r="I18" s="81"/>
      <c r="J18" s="81"/>
    </row>
    <row r="19" spans="1:10" ht="20" customHeight="1">
      <c r="A19" s="8"/>
      <c r="B19" s="81"/>
      <c r="C19" s="81"/>
      <c r="D19" s="81"/>
      <c r="E19" s="81"/>
      <c r="F19" s="81"/>
      <c r="G19" s="81"/>
      <c r="H19" s="81"/>
      <c r="I19" s="81"/>
      <c r="J19" s="81"/>
    </row>
    <row r="20" spans="1:10" ht="20" customHeight="1">
      <c r="A20" s="8"/>
      <c r="B20" s="81"/>
      <c r="C20" s="81"/>
      <c r="D20" s="81"/>
      <c r="E20" s="81"/>
      <c r="F20" s="81"/>
      <c r="G20" s="81"/>
      <c r="H20" s="81"/>
      <c r="I20" s="81"/>
      <c r="J20" s="81"/>
    </row>
    <row r="21" spans="1:10" ht="20" customHeight="1">
      <c r="A21" s="8"/>
      <c r="B21" s="81"/>
      <c r="C21" s="81"/>
      <c r="D21" s="81"/>
      <c r="E21" s="81"/>
      <c r="F21" s="81"/>
      <c r="G21" s="81"/>
      <c r="H21" s="81"/>
      <c r="I21" s="81"/>
      <c r="J21" s="81"/>
    </row>
    <row r="22" spans="1:10" ht="20" customHeight="1">
      <c r="A22" s="8"/>
      <c r="B22" s="81"/>
      <c r="C22" s="81"/>
      <c r="D22" s="81"/>
      <c r="E22" s="81"/>
      <c r="F22" s="81"/>
      <c r="G22" s="81"/>
      <c r="H22" s="81"/>
      <c r="I22" s="81"/>
      <c r="J22" s="81"/>
    </row>
    <row r="23" spans="1:10" ht="20" customHeight="1">
      <c r="A23" s="8"/>
      <c r="B23" s="81"/>
      <c r="C23" s="81"/>
      <c r="D23" s="81"/>
      <c r="E23" s="81"/>
      <c r="F23" s="81"/>
      <c r="G23" s="81"/>
      <c r="H23" s="81"/>
      <c r="I23" s="81"/>
      <c r="J23" s="81"/>
    </row>
    <row r="24" spans="1:10" ht="20" customHeight="1">
      <c r="A24" s="8"/>
      <c r="B24" s="81"/>
      <c r="C24" s="81"/>
      <c r="D24" s="81"/>
      <c r="E24" s="81"/>
      <c r="F24" s="81"/>
      <c r="G24" s="81"/>
      <c r="H24" s="81"/>
      <c r="I24" s="81"/>
      <c r="J24" s="81"/>
    </row>
    <row r="25" spans="1:10" ht="20" customHeight="1">
      <c r="A25" s="8"/>
      <c r="B25" s="81"/>
      <c r="C25" s="81"/>
      <c r="D25" s="81"/>
      <c r="E25" s="81"/>
      <c r="F25" s="81"/>
      <c r="G25" s="81"/>
      <c r="H25" s="81"/>
      <c r="I25" s="81"/>
      <c r="J25" s="81"/>
    </row>
    <row r="26" spans="1:10" ht="20" customHeight="1">
      <c r="A26" s="8"/>
      <c r="B26" s="81"/>
      <c r="C26" s="81"/>
      <c r="D26" s="81"/>
      <c r="E26" s="81"/>
      <c r="F26" s="81"/>
      <c r="G26" s="81"/>
      <c r="H26" s="81"/>
      <c r="I26" s="81"/>
      <c r="J26" s="81"/>
    </row>
    <row r="27" spans="1:10" ht="20" customHeight="1">
      <c r="A27" s="8"/>
      <c r="B27" s="81"/>
      <c r="C27" s="81"/>
      <c r="D27" s="81"/>
      <c r="E27" s="81"/>
      <c r="F27" s="81"/>
      <c r="G27" s="81"/>
      <c r="H27" s="81"/>
      <c r="I27" s="81"/>
      <c r="J27" s="81"/>
    </row>
    <row r="28" spans="1:10" ht="20" customHeight="1">
      <c r="A28" s="8"/>
      <c r="B28" s="81"/>
      <c r="C28" s="81"/>
      <c r="D28" s="81"/>
      <c r="E28" s="81"/>
      <c r="F28" s="81"/>
      <c r="G28" s="81"/>
      <c r="H28" s="81"/>
      <c r="I28" s="81"/>
      <c r="J28" s="81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8" customHeight="1">
      <c r="A30" s="8"/>
      <c r="B30" s="8"/>
      <c r="C30" s="8"/>
      <c r="D30" s="8"/>
      <c r="E30" s="8"/>
      <c r="F30" s="8"/>
      <c r="G30" s="8"/>
      <c r="H30" s="48" t="s">
        <v>158</v>
      </c>
      <c r="I30" s="48"/>
      <c r="J30" s="48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24" customHeight="1">
      <c r="A32" s="8"/>
      <c r="B32" s="29" t="s">
        <v>159</v>
      </c>
      <c r="C32" s="29"/>
      <c r="D32" s="29"/>
      <c r="E32" s="29"/>
      <c r="F32" s="29"/>
      <c r="G32" s="29"/>
      <c r="H32" s="29"/>
      <c r="I32" s="29"/>
      <c r="J32" s="29"/>
    </row>
    <row r="33" spans="1:10" ht="16" customHeight="1">
      <c r="A33" s="8"/>
      <c r="B33" s="84" t="s">
        <v>160</v>
      </c>
      <c r="C33" s="85" t="s">
        <v>161</v>
      </c>
      <c r="D33" s="85"/>
      <c r="E33" s="86" t="s">
        <v>162</v>
      </c>
      <c r="F33" s="86"/>
      <c r="G33" s="86"/>
      <c r="H33" s="86"/>
      <c r="I33" s="86"/>
      <c r="J33" s="86"/>
    </row>
    <row r="34" spans="1:10" ht="16" customHeight="1">
      <c r="A34" s="8"/>
      <c r="B34" s="84"/>
      <c r="C34" s="8"/>
      <c r="D34" s="8"/>
      <c r="E34" s="86"/>
      <c r="F34" s="86"/>
      <c r="G34" s="86"/>
      <c r="H34" s="86"/>
      <c r="I34" s="86"/>
      <c r="J34" s="86"/>
    </row>
    <row r="35" spans="1:10" ht="16" customHeight="1">
      <c r="A35" s="8"/>
      <c r="B35" s="84" t="s">
        <v>163</v>
      </c>
      <c r="C35" s="85" t="s">
        <v>164</v>
      </c>
      <c r="D35" s="85"/>
      <c r="E35" s="86" t="s">
        <v>165</v>
      </c>
      <c r="F35" s="86"/>
      <c r="G35" s="86"/>
      <c r="H35" s="86"/>
      <c r="I35" s="86"/>
      <c r="J35" s="86"/>
    </row>
    <row r="36" spans="1:10" ht="16" customHeight="1">
      <c r="A36" s="8"/>
      <c r="B36" s="84"/>
      <c r="C36" s="8"/>
      <c r="D36" s="8"/>
      <c r="E36" s="86"/>
      <c r="F36" s="86"/>
      <c r="G36" s="86"/>
      <c r="H36" s="86"/>
      <c r="I36" s="86"/>
      <c r="J36" s="86"/>
    </row>
    <row r="37" spans="1:10" ht="16" customHeight="1">
      <c r="A37" s="8"/>
      <c r="B37" s="84" t="s">
        <v>166</v>
      </c>
      <c r="C37" s="85" t="s">
        <v>167</v>
      </c>
      <c r="D37" s="85"/>
      <c r="E37" s="86" t="s">
        <v>168</v>
      </c>
      <c r="F37" s="86"/>
      <c r="G37" s="86"/>
      <c r="H37" s="86"/>
      <c r="I37" s="86"/>
      <c r="J37" s="86"/>
    </row>
    <row r="38" spans="1:10" ht="16" customHeight="1">
      <c r="A38" s="8"/>
      <c r="B38" s="84"/>
      <c r="C38" s="8"/>
      <c r="D38" s="8"/>
      <c r="E38" s="86"/>
      <c r="F38" s="86"/>
      <c r="G38" s="86"/>
      <c r="H38" s="86"/>
      <c r="I38" s="86"/>
      <c r="J38" s="86"/>
    </row>
    <row r="39" spans="1:10" ht="16" customHeight="1">
      <c r="A39" s="8"/>
      <c r="B39" s="84" t="s">
        <v>169</v>
      </c>
      <c r="C39" s="85" t="s">
        <v>170</v>
      </c>
      <c r="D39" s="85"/>
      <c r="E39" s="86" t="s">
        <v>171</v>
      </c>
      <c r="F39" s="86"/>
      <c r="G39" s="86"/>
      <c r="H39" s="86"/>
      <c r="I39" s="86"/>
      <c r="J39" s="86"/>
    </row>
    <row r="40" spans="1:10" ht="16" customHeight="1">
      <c r="A40" s="8"/>
      <c r="B40" s="84"/>
      <c r="C40" s="8"/>
      <c r="D40" s="8"/>
      <c r="E40" s="86"/>
      <c r="F40" s="86"/>
      <c r="G40" s="86"/>
      <c r="H40" s="86"/>
      <c r="I40" s="86"/>
      <c r="J40" s="86"/>
    </row>
    <row r="41" spans="1:10" ht="16" customHeight="1">
      <c r="A41" s="8"/>
      <c r="B41" s="84" t="s">
        <v>172</v>
      </c>
      <c r="C41" s="85" t="s">
        <v>173</v>
      </c>
      <c r="D41" s="85"/>
      <c r="E41" s="86" t="s">
        <v>174</v>
      </c>
      <c r="F41" s="86"/>
      <c r="G41" s="86"/>
      <c r="H41" s="86"/>
      <c r="I41" s="86"/>
      <c r="J41" s="86"/>
    </row>
    <row r="42" spans="1:10" ht="16" customHeight="1">
      <c r="A42" s="8"/>
      <c r="B42" s="84"/>
      <c r="C42" s="8"/>
      <c r="D42" s="8"/>
      <c r="E42" s="86"/>
      <c r="F42" s="86"/>
      <c r="G42" s="86"/>
      <c r="H42" s="86"/>
      <c r="I42" s="86"/>
      <c r="J42" s="86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24" customHeight="1">
      <c r="A44" s="8"/>
      <c r="B44" s="29" t="s">
        <v>175</v>
      </c>
      <c r="C44" s="29"/>
      <c r="D44" s="29"/>
      <c r="E44" s="29"/>
      <c r="F44" s="29"/>
      <c r="G44" s="29"/>
      <c r="H44" s="29"/>
      <c r="I44" s="29"/>
      <c r="J44" s="29"/>
    </row>
    <row r="45" spans="1:10">
      <c r="A45" s="8"/>
      <c r="B45" s="87" t="s">
        <v>176</v>
      </c>
      <c r="C45" s="87"/>
      <c r="D45" s="87"/>
      <c r="E45" s="87"/>
      <c r="F45" s="87"/>
      <c r="G45" s="87"/>
      <c r="H45" s="87"/>
      <c r="I45" s="87"/>
      <c r="J45" s="87"/>
    </row>
    <row r="46" spans="1:10" ht="18" customHeight="1">
      <c r="A46" s="8"/>
      <c r="B46" s="8"/>
      <c r="C46" s="85" t="s">
        <v>177</v>
      </c>
      <c r="D46" s="85"/>
      <c r="E46" s="86" t="s">
        <v>178</v>
      </c>
      <c r="F46" s="86"/>
      <c r="G46" s="86"/>
      <c r="H46" s="86"/>
      <c r="I46" s="86"/>
      <c r="J46" s="86"/>
    </row>
    <row r="47" spans="1:10" ht="18" customHeight="1">
      <c r="A47" s="8"/>
      <c r="B47" s="8"/>
      <c r="C47" s="85" t="s">
        <v>179</v>
      </c>
      <c r="D47" s="85"/>
      <c r="E47" s="86" t="s">
        <v>180</v>
      </c>
      <c r="F47" s="86"/>
      <c r="G47" s="86"/>
      <c r="H47" s="86"/>
      <c r="I47" s="86"/>
      <c r="J47" s="86"/>
    </row>
    <row r="48" spans="1:10" ht="18" customHeight="1">
      <c r="A48" s="8"/>
      <c r="B48" s="8"/>
      <c r="C48" s="85" t="s">
        <v>181</v>
      </c>
      <c r="D48" s="85"/>
      <c r="E48" s="86" t="s">
        <v>182</v>
      </c>
      <c r="F48" s="86"/>
      <c r="G48" s="86"/>
      <c r="H48" s="86"/>
      <c r="I48" s="86"/>
      <c r="J48" s="86"/>
    </row>
    <row r="49" spans="1:10" ht="18" customHeight="1">
      <c r="A49" s="8"/>
      <c r="B49" s="8"/>
      <c r="C49" s="85" t="s">
        <v>183</v>
      </c>
      <c r="D49" s="85"/>
      <c r="E49" s="86" t="s">
        <v>184</v>
      </c>
      <c r="F49" s="86"/>
      <c r="G49" s="86"/>
      <c r="H49" s="86"/>
      <c r="I49" s="86"/>
      <c r="J49" s="86"/>
    </row>
    <row r="50" spans="1:10" ht="18" customHeight="1">
      <c r="A50" s="8"/>
      <c r="B50" s="8"/>
      <c r="C50" s="85" t="s">
        <v>185</v>
      </c>
      <c r="D50" s="85"/>
      <c r="E50" s="86" t="s">
        <v>186</v>
      </c>
      <c r="F50" s="86"/>
      <c r="G50" s="86"/>
      <c r="H50" s="86"/>
      <c r="I50" s="86"/>
      <c r="J50" s="86"/>
    </row>
    <row r="51" spans="1:10" ht="18" customHeight="1">
      <c r="A51" s="8"/>
      <c r="B51" s="8"/>
      <c r="C51" s="85" t="s">
        <v>187</v>
      </c>
      <c r="D51" s="85"/>
      <c r="E51" s="86" t="s">
        <v>188</v>
      </c>
      <c r="F51" s="86"/>
      <c r="G51" s="86"/>
      <c r="H51" s="86"/>
      <c r="I51" s="86"/>
      <c r="J51" s="86"/>
    </row>
    <row r="52" spans="1:10" ht="18" customHeight="1">
      <c r="A52" s="8"/>
      <c r="B52" s="8"/>
      <c r="C52" s="85" t="s">
        <v>189</v>
      </c>
      <c r="D52" s="85"/>
      <c r="E52" s="86" t="s">
        <v>190</v>
      </c>
      <c r="F52" s="86"/>
      <c r="G52" s="86"/>
      <c r="H52" s="86"/>
      <c r="I52" s="86"/>
      <c r="J52" s="86"/>
    </row>
    <row r="53" spans="1:10" ht="18" customHeight="1">
      <c r="A53" s="8"/>
      <c r="B53" s="8"/>
      <c r="C53" s="85" t="s">
        <v>191</v>
      </c>
      <c r="D53" s="85"/>
      <c r="E53" s="86" t="s">
        <v>192</v>
      </c>
      <c r="F53" s="86"/>
      <c r="G53" s="86"/>
      <c r="H53" s="86"/>
      <c r="I53" s="86"/>
      <c r="J53" s="86"/>
    </row>
    <row r="54" spans="1:10" ht="18" customHeight="1">
      <c r="A54" s="8"/>
      <c r="B54" s="8"/>
      <c r="C54" s="85" t="s">
        <v>193</v>
      </c>
      <c r="D54" s="85"/>
      <c r="E54" s="86" t="s">
        <v>194</v>
      </c>
      <c r="F54" s="86"/>
      <c r="G54" s="86"/>
      <c r="H54" s="86"/>
      <c r="I54" s="86"/>
      <c r="J54" s="86"/>
    </row>
    <row r="55" spans="1:10" ht="18" customHeight="1">
      <c r="A55" s="8"/>
      <c r="B55" s="8"/>
      <c r="C55" s="85" t="s">
        <v>195</v>
      </c>
      <c r="D55" s="85"/>
      <c r="E55" s="86" t="s">
        <v>196</v>
      </c>
      <c r="F55" s="86"/>
      <c r="G55" s="86"/>
      <c r="H55" s="86"/>
      <c r="I55" s="86"/>
      <c r="J55" s="86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24" customHeight="1">
      <c r="A57" s="8"/>
      <c r="B57" s="29" t="s">
        <v>197</v>
      </c>
      <c r="C57" s="29"/>
      <c r="D57" s="29"/>
      <c r="E57" s="29"/>
      <c r="F57" s="29"/>
      <c r="G57" s="29"/>
      <c r="H57" s="29"/>
      <c r="I57" s="29"/>
      <c r="J57" s="29"/>
    </row>
    <row r="58" spans="1:10" ht="16" customHeight="1">
      <c r="A58" s="8"/>
      <c r="B58" s="88" t="s">
        <v>160</v>
      </c>
      <c r="C58" s="86" t="s">
        <v>198</v>
      </c>
      <c r="D58" s="86"/>
      <c r="E58" s="86"/>
      <c r="F58" s="86"/>
      <c r="G58" s="86"/>
      <c r="H58" s="86"/>
      <c r="I58" s="86"/>
      <c r="J58" s="86"/>
    </row>
    <row r="59" spans="1:10" ht="16" customHeight="1">
      <c r="A59" s="8"/>
      <c r="B59" s="88"/>
      <c r="C59" s="86"/>
      <c r="D59" s="86"/>
      <c r="E59" s="86"/>
      <c r="F59" s="86"/>
      <c r="G59" s="86"/>
      <c r="H59" s="86"/>
      <c r="I59" s="86"/>
      <c r="J59" s="86"/>
    </row>
    <row r="60" spans="1:10" ht="16" customHeight="1">
      <c r="A60" s="8"/>
      <c r="B60" s="88" t="s">
        <v>163</v>
      </c>
      <c r="C60" s="86" t="s">
        <v>199</v>
      </c>
      <c r="D60" s="86"/>
      <c r="E60" s="86"/>
      <c r="F60" s="86"/>
      <c r="G60" s="86"/>
      <c r="H60" s="86"/>
      <c r="I60" s="86"/>
      <c r="J60" s="86"/>
    </row>
    <row r="61" spans="1:10" ht="16" customHeight="1">
      <c r="A61" s="8"/>
      <c r="B61" s="88"/>
      <c r="C61" s="86"/>
      <c r="D61" s="86"/>
      <c r="E61" s="86"/>
      <c r="F61" s="86"/>
      <c r="G61" s="86"/>
      <c r="H61" s="86"/>
      <c r="I61" s="86"/>
      <c r="J61" s="86"/>
    </row>
    <row r="62" spans="1:10" ht="16" customHeight="1">
      <c r="A62" s="8"/>
      <c r="B62" s="88" t="s">
        <v>166</v>
      </c>
      <c r="C62" s="86" t="s">
        <v>200</v>
      </c>
      <c r="D62" s="86"/>
      <c r="E62" s="86"/>
      <c r="F62" s="86"/>
      <c r="G62" s="86"/>
      <c r="H62" s="86"/>
      <c r="I62" s="86"/>
      <c r="J62" s="86"/>
    </row>
    <row r="63" spans="1:10" ht="16" customHeight="1">
      <c r="A63" s="8"/>
      <c r="B63" s="88"/>
      <c r="C63" s="86"/>
      <c r="D63" s="86"/>
      <c r="E63" s="86"/>
      <c r="F63" s="86"/>
      <c r="G63" s="86"/>
      <c r="H63" s="86"/>
      <c r="I63" s="86"/>
      <c r="J63" s="86"/>
    </row>
    <row r="64" spans="1:10" ht="16" customHeight="1">
      <c r="A64" s="8"/>
      <c r="B64" s="88" t="s">
        <v>169</v>
      </c>
      <c r="C64" s="86" t="s">
        <v>201</v>
      </c>
      <c r="D64" s="86"/>
      <c r="E64" s="86"/>
      <c r="F64" s="86"/>
      <c r="G64" s="86"/>
      <c r="H64" s="86"/>
      <c r="I64" s="86"/>
      <c r="J64" s="86"/>
    </row>
    <row r="65" spans="1:10" ht="16" customHeight="1">
      <c r="A65" s="8"/>
      <c r="B65" s="88"/>
      <c r="C65" s="86"/>
      <c r="D65" s="86"/>
      <c r="E65" s="86"/>
      <c r="F65" s="86"/>
      <c r="G65" s="86"/>
      <c r="H65" s="86"/>
      <c r="I65" s="86"/>
      <c r="J65" s="86"/>
    </row>
    <row r="66" spans="1:10" ht="16" customHeight="1">
      <c r="A66" s="8"/>
      <c r="B66" s="88" t="s">
        <v>172</v>
      </c>
      <c r="C66" s="86" t="s">
        <v>202</v>
      </c>
      <c r="D66" s="86"/>
      <c r="E66" s="86"/>
      <c r="F66" s="86"/>
      <c r="G66" s="86"/>
      <c r="H66" s="86"/>
      <c r="I66" s="86"/>
      <c r="J66" s="86"/>
    </row>
    <row r="67" spans="1:10" ht="16" customHeight="1">
      <c r="A67" s="8"/>
      <c r="B67" s="88"/>
      <c r="C67" s="86"/>
      <c r="D67" s="86"/>
      <c r="E67" s="86"/>
      <c r="F67" s="86"/>
      <c r="G67" s="86"/>
      <c r="H67" s="86"/>
      <c r="I67" s="86"/>
      <c r="J67" s="86"/>
    </row>
    <row r="68" spans="1:10" ht="16" customHeight="1">
      <c r="A68" s="8"/>
      <c r="B68" s="88" t="s">
        <v>203</v>
      </c>
      <c r="C68" s="86" t="s">
        <v>204</v>
      </c>
      <c r="D68" s="86"/>
      <c r="E68" s="86"/>
      <c r="F68" s="86"/>
      <c r="G68" s="86"/>
      <c r="H68" s="86"/>
      <c r="I68" s="86"/>
      <c r="J68" s="86"/>
    </row>
    <row r="69" spans="1:10" ht="16" customHeight="1">
      <c r="A69" s="8"/>
      <c r="B69" s="88"/>
      <c r="C69" s="86"/>
      <c r="D69" s="86"/>
      <c r="E69" s="86"/>
      <c r="F69" s="86"/>
      <c r="G69" s="86"/>
      <c r="H69" s="86"/>
      <c r="I69" s="86"/>
      <c r="J69" s="86"/>
    </row>
    <row r="70" spans="1:10" ht="16" customHeight="1">
      <c r="A70" s="8"/>
      <c r="B70" s="88" t="s">
        <v>205</v>
      </c>
      <c r="C70" s="86" t="s">
        <v>206</v>
      </c>
      <c r="D70" s="86"/>
      <c r="E70" s="86"/>
      <c r="F70" s="86"/>
      <c r="G70" s="86"/>
      <c r="H70" s="86"/>
      <c r="I70" s="86"/>
      <c r="J70" s="86"/>
    </row>
    <row r="71" spans="1:10" ht="16" customHeight="1">
      <c r="A71" s="8"/>
      <c r="B71" s="88"/>
      <c r="C71" s="86"/>
      <c r="D71" s="86"/>
      <c r="E71" s="86"/>
      <c r="F71" s="86"/>
      <c r="G71" s="86"/>
      <c r="H71" s="86"/>
      <c r="I71" s="86"/>
      <c r="J71" s="86"/>
    </row>
    <row r="72" spans="1:10" ht="16" customHeight="1">
      <c r="A72" s="8"/>
      <c r="B72" s="88" t="s">
        <v>207</v>
      </c>
      <c r="C72" s="86" t="s">
        <v>208</v>
      </c>
      <c r="D72" s="86"/>
      <c r="E72" s="86"/>
      <c r="F72" s="86"/>
      <c r="G72" s="86"/>
      <c r="H72" s="86"/>
      <c r="I72" s="86"/>
      <c r="J72" s="86"/>
    </row>
    <row r="73" spans="1:10" ht="16" customHeight="1">
      <c r="A73" s="8"/>
      <c r="B73" s="88"/>
      <c r="C73" s="86"/>
      <c r="D73" s="86"/>
      <c r="E73" s="86"/>
      <c r="F73" s="86"/>
      <c r="G73" s="86"/>
      <c r="H73" s="86"/>
      <c r="I73" s="86"/>
      <c r="J73" s="86"/>
    </row>
    <row r="74" spans="1:10" ht="16" customHeight="1">
      <c r="A74" s="8"/>
      <c r="B74" s="88" t="s">
        <v>209</v>
      </c>
      <c r="C74" s="86" t="s">
        <v>210</v>
      </c>
      <c r="D74" s="86"/>
      <c r="E74" s="86"/>
      <c r="F74" s="86"/>
      <c r="G74" s="86"/>
      <c r="H74" s="86"/>
      <c r="I74" s="86"/>
      <c r="J74" s="86"/>
    </row>
    <row r="75" spans="1:10" ht="16" customHeight="1">
      <c r="A75" s="8"/>
      <c r="B75" s="88"/>
      <c r="C75" s="86"/>
      <c r="D75" s="86"/>
      <c r="E75" s="86"/>
      <c r="F75" s="86"/>
      <c r="G75" s="86"/>
      <c r="H75" s="86"/>
      <c r="I75" s="86"/>
      <c r="J75" s="86"/>
    </row>
    <row r="76" spans="1:10" ht="16" customHeight="1">
      <c r="A76" s="8"/>
      <c r="B76" s="88" t="s">
        <v>211</v>
      </c>
      <c r="C76" s="86" t="s">
        <v>212</v>
      </c>
      <c r="D76" s="86"/>
      <c r="E76" s="86"/>
      <c r="F76" s="86"/>
      <c r="G76" s="86"/>
      <c r="H76" s="86"/>
      <c r="I76" s="86"/>
      <c r="J76" s="86"/>
    </row>
    <row r="77" spans="1:10" ht="16" customHeight="1">
      <c r="A77" s="8"/>
      <c r="B77" s="88"/>
      <c r="C77" s="86"/>
      <c r="D77" s="86"/>
      <c r="E77" s="86"/>
      <c r="F77" s="86"/>
      <c r="G77" s="86"/>
      <c r="H77" s="86"/>
      <c r="I77" s="86"/>
      <c r="J77" s="86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9" t="s">
        <v>213</v>
      </c>
      <c r="C79" s="29"/>
      <c r="D79" s="29"/>
      <c r="E79" s="29"/>
      <c r="F79" s="29"/>
      <c r="G79" s="29"/>
      <c r="H79" s="29"/>
      <c r="I79" s="29"/>
      <c r="J79" s="29"/>
    </row>
    <row r="80" spans="1:10" ht="16" customHeight="1">
      <c r="A80" s="8"/>
      <c r="B80" s="89" t="s">
        <v>214</v>
      </c>
      <c r="C80" s="89"/>
      <c r="D80" s="89"/>
      <c r="E80" s="89"/>
      <c r="F80" s="89"/>
      <c r="G80" s="89"/>
      <c r="H80" s="89"/>
      <c r="I80" s="89"/>
      <c r="J80" s="89"/>
    </row>
    <row r="81" spans="1:10" ht="16" customHeight="1">
      <c r="A81" s="8"/>
      <c r="B81" s="89"/>
      <c r="C81" s="89"/>
      <c r="D81" s="89"/>
      <c r="E81" s="89"/>
      <c r="F81" s="89"/>
      <c r="G81" s="89"/>
      <c r="H81" s="89"/>
      <c r="I81" s="89"/>
      <c r="J81" s="89"/>
    </row>
    <row r="82" spans="1:10" ht="16" customHeight="1">
      <c r="A82" s="8"/>
      <c r="B82" s="89" t="s">
        <v>215</v>
      </c>
      <c r="C82" s="89"/>
      <c r="D82" s="89"/>
      <c r="E82" s="89"/>
      <c r="F82" s="89"/>
      <c r="G82" s="89"/>
      <c r="H82" s="89"/>
      <c r="I82" s="89"/>
      <c r="J82" s="89"/>
    </row>
    <row r="83" spans="1:10" ht="16" customHeight="1">
      <c r="A83" s="8"/>
      <c r="B83" s="89"/>
      <c r="C83" s="89"/>
      <c r="D83" s="89"/>
      <c r="E83" s="89"/>
      <c r="F83" s="89"/>
      <c r="G83" s="89"/>
      <c r="H83" s="89"/>
      <c r="I83" s="89"/>
      <c r="J83" s="89"/>
    </row>
    <row r="84" spans="1:10" ht="16" customHeight="1">
      <c r="A84" s="8"/>
      <c r="B84" s="89" t="s">
        <v>216</v>
      </c>
      <c r="C84" s="89"/>
      <c r="D84" s="89"/>
      <c r="E84" s="89"/>
      <c r="F84" s="89"/>
      <c r="G84" s="89"/>
      <c r="H84" s="89"/>
      <c r="I84" s="89"/>
      <c r="J84" s="89"/>
    </row>
    <row r="85" spans="1:10" ht="16" customHeight="1">
      <c r="A85" s="8"/>
      <c r="B85" s="89"/>
      <c r="C85" s="89"/>
      <c r="D85" s="89"/>
      <c r="E85" s="89"/>
      <c r="F85" s="89"/>
      <c r="G85" s="89"/>
      <c r="H85" s="89"/>
      <c r="I85" s="89"/>
      <c r="J85" s="89"/>
    </row>
    <row r="86" spans="1:10" ht="16" customHeight="1">
      <c r="A86" s="8"/>
      <c r="B86" s="89" t="s">
        <v>217</v>
      </c>
      <c r="C86" s="89"/>
      <c r="D86" s="89"/>
      <c r="E86" s="89"/>
      <c r="F86" s="89"/>
      <c r="G86" s="89"/>
      <c r="H86" s="89"/>
      <c r="I86" s="89"/>
      <c r="J86" s="89"/>
    </row>
    <row r="87" spans="1:10" ht="16" customHeight="1">
      <c r="A87" s="8"/>
      <c r="B87" s="89"/>
      <c r="C87" s="89"/>
      <c r="D87" s="89"/>
      <c r="E87" s="89"/>
      <c r="F87" s="89"/>
      <c r="G87" s="89"/>
      <c r="H87" s="89"/>
      <c r="I87" s="89"/>
      <c r="J87" s="89"/>
    </row>
    <row r="88" spans="1:10" ht="16" customHeight="1">
      <c r="A88" s="8"/>
      <c r="B88" s="89" t="s">
        <v>218</v>
      </c>
      <c r="C88" s="89"/>
      <c r="D88" s="89"/>
      <c r="E88" s="89"/>
      <c r="F88" s="89"/>
      <c r="G88" s="89"/>
      <c r="H88" s="89"/>
      <c r="I88" s="89"/>
      <c r="J88" s="89"/>
    </row>
    <row r="89" spans="1:10" ht="16" customHeight="1">
      <c r="A89" s="8"/>
      <c r="B89" s="89"/>
      <c r="C89" s="89"/>
      <c r="D89" s="89"/>
      <c r="E89" s="89"/>
      <c r="F89" s="89"/>
      <c r="G89" s="89"/>
      <c r="H89" s="89"/>
      <c r="I89" s="89"/>
      <c r="J89" s="89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24" customHeight="1">
      <c r="A91" s="8"/>
      <c r="B91" s="29" t="s">
        <v>219</v>
      </c>
      <c r="C91" s="29"/>
      <c r="D91" s="29"/>
      <c r="E91" s="29"/>
      <c r="F91" s="29"/>
      <c r="G91" s="29"/>
      <c r="H91" s="29"/>
      <c r="I91" s="29"/>
      <c r="J91" s="29"/>
    </row>
    <row r="92" spans="1:10" ht="16" customHeight="1">
      <c r="B92" s="89" t="s">
        <v>220</v>
      </c>
      <c r="C92" s="89"/>
      <c r="D92" s="89"/>
      <c r="E92" s="89"/>
      <c r="F92" s="89"/>
      <c r="G92" s="89"/>
      <c r="H92" s="89"/>
      <c r="I92" s="89"/>
      <c r="J92" s="89"/>
    </row>
    <row r="93" spans="1:10" ht="16" customHeight="1">
      <c r="B93" s="89"/>
      <c r="C93" s="89"/>
      <c r="D93" s="89"/>
      <c r="E93" s="89"/>
      <c r="F93" s="89"/>
      <c r="G93" s="89"/>
      <c r="H93" s="89"/>
      <c r="I93" s="89"/>
      <c r="J93" s="89"/>
    </row>
    <row r="95" spans="1:10" ht="30" customHeight="1">
      <c r="B95" s="20" t="s">
        <v>221</v>
      </c>
      <c r="C95" s="20"/>
      <c r="D95" s="20"/>
      <c r="E95" s="20"/>
      <c r="F95" s="20"/>
      <c r="G95" s="20"/>
      <c r="H95" s="20"/>
      <c r="I95" s="20"/>
      <c r="J95" s="20"/>
    </row>
    <row r="97" spans="2:9" ht="24" customHeight="1">
      <c r="B97" s="21" t="s">
        <v>117</v>
      </c>
      <c r="C97" s="21"/>
      <c r="D97" s="22" t="s">
        <v>87</v>
      </c>
      <c r="E97" s="22"/>
      <c r="F97" s="23" t="s">
        <v>88</v>
      </c>
      <c r="G97" s="23"/>
      <c r="H97" s="24" t="s">
        <v>89</v>
      </c>
      <c r="I97" s="24"/>
    </row>
    <row r="98" spans="2:9" ht="24" customHeight="1">
      <c r="B98" s="21" t="s">
        <v>90</v>
      </c>
      <c r="C98" s="21"/>
      <c r="D98" s="25" t="s">
        <v>222</v>
      </c>
      <c r="E98" s="25"/>
    </row>
  </sheetData>
  <sheetProtection password="EC7C" sheet="1" formatCells="0" formatColumns="0" formatRows="0" insertColumns="0" insertRows="0" insertHyperlinks="0" deleteColumns="0" deleteRows="0" sort="0" autoFilter="0"/>
  <mergeCells count="77">
    <mergeCell ref="C14:G14"/>
    <mergeCell ref="C15:G15"/>
    <mergeCell ref="H30:J30"/>
    <mergeCell ref="B32:J32"/>
    <mergeCell ref="B33:B34"/>
    <mergeCell ref="C33:D33"/>
    <mergeCell ref="E33:J34"/>
    <mergeCell ref="B35:B36"/>
    <mergeCell ref="C35:D35"/>
    <mergeCell ref="E35:J36"/>
    <mergeCell ref="B37:B38"/>
    <mergeCell ref="C37:D37"/>
    <mergeCell ref="E37:J38"/>
    <mergeCell ref="B39:B40"/>
    <mergeCell ref="C39:D39"/>
    <mergeCell ref="E39:J40"/>
    <mergeCell ref="B41:B42"/>
    <mergeCell ref="C41:D41"/>
    <mergeCell ref="E41:J42"/>
    <mergeCell ref="B44:J44"/>
    <mergeCell ref="B45:J45"/>
    <mergeCell ref="C46:D46"/>
    <mergeCell ref="E46:J46"/>
    <mergeCell ref="C47:D47"/>
    <mergeCell ref="E47:J47"/>
    <mergeCell ref="C48:D48"/>
    <mergeCell ref="E48:J48"/>
    <mergeCell ref="C49:D49"/>
    <mergeCell ref="E49:J49"/>
    <mergeCell ref="C50:D50"/>
    <mergeCell ref="E50:J50"/>
    <mergeCell ref="C51:D51"/>
    <mergeCell ref="E51:J51"/>
    <mergeCell ref="C52:D52"/>
    <mergeCell ref="E52:J52"/>
    <mergeCell ref="C53:D53"/>
    <mergeCell ref="E53:J53"/>
    <mergeCell ref="C54:D54"/>
    <mergeCell ref="E54:J54"/>
    <mergeCell ref="C55:D55"/>
    <mergeCell ref="E55:J55"/>
    <mergeCell ref="B57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8:B69"/>
    <mergeCell ref="C68:J69"/>
    <mergeCell ref="B70:B71"/>
    <mergeCell ref="C70:J71"/>
    <mergeCell ref="B72:B73"/>
    <mergeCell ref="C72:J73"/>
    <mergeCell ref="B74:B75"/>
    <mergeCell ref="C74:J75"/>
    <mergeCell ref="B76:B77"/>
    <mergeCell ref="C76:J77"/>
    <mergeCell ref="B79:J79"/>
    <mergeCell ref="B80:J81"/>
    <mergeCell ref="B82:J83"/>
    <mergeCell ref="B84:J85"/>
    <mergeCell ref="B86:J87"/>
    <mergeCell ref="B88:J89"/>
    <mergeCell ref="B91:J91"/>
    <mergeCell ref="B92:J93"/>
    <mergeCell ref="B95:J95"/>
    <mergeCell ref="B97:C97"/>
    <mergeCell ref="D97:E97"/>
    <mergeCell ref="F97:G97"/>
    <mergeCell ref="H97:I97"/>
    <mergeCell ref="B98:C98"/>
    <mergeCell ref="D98:E98"/>
  </mergeCells>
  <hyperlinks>
    <hyperlink ref="H30" location="'🏠 Dashboard'!A1" display="🏠  Back to Dashboard"/>
    <hyperlink ref="B97" location="'⚙️ Settings &amp; Instructions'!A1" display="Settings"/>
    <hyperlink ref="D97" location="'🏠 Dashboard'!A1" display="Dashboard"/>
    <hyperlink ref="F97" location="'👥 Participants'!A1" display="People"/>
    <hyperlink ref="H97" location="'🎅 Secret Santa Draw'!A1" display="Draw"/>
    <hyperlink ref="B98" location="'💰 Budget Tracker'!A1" display="Budget"/>
    <hyperlink ref="D98" location="'📖 Start Here'!A1" display="▶ Start Here"/>
  </hyperlinks>
  <pageMargins left="0.4" right="0.4" top="0.5" bottom="0.5" header="0.3" footer="0.3"/>
  <pageSetup paperSize="9" fitToHeight="0" orientation="portrait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_Data</vt:lpstr>
      <vt:lpstr>⚙️ Settings &amp; Instructions</vt:lpstr>
      <vt:lpstr>🏠 Dashboard</vt:lpstr>
      <vt:lpstr>👥 Participants</vt:lpstr>
      <vt:lpstr>🎅 Secret Santa Draw</vt:lpstr>
      <vt:lpstr>💰 Budget Tracker</vt:lpstr>
      <vt:lpstr>📖 Start Here</vt:lpstr>
      <vt:lpstr>Actions</vt:lpstr>
      <vt:lpstr>BudgetMax</vt:lpstr>
      <vt:lpstr>BudgetMin</vt:lpstr>
      <vt:lpstr>Currency</vt:lpstr>
      <vt:lpstr>Diets</vt:lpstr>
      <vt:lpstr>DrawSeed</vt:lpstr>
      <vt:lpstr>DrawStatus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'🎅 Secret Santa Draw'!Print_Area</vt:lpstr>
      <vt:lpstr>'🏠 Dashboard'!Print_Area</vt:lpstr>
      <vt:lpstr>'👥 Participants'!Print_Area</vt:lpstr>
      <vt:lpstr>'💰 Budget Tracker'!Print_Area</vt:lpstr>
      <vt:lpstr>'📖 Start Here'!Print_Area</vt:lpstr>
      <vt:lpstr>Priorities</vt:lpstr>
      <vt:lpstr>RSVP</vt:lpstr>
      <vt:lpstr>StartPlayer</vt:lpstr>
      <vt:lpstr>Statuses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secret santa, white elephant, gift exchange, party planner, santa draw, wishlists, gift budget, party games,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2026-09-19T04:58:58Z</dcterms:created>
  <dcterms:modified xsi:type="dcterms:W3CDTF">2026-09-19T04:58:58Z</dcterms:modified>
  <cp:category>Party &amp; Gift Exchange Planning Spreadsheet</cp:category>
</cp:coreProperties>
</file>