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https://d.docs.live.net/6548fa38de20003a/Documents/Office/"/>
    </mc:Choice>
  </mc:AlternateContent>
  <bookViews>
    <workbookView xWindow="0" yWindow="0" windowWidth="13520" windowHeight="13890"/>
  </bookViews>
  <sheets>
    <sheet name="Elements" sheetId="1" r:id="rId1"/>
    <sheet name="Gifs, Normal" sheetId="7" r:id="rId2"/>
    <sheet name="Special300" sheetId="4" r:id="rId3"/>
    <sheet name="Special600" sheetId="5" r:id="rId4"/>
    <sheet name="Rare300" sheetId="6" r:id="rId5"/>
    <sheet name="Rare600" sheetId="2" r:id="rId6"/>
    <sheet name="Number of rare chests lvl 4 enc" sheetId="3" r:id="rId7"/>
    <sheet name="300+ rare chests lvl 4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3" l="1"/>
  <c r="H37" i="3"/>
  <c r="K36" i="3"/>
  <c r="K37" i="3" s="1"/>
  <c r="J36" i="3"/>
  <c r="J37" i="3" s="1"/>
  <c r="I36" i="3"/>
  <c r="I37" i="3" s="1"/>
  <c r="H36" i="3"/>
  <c r="L37" i="3"/>
  <c r="M37" i="3" l="1"/>
  <c r="I5" i="8"/>
  <c r="J5" i="8"/>
  <c r="K5" i="8"/>
  <c r="L5" i="8"/>
  <c r="H5" i="8"/>
  <c r="L4" i="8"/>
  <c r="K4" i="8"/>
  <c r="J4" i="8"/>
  <c r="J6" i="8" s="1"/>
  <c r="I4" i="8"/>
  <c r="H4" i="8"/>
  <c r="K50" i="8"/>
  <c r="B50" i="8"/>
  <c r="A50" i="8"/>
  <c r="B49" i="8"/>
  <c r="A49" i="8"/>
  <c r="K49" i="8" s="1"/>
  <c r="B48" i="8"/>
  <c r="A48" i="8"/>
  <c r="K48" i="8" s="1"/>
  <c r="K47" i="8"/>
  <c r="B47" i="8"/>
  <c r="A47" i="8"/>
  <c r="K46" i="8"/>
  <c r="B46" i="8"/>
  <c r="A46" i="8"/>
  <c r="B45" i="8"/>
  <c r="A45" i="8"/>
  <c r="K45" i="8" s="1"/>
  <c r="B44" i="8"/>
  <c r="A44" i="8"/>
  <c r="K44" i="8" s="1"/>
  <c r="B43" i="8"/>
  <c r="A43" i="8"/>
  <c r="K43" i="8" s="1"/>
  <c r="B42" i="8"/>
  <c r="A42" i="8"/>
  <c r="K42" i="8" s="1"/>
  <c r="B41" i="8"/>
  <c r="A41" i="8"/>
  <c r="K41" i="8" s="1"/>
  <c r="B40" i="8"/>
  <c r="A40" i="8"/>
  <c r="K40" i="8" s="1"/>
  <c r="L34" i="8"/>
  <c r="K34" i="8"/>
  <c r="L32" i="8"/>
  <c r="K32" i="8"/>
  <c r="H15" i="8"/>
  <c r="L14" i="8"/>
  <c r="K14" i="8"/>
  <c r="J13" i="8"/>
  <c r="I13" i="8"/>
  <c r="H13" i="8"/>
  <c r="J12" i="8"/>
  <c r="I12" i="8"/>
  <c r="H12" i="8"/>
  <c r="L10" i="8"/>
  <c r="K10" i="8"/>
  <c r="J9" i="8"/>
  <c r="I9" i="8"/>
  <c r="H9" i="8"/>
  <c r="H8" i="8"/>
  <c r="L6" i="8"/>
  <c r="K6" i="8"/>
  <c r="J2" i="8"/>
  <c r="J32" i="8" s="1"/>
  <c r="B2" i="8"/>
  <c r="H11" i="8" s="1"/>
  <c r="L1" i="8"/>
  <c r="K1" i="8"/>
  <c r="J1" i="8"/>
  <c r="I1" i="8"/>
  <c r="H1" i="8"/>
  <c r="J14" i="8" l="1"/>
  <c r="I10" i="8"/>
  <c r="I2" i="8"/>
  <c r="J10" i="8"/>
  <c r="J34" i="8"/>
  <c r="G7" i="2"/>
  <c r="I32" i="8" l="1"/>
  <c r="I34" i="8"/>
  <c r="H2" i="8"/>
  <c r="I14" i="8"/>
  <c r="I6" i="8"/>
  <c r="C10" i="2"/>
  <c r="D10" i="2"/>
  <c r="H32" i="8" l="1"/>
  <c r="M32" i="8" s="1"/>
  <c r="H14" i="8"/>
  <c r="M15" i="8" s="1"/>
  <c r="H34" i="8"/>
  <c r="M34" i="8" s="1"/>
  <c r="H10" i="8"/>
  <c r="M11" i="8" s="1"/>
  <c r="G25" i="8" s="1"/>
  <c r="H6" i="8"/>
  <c r="M7" i="8" s="1"/>
  <c r="G26" i="8"/>
  <c r="F10" i="6"/>
  <c r="G27" i="8" l="1"/>
  <c r="G2" i="2"/>
  <c r="C2" i="6"/>
  <c r="F7" i="2"/>
  <c r="G7" i="6"/>
  <c r="E7" i="2" l="1"/>
  <c r="D7" i="2"/>
  <c r="C7" i="2"/>
  <c r="B7" i="2"/>
  <c r="B7" i="6"/>
  <c r="C7" i="6"/>
  <c r="D7" i="6"/>
  <c r="E7" i="6"/>
  <c r="F7" i="6"/>
  <c r="J17" i="3" l="1"/>
  <c r="K17" i="3"/>
  <c r="I17" i="3"/>
  <c r="H17" i="3"/>
  <c r="I9" i="3"/>
  <c r="J9" i="3"/>
  <c r="H9" i="3"/>
  <c r="H15" i="7"/>
  <c r="F16" i="7" s="1"/>
  <c r="H21" i="7"/>
  <c r="F22" i="7" s="1"/>
  <c r="E16" i="7"/>
  <c r="D16" i="7"/>
  <c r="H8" i="7"/>
  <c r="F9" i="7" s="1"/>
  <c r="D9" i="7"/>
  <c r="B9" i="7"/>
  <c r="B3" i="7" s="1"/>
  <c r="H2" i="7"/>
  <c r="F3" i="7" s="1"/>
  <c r="E3" i="7"/>
  <c r="D22" i="7" l="1"/>
  <c r="B22" i="7"/>
  <c r="E22" i="7"/>
  <c r="C22" i="7"/>
  <c r="B16" i="7"/>
  <c r="C16" i="7"/>
  <c r="C9" i="7"/>
  <c r="C3" i="7" s="1"/>
  <c r="D3" i="7"/>
  <c r="E9" i="7"/>
  <c r="K34" i="3"/>
  <c r="L34" i="3"/>
  <c r="K32" i="3"/>
  <c r="L32" i="3"/>
  <c r="L22" i="3"/>
  <c r="L18" i="3"/>
  <c r="L14" i="3"/>
  <c r="K14" i="3"/>
  <c r="L10" i="3"/>
  <c r="K10" i="3"/>
  <c r="J2" i="3"/>
  <c r="I2" i="3" s="1"/>
  <c r="H2" i="3" s="1"/>
  <c r="H34" i="3" s="1"/>
  <c r="H23" i="3"/>
  <c r="H15" i="3"/>
  <c r="B2" i="3"/>
  <c r="H19" i="3" s="1"/>
  <c r="I21" i="3"/>
  <c r="J21" i="3"/>
  <c r="K21" i="3"/>
  <c r="H21" i="3"/>
  <c r="H16" i="3"/>
  <c r="K18" i="3"/>
  <c r="H8" i="3"/>
  <c r="I20" i="3"/>
  <c r="J20" i="3"/>
  <c r="K20" i="3"/>
  <c r="H20" i="3"/>
  <c r="J10" i="3" l="1"/>
  <c r="I34" i="3"/>
  <c r="J34" i="3"/>
  <c r="M34" i="3" s="1"/>
  <c r="I32" i="3"/>
  <c r="H32" i="3"/>
  <c r="H22" i="3"/>
  <c r="J32" i="3"/>
  <c r="K22" i="3"/>
  <c r="I18" i="3"/>
  <c r="J22" i="3"/>
  <c r="J18" i="3"/>
  <c r="H18" i="3"/>
  <c r="I10" i="3"/>
  <c r="H10" i="3"/>
  <c r="H11" i="3"/>
  <c r="I22" i="3"/>
  <c r="A41" i="3"/>
  <c r="K41" i="3" s="1"/>
  <c r="A42" i="3"/>
  <c r="K42" i="3" s="1"/>
  <c r="A43" i="3"/>
  <c r="K43" i="3" s="1"/>
  <c r="A44" i="3"/>
  <c r="K44" i="3" s="1"/>
  <c r="A45" i="3"/>
  <c r="K45" i="3" s="1"/>
  <c r="A46" i="3"/>
  <c r="K46" i="3" s="1"/>
  <c r="A47" i="3"/>
  <c r="K47" i="3" s="1"/>
  <c r="A48" i="3"/>
  <c r="K48" i="3" s="1"/>
  <c r="A49" i="3"/>
  <c r="K49" i="3" s="1"/>
  <c r="A50" i="3"/>
  <c r="K50" i="3" s="1"/>
  <c r="A40" i="3"/>
  <c r="K40" i="3" s="1"/>
  <c r="V45" i="3" l="1"/>
  <c r="V44" i="3"/>
  <c r="V43" i="3"/>
  <c r="V50" i="3"/>
  <c r="V42" i="3"/>
  <c r="V41" i="3"/>
  <c r="V48" i="3"/>
  <c r="V40" i="3"/>
  <c r="V47" i="3"/>
  <c r="V46" i="3"/>
  <c r="V49" i="3"/>
  <c r="M23" i="3"/>
  <c r="M32" i="3"/>
  <c r="M19" i="3"/>
  <c r="M11" i="3"/>
  <c r="Q2" i="1"/>
  <c r="G26" i="3" l="1"/>
  <c r="B2" i="6"/>
  <c r="D2" i="6"/>
  <c r="E2" i="6"/>
  <c r="F2" i="6"/>
  <c r="G2" i="6"/>
  <c r="Q2" i="2" l="1"/>
  <c r="P3" i="2" s="1"/>
  <c r="G6" i="6"/>
  <c r="F6" i="6"/>
  <c r="E6" i="6"/>
  <c r="D6" i="6"/>
  <c r="C6" i="6"/>
  <c r="B6" i="6"/>
  <c r="G5" i="6"/>
  <c r="F5" i="6"/>
  <c r="F8" i="6" s="1"/>
  <c r="F9" i="6" s="1"/>
  <c r="E5" i="6"/>
  <c r="D5" i="6"/>
  <c r="D8" i="6" s="1"/>
  <c r="D9" i="6" s="1"/>
  <c r="D10" i="6" s="1"/>
  <c r="C5" i="6"/>
  <c r="B5" i="6"/>
  <c r="G4" i="6"/>
  <c r="F4" i="6"/>
  <c r="E4" i="6"/>
  <c r="D4" i="6"/>
  <c r="C4" i="6"/>
  <c r="B4" i="6"/>
  <c r="E8" i="6" l="1"/>
  <c r="E9" i="6" s="1"/>
  <c r="E10" i="6" s="1"/>
  <c r="M3" i="2"/>
  <c r="N3" i="2"/>
  <c r="O3" i="2"/>
  <c r="L3" i="2"/>
  <c r="G8" i="6"/>
  <c r="G9" i="6" s="1"/>
  <c r="G10" i="6" s="1"/>
  <c r="B8" i="6"/>
  <c r="B9" i="6" s="1"/>
  <c r="B10" i="6" s="1"/>
  <c r="C8" i="6"/>
  <c r="C9" i="6" s="1"/>
  <c r="C10" i="6" s="1"/>
  <c r="J6" i="6"/>
  <c r="J5" i="6"/>
  <c r="H2" i="6"/>
  <c r="K13" i="1"/>
  <c r="K14" i="1" s="1"/>
  <c r="H13" i="1"/>
  <c r="H14" i="1" s="1"/>
  <c r="Q3" i="1"/>
  <c r="Q4" i="1"/>
  <c r="Q5" i="1"/>
  <c r="Q6" i="1"/>
  <c r="Q7" i="1"/>
  <c r="Q8" i="1"/>
  <c r="Q9" i="1"/>
  <c r="Q10" i="1"/>
  <c r="Q11" i="1"/>
  <c r="Q12" i="1"/>
  <c r="E13" i="1"/>
  <c r="E14" i="1" s="1"/>
  <c r="B13" i="1"/>
  <c r="B14" i="1" s="1"/>
  <c r="G6" i="5"/>
  <c r="G4" i="2"/>
  <c r="G5" i="2"/>
  <c r="G6" i="2"/>
  <c r="G2" i="5"/>
  <c r="G4" i="5"/>
  <c r="G5" i="5"/>
  <c r="G6" i="4"/>
  <c r="G2" i="4"/>
  <c r="G4" i="4"/>
  <c r="G5" i="4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2" i="5"/>
  <c r="P3" i="5" s="1"/>
  <c r="E2" i="5"/>
  <c r="O3" i="5" s="1"/>
  <c r="D2" i="5"/>
  <c r="N3" i="5" s="1"/>
  <c r="C2" i="5"/>
  <c r="M3" i="5" s="1"/>
  <c r="B2" i="5"/>
  <c r="L2" i="1" l="1"/>
  <c r="G8" i="2"/>
  <c r="G9" i="2" s="1"/>
  <c r="G10" i="2" s="1"/>
  <c r="H5" i="6"/>
  <c r="L4" i="1"/>
  <c r="N14" i="1"/>
  <c r="L5" i="1"/>
  <c r="I7" i="1"/>
  <c r="F12" i="1"/>
  <c r="Q13" i="1"/>
  <c r="R10" i="1" s="1"/>
  <c r="C3" i="1"/>
  <c r="L7" i="1"/>
  <c r="L6" i="1"/>
  <c r="L8" i="1"/>
  <c r="E3" i="6"/>
  <c r="C3" i="6"/>
  <c r="H3" i="6"/>
  <c r="D3" i="6"/>
  <c r="F3" i="6"/>
  <c r="B3" i="6"/>
  <c r="L9" i="1"/>
  <c r="I4" i="1"/>
  <c r="I3" i="1"/>
  <c r="I5" i="1"/>
  <c r="I8" i="1"/>
  <c r="I11" i="1"/>
  <c r="I9" i="1"/>
  <c r="I10" i="1"/>
  <c r="I2" i="1"/>
  <c r="I12" i="1"/>
  <c r="F5" i="1"/>
  <c r="F7" i="1"/>
  <c r="L10" i="1"/>
  <c r="C10" i="1"/>
  <c r="C9" i="1"/>
  <c r="C8" i="1"/>
  <c r="C7" i="1"/>
  <c r="C6" i="1"/>
  <c r="C2" i="1"/>
  <c r="C5" i="1"/>
  <c r="C12" i="1"/>
  <c r="C4" i="1"/>
  <c r="C11" i="1"/>
  <c r="L11" i="1"/>
  <c r="L3" i="1"/>
  <c r="N13" i="1"/>
  <c r="F6" i="1"/>
  <c r="F8" i="1"/>
  <c r="F2" i="1"/>
  <c r="F3" i="1"/>
  <c r="F4" i="1"/>
  <c r="L12" i="1"/>
  <c r="I6" i="1"/>
  <c r="F9" i="1"/>
  <c r="F10" i="1"/>
  <c r="F11" i="1"/>
  <c r="H2" i="5"/>
  <c r="H3" i="5" s="1"/>
  <c r="L3" i="5"/>
  <c r="F6" i="4"/>
  <c r="E6" i="4"/>
  <c r="D6" i="4"/>
  <c r="J12" i="3" s="1"/>
  <c r="C6" i="4"/>
  <c r="I12" i="3" s="1"/>
  <c r="B6" i="4"/>
  <c r="H12" i="3" s="1"/>
  <c r="F5" i="4"/>
  <c r="E5" i="4"/>
  <c r="D5" i="4"/>
  <c r="C5" i="4"/>
  <c r="B5" i="4"/>
  <c r="F4" i="4"/>
  <c r="E4" i="4"/>
  <c r="D4" i="4"/>
  <c r="C4" i="4"/>
  <c r="B4" i="4"/>
  <c r="F2" i="4"/>
  <c r="P3" i="4" s="1"/>
  <c r="E2" i="4"/>
  <c r="D2" i="4"/>
  <c r="C2" i="4"/>
  <c r="M3" i="4" s="1"/>
  <c r="B2" i="4"/>
  <c r="C50" i="3" l="1"/>
  <c r="C50" i="8"/>
  <c r="N50" i="8" s="1"/>
  <c r="C43" i="3"/>
  <c r="C43" i="8"/>
  <c r="N43" i="8" s="1"/>
  <c r="C40" i="3"/>
  <c r="C40" i="8"/>
  <c r="N40" i="8" s="1"/>
  <c r="D48" i="3"/>
  <c r="M48" i="3" s="1"/>
  <c r="D48" i="8"/>
  <c r="C45" i="3"/>
  <c r="C45" i="8"/>
  <c r="N45" i="8" s="1"/>
  <c r="C42" i="3"/>
  <c r="C42" i="8"/>
  <c r="N42" i="8" s="1"/>
  <c r="C46" i="3"/>
  <c r="C46" i="8"/>
  <c r="N46" i="8" s="1"/>
  <c r="C48" i="3"/>
  <c r="C48" i="8"/>
  <c r="N48" i="8" s="1"/>
  <c r="C44" i="3"/>
  <c r="C44" i="8"/>
  <c r="N44" i="8" s="1"/>
  <c r="C49" i="3"/>
  <c r="C49" i="8"/>
  <c r="N49" i="8" s="1"/>
  <c r="C47" i="3"/>
  <c r="C47" i="8"/>
  <c r="N47" i="8" s="1"/>
  <c r="C41" i="3"/>
  <c r="C41" i="8"/>
  <c r="N41" i="8" s="1"/>
  <c r="R6" i="1"/>
  <c r="R11" i="1"/>
  <c r="R8" i="1"/>
  <c r="R3" i="1"/>
  <c r="R9" i="1"/>
  <c r="R2" i="1"/>
  <c r="O9" i="1"/>
  <c r="B47" i="3" s="1"/>
  <c r="R12" i="1"/>
  <c r="R4" i="1"/>
  <c r="R7" i="1"/>
  <c r="R5" i="1"/>
  <c r="O6" i="1"/>
  <c r="B44" i="3" s="1"/>
  <c r="O2" i="1"/>
  <c r="B40" i="3" s="1"/>
  <c r="O3" i="1"/>
  <c r="B41" i="3" s="1"/>
  <c r="O12" i="1"/>
  <c r="B50" i="3" s="1"/>
  <c r="O8" i="1"/>
  <c r="B46" i="3" s="1"/>
  <c r="O5" i="1"/>
  <c r="B43" i="3" s="1"/>
  <c r="O7" i="1"/>
  <c r="B45" i="3" s="1"/>
  <c r="O4" i="1"/>
  <c r="B42" i="3" s="1"/>
  <c r="O10" i="1"/>
  <c r="B48" i="3" s="1"/>
  <c r="O11" i="1"/>
  <c r="B49" i="3" s="1"/>
  <c r="G3" i="5"/>
  <c r="E3" i="5"/>
  <c r="F3" i="5"/>
  <c r="B3" i="5"/>
  <c r="D3" i="5"/>
  <c r="C3" i="5"/>
  <c r="Q3" i="5"/>
  <c r="H2" i="4"/>
  <c r="O3" i="4"/>
  <c r="N3" i="4"/>
  <c r="L3" i="4"/>
  <c r="D47" i="3" l="1"/>
  <c r="D47" i="8"/>
  <c r="D41" i="3"/>
  <c r="M41" i="3" s="1"/>
  <c r="D41" i="8"/>
  <c r="D43" i="3"/>
  <c r="M43" i="3" s="1"/>
  <c r="D43" i="8"/>
  <c r="D46" i="3"/>
  <c r="D46" i="8"/>
  <c r="P48" i="8"/>
  <c r="D42" i="3"/>
  <c r="D42" i="8"/>
  <c r="D49" i="3"/>
  <c r="D49" i="8"/>
  <c r="L48" i="8"/>
  <c r="O48" i="8" s="1"/>
  <c r="M48" i="8"/>
  <c r="D50" i="3"/>
  <c r="M50" i="3" s="1"/>
  <c r="D50" i="8"/>
  <c r="D40" i="3"/>
  <c r="M40" i="3" s="1"/>
  <c r="D40" i="8"/>
  <c r="D45" i="3"/>
  <c r="M45" i="3" s="1"/>
  <c r="D45" i="8"/>
  <c r="D44" i="3"/>
  <c r="M44" i="3" s="1"/>
  <c r="D44" i="8"/>
  <c r="M47" i="3"/>
  <c r="M46" i="3"/>
  <c r="M49" i="3"/>
  <c r="M42" i="3"/>
  <c r="H3" i="4"/>
  <c r="G3" i="4"/>
  <c r="F3" i="4"/>
  <c r="B3" i="4"/>
  <c r="H13" i="3" s="1"/>
  <c r="H14" i="3" s="1"/>
  <c r="C3" i="4"/>
  <c r="I13" i="3" s="1"/>
  <c r="I14" i="3" s="1"/>
  <c r="M4" i="5"/>
  <c r="P4" i="5"/>
  <c r="O4" i="5"/>
  <c r="N4" i="5"/>
  <c r="L4" i="5"/>
  <c r="E3" i="4"/>
  <c r="D3" i="4"/>
  <c r="J13" i="3" s="1"/>
  <c r="J14" i="3" s="1"/>
  <c r="Q3" i="4"/>
  <c r="O4" i="4" s="1"/>
  <c r="I1" i="3"/>
  <c r="J1" i="3"/>
  <c r="K1" i="3"/>
  <c r="L1" i="3"/>
  <c r="H1" i="3"/>
  <c r="L41" i="8" l="1"/>
  <c r="O41" i="8" s="1"/>
  <c r="M41" i="8"/>
  <c r="P41" i="8" s="1"/>
  <c r="L45" i="8"/>
  <c r="O45" i="8" s="1"/>
  <c r="M45" i="8"/>
  <c r="P45" i="8" s="1"/>
  <c r="L40" i="8"/>
  <c r="O40" i="8" s="1"/>
  <c r="M40" i="8"/>
  <c r="P40" i="8" s="1"/>
  <c r="S48" i="8"/>
  <c r="R48" i="8"/>
  <c r="L49" i="8"/>
  <c r="O49" i="8" s="1"/>
  <c r="M49" i="8"/>
  <c r="P49" i="8" s="1"/>
  <c r="L46" i="8"/>
  <c r="O46" i="8" s="1"/>
  <c r="M46" i="8"/>
  <c r="P46" i="8" s="1"/>
  <c r="M42" i="8"/>
  <c r="P42" i="8" s="1"/>
  <c r="L42" i="8"/>
  <c r="O42" i="8" s="1"/>
  <c r="L47" i="8"/>
  <c r="O47" i="8" s="1"/>
  <c r="M47" i="8"/>
  <c r="P47" i="8" s="1"/>
  <c r="M50" i="8"/>
  <c r="P50" i="8" s="1"/>
  <c r="L50" i="8"/>
  <c r="O50" i="8" s="1"/>
  <c r="M44" i="8"/>
  <c r="P44" i="8" s="1"/>
  <c r="L44" i="8"/>
  <c r="O44" i="8" s="1"/>
  <c r="L43" i="8"/>
  <c r="O43" i="8" s="1"/>
  <c r="M43" i="8"/>
  <c r="P43" i="8" s="1"/>
  <c r="M15" i="3"/>
  <c r="G25" i="3" s="1"/>
  <c r="M4" i="4"/>
  <c r="P4" i="4"/>
  <c r="N4" i="4"/>
  <c r="L4" i="4"/>
  <c r="C4" i="2"/>
  <c r="D4" i="2"/>
  <c r="E4" i="2"/>
  <c r="F4" i="2"/>
  <c r="C5" i="2"/>
  <c r="D5" i="2"/>
  <c r="E5" i="2"/>
  <c r="F5" i="2"/>
  <c r="F8" i="2" s="1"/>
  <c r="F9" i="2" s="1"/>
  <c r="F10" i="2" s="1"/>
  <c r="C6" i="2"/>
  <c r="D6" i="2"/>
  <c r="E6" i="2"/>
  <c r="F6" i="2"/>
  <c r="B6" i="2"/>
  <c r="H4" i="3" s="1"/>
  <c r="B5" i="2"/>
  <c r="B4" i="2"/>
  <c r="C2" i="2"/>
  <c r="M4" i="2" s="1"/>
  <c r="M6" i="2" s="1"/>
  <c r="D2" i="2"/>
  <c r="N4" i="2" s="1"/>
  <c r="N6" i="2" s="1"/>
  <c r="E2" i="2"/>
  <c r="F2" i="2"/>
  <c r="B2" i="2"/>
  <c r="L4" i="2" s="1"/>
  <c r="L6" i="2" s="1"/>
  <c r="S47" i="8" l="1"/>
  <c r="R47" i="8"/>
  <c r="S42" i="8"/>
  <c r="R42" i="8"/>
  <c r="R43" i="8"/>
  <c r="S43" i="8"/>
  <c r="R40" i="8"/>
  <c r="S40" i="8"/>
  <c r="S45" i="8"/>
  <c r="R45" i="8"/>
  <c r="R44" i="8"/>
  <c r="S44" i="8"/>
  <c r="R46" i="8"/>
  <c r="S46" i="8"/>
  <c r="R50" i="8"/>
  <c r="S50" i="8"/>
  <c r="R49" i="8"/>
  <c r="S49" i="8"/>
  <c r="R41" i="8"/>
  <c r="S41" i="8"/>
  <c r="D8" i="2"/>
  <c r="D9" i="2" s="1"/>
  <c r="C8" i="2"/>
  <c r="C9" i="2" s="1"/>
  <c r="E8" i="2"/>
  <c r="E9" i="2" s="1"/>
  <c r="E10" i="2" s="1"/>
  <c r="B8" i="2"/>
  <c r="B9" i="2" s="1"/>
  <c r="B10" i="2" s="1"/>
  <c r="L48" i="3"/>
  <c r="L44" i="3"/>
  <c r="L49" i="3"/>
  <c r="L47" i="3"/>
  <c r="L50" i="3"/>
  <c r="L41" i="3"/>
  <c r="L43" i="3"/>
  <c r="L46" i="3"/>
  <c r="L42" i="3"/>
  <c r="L40" i="3"/>
  <c r="L45" i="3"/>
  <c r="I4" i="3"/>
  <c r="K4" i="3"/>
  <c r="J4" i="3"/>
  <c r="L4" i="3"/>
  <c r="P4" i="2"/>
  <c r="P6" i="2" s="1"/>
  <c r="H2" i="2"/>
  <c r="H5" i="2" s="1"/>
  <c r="O4" i="2"/>
  <c r="O6" i="2" s="1"/>
  <c r="Q6" i="2" l="1"/>
  <c r="M7" i="2" s="1"/>
  <c r="Q4" i="2"/>
  <c r="N5" i="2" s="1"/>
  <c r="H3" i="2"/>
  <c r="B3" i="2"/>
  <c r="C3" i="2"/>
  <c r="D3" i="2"/>
  <c r="E3" i="2"/>
  <c r="F3" i="2"/>
  <c r="O7" i="2" l="1"/>
  <c r="L7" i="2"/>
  <c r="N7" i="2"/>
  <c r="P7" i="2"/>
  <c r="M5" i="2"/>
  <c r="I5" i="3" s="1"/>
  <c r="I6" i="3" s="1"/>
  <c r="P5" i="2"/>
  <c r="L5" i="3" s="1"/>
  <c r="L6" i="3" s="1"/>
  <c r="O5" i="2"/>
  <c r="K5" i="3" s="1"/>
  <c r="K6" i="3" s="1"/>
  <c r="L5" i="2"/>
  <c r="H5" i="3" s="1"/>
  <c r="H6" i="3" s="1"/>
  <c r="J5" i="3"/>
  <c r="J6" i="3" s="1"/>
  <c r="M7" i="3" l="1"/>
  <c r="G27" i="3" l="1"/>
  <c r="N41" i="3"/>
  <c r="N49" i="3"/>
  <c r="O49" i="3" s="1"/>
  <c r="N42" i="3"/>
  <c r="N50" i="3"/>
  <c r="N43" i="3"/>
  <c r="N40" i="3"/>
  <c r="N44" i="3"/>
  <c r="N45" i="3"/>
  <c r="N46" i="3"/>
  <c r="N47" i="3"/>
  <c r="N48" i="3"/>
  <c r="O46" i="3"/>
  <c r="R46" i="3" l="1"/>
  <c r="S46" i="3"/>
  <c r="R49" i="3"/>
  <c r="S49" i="3"/>
  <c r="O44" i="3"/>
  <c r="O47" i="3"/>
  <c r="P46" i="3"/>
  <c r="U46" i="3" s="1"/>
  <c r="O41" i="3"/>
  <c r="P41" i="3"/>
  <c r="P47" i="3"/>
  <c r="O42" i="3"/>
  <c r="P42" i="3"/>
  <c r="P49" i="3"/>
  <c r="P44" i="3"/>
  <c r="P50" i="3"/>
  <c r="O50" i="3"/>
  <c r="P45" i="3"/>
  <c r="O45" i="3"/>
  <c r="P48" i="3"/>
  <c r="O48" i="3"/>
  <c r="P43" i="3"/>
  <c r="O43" i="3"/>
  <c r="P40" i="3"/>
  <c r="O40" i="3"/>
  <c r="R41" i="3" l="1"/>
  <c r="S41" i="3"/>
  <c r="R47" i="3"/>
  <c r="S47" i="3"/>
  <c r="R45" i="3"/>
  <c r="S45" i="3"/>
  <c r="R42" i="3"/>
  <c r="S42" i="3"/>
  <c r="R50" i="3"/>
  <c r="S50" i="3"/>
  <c r="T46" i="3"/>
  <c r="R43" i="3"/>
  <c r="S43" i="3"/>
  <c r="R48" i="3"/>
  <c r="S48" i="3"/>
  <c r="R44" i="3"/>
  <c r="S44" i="3"/>
  <c r="S40" i="3"/>
  <c r="R40" i="3"/>
  <c r="T44" i="3"/>
  <c r="U44" i="3"/>
  <c r="T43" i="3"/>
  <c r="U43" i="3"/>
  <c r="T42" i="3"/>
  <c r="U42" i="3"/>
  <c r="T47" i="3"/>
  <c r="U47" i="3"/>
  <c r="U49" i="3"/>
  <c r="T49" i="3"/>
  <c r="T45" i="3"/>
  <c r="U45" i="3"/>
  <c r="U41" i="3"/>
  <c r="T41" i="3"/>
  <c r="T48" i="3"/>
  <c r="U48" i="3"/>
  <c r="U40" i="3"/>
  <c r="T40" i="3"/>
  <c r="T50" i="3"/>
  <c r="U50" i="3"/>
</calcChain>
</file>

<file path=xl/comments1.xml><?xml version="1.0" encoding="utf-8"?>
<comments xmlns="http://schemas.openxmlformats.org/spreadsheetml/2006/main">
  <authors>
    <author>Alex Rune Berg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Alex Rune Berg:</t>
        </r>
        <r>
          <rPr>
            <sz val="9"/>
            <color indexed="81"/>
            <rFont val="Tahoma"/>
            <charset val="1"/>
          </rPr>
          <t xml:space="preserve">
Simulation says only 4 % probability of seeing the first 16 I got, so either I was 'unlucky', or they changed the game. Probably the former.</t>
        </r>
      </text>
    </comment>
  </commentList>
</comments>
</file>

<file path=xl/comments2.xml><?xml version="1.0" encoding="utf-8"?>
<comments xmlns="http://schemas.openxmlformats.org/spreadsheetml/2006/main">
  <authors>
    <author>Alex Rune Berg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Alex Rune Berg:</t>
        </r>
        <r>
          <rPr>
            <sz val="9"/>
            <color indexed="81"/>
            <rFont val="Tahoma"/>
            <family val="2"/>
          </rPr>
          <t xml:space="preserve">
This is the number of extraordinary materials we get from rare chests. Summing of all elements.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Alex Rune Berg:</t>
        </r>
        <r>
          <rPr>
            <sz val="9"/>
            <color indexed="81"/>
            <rFont val="Tahoma"/>
            <family val="2"/>
          </rPr>
          <t xml:space="preserve">
This is the number of extraordinary materials we get from normal chests in the course of getting 20 wins to reach a rare chest. Summing of all elements.</t>
        </r>
      </text>
    </comment>
  </commentList>
</comments>
</file>

<file path=xl/comments3.xml><?xml version="1.0" encoding="utf-8"?>
<comments xmlns="http://schemas.openxmlformats.org/spreadsheetml/2006/main">
  <authors>
    <author>Alex Rune Berg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Alex Rune Berg:</t>
        </r>
        <r>
          <rPr>
            <sz val="9"/>
            <color indexed="81"/>
            <rFont val="Tahoma"/>
            <family val="2"/>
          </rPr>
          <t xml:space="preserve">
This is the number of extraordinary materials we get from rare chests. Summing of all elements.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Alex Rune Berg:</t>
        </r>
        <r>
          <rPr>
            <sz val="9"/>
            <color indexed="81"/>
            <rFont val="Tahoma"/>
            <family val="2"/>
          </rPr>
          <t xml:space="preserve">
This is the number of extraordinary materials we get from normal chests in the course of getting 20 wins to reach a rare chest. Summing of all elements.</t>
        </r>
      </text>
    </comment>
  </commentList>
</comments>
</file>

<file path=xl/sharedStrings.xml><?xml version="1.0" encoding="utf-8"?>
<sst xmlns="http://schemas.openxmlformats.org/spreadsheetml/2006/main" count="294" uniqueCount="97">
  <si>
    <t>Fire</t>
  </si>
  <si>
    <t>Wind</t>
  </si>
  <si>
    <t>Earth</t>
  </si>
  <si>
    <t>Water</t>
  </si>
  <si>
    <t>Plant</t>
  </si>
  <si>
    <t>Metal</t>
  </si>
  <si>
    <t>Energy</t>
  </si>
  <si>
    <t>Void</t>
  </si>
  <si>
    <t>Light</t>
  </si>
  <si>
    <t>Shadow</t>
  </si>
  <si>
    <t>Legend</t>
  </si>
  <si>
    <t>Previous</t>
  </si>
  <si>
    <t>Total</t>
  </si>
  <si>
    <t>Fair</t>
  </si>
  <si>
    <t>Average</t>
  </si>
  <si>
    <t>Good</t>
  </si>
  <si>
    <t>Excellent</t>
  </si>
  <si>
    <t>Extraordinary</t>
  </si>
  <si>
    <t>Trinkets</t>
  </si>
  <si>
    <t>Max</t>
  </si>
  <si>
    <t>Min</t>
  </si>
  <si>
    <t>Probability</t>
  </si>
  <si>
    <t>Sum</t>
  </si>
  <si>
    <t>League 300</t>
  </si>
  <si>
    <t>League 600</t>
  </si>
  <si>
    <t>Opponent 600 league 300 with proof</t>
  </si>
  <si>
    <t>Rare</t>
  </si>
  <si>
    <t>Special</t>
  </si>
  <si>
    <t>Normal</t>
  </si>
  <si>
    <t>Gift</t>
  </si>
  <si>
    <t>Uknown League</t>
  </si>
  <si>
    <t>League 600 with proof</t>
  </si>
  <si>
    <t>Not enterred below</t>
  </si>
  <si>
    <t>Total 300+600</t>
  </si>
  <si>
    <t>All</t>
  </si>
  <si>
    <t>Rare-chests</t>
  </si>
  <si>
    <t>Average Mats/Card -&gt;</t>
  </si>
  <si>
    <t xml:space="preserve">Probability For Quality -&gt; </t>
  </si>
  <si>
    <t xml:space="preserve">Epic Dragon Requirements -&gt; </t>
  </si>
  <si>
    <t>No of extraordinary pr chest, after fusion for this element type</t>
  </si>
  <si>
    <t>Total extraordinary need</t>
  </si>
  <si>
    <t>Other-chests</t>
  </si>
  <si>
    <t>Others (all except rare)</t>
  </si>
  <si>
    <t>Rare Chest</t>
  </si>
  <si>
    <t>Verified</t>
  </si>
  <si>
    <t>Normal 300 Chest</t>
  </si>
  <si>
    <t>Special 300 Chest</t>
  </si>
  <si>
    <t>Normal 600 Chest</t>
  </si>
  <si>
    <t>Special 600 Chest</t>
  </si>
  <si>
    <t>Fusion -&gt; Extraordinary</t>
  </si>
  <si>
    <t>Cards pr rare chest</t>
  </si>
  <si>
    <t>Fused Extraordinary pr rare chest</t>
  </si>
  <si>
    <t>Total extr for type</t>
  </si>
  <si>
    <t>League 300 Normal+Special</t>
  </si>
  <si>
    <t>League 600 Normal+Special</t>
  </si>
  <si>
    <t xml:space="preserve">Rare </t>
  </si>
  <si>
    <t>League 300 no rare</t>
  </si>
  <si>
    <t>League 600 no rare</t>
  </si>
  <si>
    <t>League 300 + Rare</t>
  </si>
  <si>
    <t>League 600 + Rare</t>
  </si>
  <si>
    <t xml:space="preserve"> in extraordinaries</t>
  </si>
  <si>
    <t>Legend Dragon Req -&gt;</t>
  </si>
  <si>
    <t>Number of this chest-type pr Rare Chest</t>
  </si>
  <si>
    <t>Rare chests / Epic Level 4 Enchantment</t>
  </si>
  <si>
    <t>Rare chests / Legend Level 4 Enchantment</t>
  </si>
  <si>
    <t>Note when inserting new data, verify that references in last sheet has not been lost</t>
  </si>
  <si>
    <t>Copy paste data from count.sh script using SublimeText Vertical selection</t>
  </si>
  <si>
    <t>Gift 300</t>
  </si>
  <si>
    <t>Gift 600</t>
  </si>
  <si>
    <t>Counted manually gifts to this Screenshot_20170126-230422</t>
  </si>
  <si>
    <t>Normal 300</t>
  </si>
  <si>
    <t>Normal 600</t>
  </si>
  <si>
    <t>Manuelly counted 30 before this date: 26/1</t>
  </si>
  <si>
    <t>Manuelly counted 29 before this date: 26/1</t>
  </si>
  <si>
    <t>Chests</t>
  </si>
  <si>
    <t>SPECIAL collection stopped</t>
  </si>
  <si>
    <t>Probability of no higher than current max in total</t>
  </si>
  <si>
    <t>Probability of no higher than current max for one extraordiny (one 9-sided dice)</t>
  </si>
  <si>
    <t>Tot Prob</t>
  </si>
  <si>
    <t>Expected range</t>
  </si>
  <si>
    <t>TODO 600/300 rare</t>
  </si>
  <si>
    <t>Opponent</t>
  </si>
  <si>
    <t>League</t>
  </si>
  <si>
    <t>Promoted by this battle</t>
  </si>
  <si>
    <t>Two rares this day</t>
  </si>
  <si>
    <t>Note</t>
  </si>
  <si>
    <t>Range</t>
  </si>
  <si>
    <t>Probability we will get a draw in the specified range (not counting that the range could be a different range of same size)</t>
  </si>
  <si>
    <t>Mixed 600+300 normals up to this</t>
  </si>
  <si>
    <t>17x600+, 2x300+, been in league 300</t>
  </si>
  <si>
    <t xml:space="preserve">Simulated Prob </t>
  </si>
  <si>
    <t>Range Seen</t>
  </si>
  <si>
    <t>Impressive, 1.7% chance that I'll have to wait 26 draws to get a trinket above 700</t>
  </si>
  <si>
    <t>Opponent 572</t>
  </si>
  <si>
    <t>Days left</t>
  </si>
  <si>
    <t>Days left - current holding</t>
  </si>
  <si>
    <t>Remaining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</si>
</sst>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0.0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1" fontId="1" fillId="0" borderId="0" xfId="0" applyNumberFormat="1" applyFont="1" applyBorder="1"/>
    <xf numFmtId="1" fontId="1" fillId="0" borderId="1" xfId="0" applyNumberFormat="1" applyFont="1" applyBorder="1"/>
    <xf numFmtId="164" fontId="1" fillId="0" borderId="0" xfId="0" applyNumberFormat="1" applyFont="1" applyBorder="1"/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9" fontId="1" fillId="0" borderId="0" xfId="0" applyNumberFormat="1" applyFont="1" applyBorder="1"/>
    <xf numFmtId="0" fontId="1" fillId="0" borderId="1" xfId="0" applyFont="1" applyBorder="1"/>
    <xf numFmtId="14" fontId="0" fillId="0" borderId="0" xfId="0" applyNumberFormat="1"/>
    <xf numFmtId="165" fontId="1" fillId="0" borderId="1" xfId="0" applyNumberFormat="1" applyFont="1" applyBorder="1"/>
    <xf numFmtId="0" fontId="0" fillId="0" borderId="0" xfId="0" applyNumberFormat="1"/>
    <xf numFmtId="10" fontId="1" fillId="0" borderId="0" xfId="0" applyNumberFormat="1" applyFont="1"/>
    <xf numFmtId="164" fontId="0" fillId="0" borderId="0" xfId="0" applyNumberFormat="1" applyFont="1" applyBorder="1"/>
    <xf numFmtId="2" fontId="0" fillId="0" borderId="0" xfId="0" applyNumberFormat="1"/>
    <xf numFmtId="165" fontId="0" fillId="0" borderId="0" xfId="0" applyNumberFormat="1"/>
    <xf numFmtId="0" fontId="1" fillId="0" borderId="0" xfId="0" applyNumberFormat="1" applyFont="1"/>
    <xf numFmtId="164" fontId="2" fillId="2" borderId="0" xfId="0" applyNumberFormat="1" applyFont="1" applyFill="1"/>
    <xf numFmtId="2" fontId="0" fillId="2" borderId="0" xfId="0" applyNumberFormat="1" applyFill="1"/>
    <xf numFmtId="2" fontId="1" fillId="0" borderId="0" xfId="0" applyNumberFormat="1" applyFont="1"/>
    <xf numFmtId="0" fontId="0" fillId="0" borderId="0" xfId="0" quotePrefix="1"/>
    <xf numFmtId="0" fontId="1" fillId="0" borderId="0" xfId="0" applyFont="1" applyAlignment="1">
      <alignment wrapText="1"/>
    </xf>
    <xf numFmtId="0" fontId="0" fillId="2" borderId="0" xfId="0" applyFill="1"/>
    <xf numFmtId="0" fontId="0" fillId="0" borderId="0" xfId="0" applyFont="1"/>
    <xf numFmtId="14" fontId="1" fillId="0" borderId="0" xfId="0" applyNumberFormat="1" applyFont="1"/>
    <xf numFmtId="9" fontId="0" fillId="0" borderId="0" xfId="0" applyNumberFormat="1"/>
    <xf numFmtId="166" fontId="0" fillId="0" borderId="0" xfId="0" applyNumberFormat="1"/>
    <xf numFmtId="0" fontId="1" fillId="3" borderId="0" xfId="0" applyFont="1" applyFill="1"/>
    <xf numFmtId="0" fontId="1" fillId="3" borderId="0" xfId="0" applyFont="1" applyFill="1" applyBorder="1"/>
    <xf numFmtId="9" fontId="1" fillId="3" borderId="0" xfId="0" applyNumberFormat="1" applyFont="1" applyFill="1" applyBorder="1"/>
    <xf numFmtId="1" fontId="1" fillId="3" borderId="0" xfId="0" applyNumberFormat="1" applyFont="1" applyFill="1" applyBorder="1"/>
    <xf numFmtId="1" fontId="1" fillId="3" borderId="1" xfId="0" applyNumberFormat="1" applyFont="1" applyFill="1" applyBorder="1"/>
    <xf numFmtId="9" fontId="1" fillId="3" borderId="1" xfId="0" applyNumberFormat="1" applyFont="1" applyFill="1" applyBorder="1"/>
    <xf numFmtId="0" fontId="0" fillId="3" borderId="0" xfId="0" applyFill="1"/>
    <xf numFmtId="165" fontId="1" fillId="3" borderId="1" xfId="0" applyNumberFormat="1" applyFont="1" applyFill="1" applyBorder="1"/>
    <xf numFmtId="0" fontId="1" fillId="0" borderId="1" xfId="0" applyFont="1" applyFill="1" applyBorder="1"/>
    <xf numFmtId="1" fontId="1" fillId="0" borderId="0" xfId="0" applyNumberFormat="1" applyFont="1" applyFill="1" applyBorder="1"/>
    <xf numFmtId="9" fontId="1" fillId="0" borderId="0" xfId="0" applyNumberFormat="1" applyFont="1" applyFill="1" applyBorder="1"/>
    <xf numFmtId="9" fontId="1" fillId="0" borderId="1" xfId="0" applyNumberFormat="1" applyFont="1" applyFill="1" applyBorder="1"/>
    <xf numFmtId="164" fontId="1" fillId="3" borderId="1" xfId="0" applyNumberFormat="1" applyFont="1" applyFill="1" applyBorder="1"/>
    <xf numFmtId="164" fontId="1" fillId="3" borderId="0" xfId="0" applyNumberFormat="1" applyFont="1" applyFill="1" applyBorder="1"/>
    <xf numFmtId="164" fontId="2" fillId="0" borderId="0" xfId="0" applyNumberFormat="1" applyFont="1" applyFill="1"/>
    <xf numFmtId="2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workbookViewId="0">
      <selection activeCell="O12" sqref="O12"/>
    </sheetView>
  </sheetViews>
  <sheetFormatPr defaultRowHeight="14.5" x14ac:dyDescent="0.35"/>
  <cols>
    <col min="1" max="1" width="8.7265625" style="2"/>
    <col min="14" max="14" width="8.7265625" style="1"/>
    <col min="17" max="17" width="9.7265625" style="15" bestFit="1" customWidth="1"/>
  </cols>
  <sheetData>
    <row r="1" spans="1:23" s="2" customFormat="1" x14ac:dyDescent="0.35">
      <c r="B1" s="2" t="s">
        <v>26</v>
      </c>
      <c r="E1" s="2" t="s">
        <v>27</v>
      </c>
      <c r="H1" s="2" t="s">
        <v>28</v>
      </c>
      <c r="K1" s="2" t="s">
        <v>29</v>
      </c>
      <c r="N1" s="16" t="s">
        <v>12</v>
      </c>
      <c r="Q1" s="20" t="s">
        <v>42</v>
      </c>
    </row>
    <row r="2" spans="1:23" x14ac:dyDescent="0.35">
      <c r="A2" s="2" t="s">
        <v>0</v>
      </c>
      <c r="B2">
        <v>16</v>
      </c>
      <c r="C2" s="1">
        <f t="shared" ref="C2:C12" si="0">B2/B$13</f>
        <v>8.8888888888888892E-2</v>
      </c>
      <c r="D2" s="1"/>
      <c r="E2">
        <v>33</v>
      </c>
      <c r="F2" s="1">
        <f t="shared" ref="F2:F12" si="1">E2/E$13</f>
        <v>0.11148648648648649</v>
      </c>
      <c r="G2" s="1"/>
      <c r="H2">
        <v>265</v>
      </c>
      <c r="I2" s="1">
        <f t="shared" ref="I2:I12" si="2">H2/H$13</f>
        <v>8.8362787595865286E-2</v>
      </c>
      <c r="J2" s="1"/>
      <c r="K2">
        <v>49</v>
      </c>
      <c r="L2" s="1">
        <f t="shared" ref="L2:L12" si="3">K2/K$13</f>
        <v>0.11421911421911422</v>
      </c>
      <c r="M2" s="1"/>
      <c r="N2" s="15">
        <v>287</v>
      </c>
      <c r="O2" s="1">
        <f t="shared" ref="O2:O12" si="4">N2/N$13</f>
        <v>9.8086124401913874E-2</v>
      </c>
      <c r="Q2" s="15">
        <f>N2-B2</f>
        <v>271</v>
      </c>
      <c r="R2" s="1">
        <f t="shared" ref="R2:R12" si="5">Q2/Q$13</f>
        <v>9.8689002184996363E-2</v>
      </c>
      <c r="U2" s="1"/>
      <c r="W2" s="1"/>
    </row>
    <row r="3" spans="1:23" x14ac:dyDescent="0.35">
      <c r="A3" s="2" t="s">
        <v>1</v>
      </c>
      <c r="B3">
        <v>20</v>
      </c>
      <c r="C3" s="1">
        <f t="shared" si="0"/>
        <v>0.1111111111111111</v>
      </c>
      <c r="D3" s="1"/>
      <c r="E3">
        <v>41</v>
      </c>
      <c r="F3" s="1">
        <f t="shared" si="1"/>
        <v>0.13851351351351351</v>
      </c>
      <c r="G3" s="1"/>
      <c r="H3">
        <v>366</v>
      </c>
      <c r="I3" s="1">
        <f t="shared" si="2"/>
        <v>0.12204068022674225</v>
      </c>
      <c r="J3" s="1"/>
      <c r="K3">
        <v>58</v>
      </c>
      <c r="L3" s="1">
        <f t="shared" si="3"/>
        <v>0.1351981351981352</v>
      </c>
      <c r="M3" s="1"/>
      <c r="N3" s="15">
        <v>376</v>
      </c>
      <c r="O3" s="1">
        <f t="shared" si="4"/>
        <v>0.12850307587149692</v>
      </c>
      <c r="Q3" s="15">
        <f t="shared" ref="Q3:Q12" si="6">N3-B3</f>
        <v>356</v>
      </c>
      <c r="R3" s="1">
        <f t="shared" si="5"/>
        <v>0.12964311726147124</v>
      </c>
      <c r="U3" s="1"/>
      <c r="W3" s="1"/>
    </row>
    <row r="4" spans="1:23" x14ac:dyDescent="0.35">
      <c r="A4" s="2" t="s">
        <v>2</v>
      </c>
      <c r="B4">
        <v>21</v>
      </c>
      <c r="C4" s="1">
        <f t="shared" si="0"/>
        <v>0.11666666666666667</v>
      </c>
      <c r="D4" s="1"/>
      <c r="E4">
        <v>37</v>
      </c>
      <c r="F4" s="1">
        <f t="shared" si="1"/>
        <v>0.125</v>
      </c>
      <c r="G4" s="1"/>
      <c r="H4">
        <v>350</v>
      </c>
      <c r="I4" s="1">
        <f t="shared" si="2"/>
        <v>0.11670556852284095</v>
      </c>
      <c r="J4" s="1"/>
      <c r="K4">
        <v>48</v>
      </c>
      <c r="L4" s="1">
        <f t="shared" si="3"/>
        <v>0.11188811188811189</v>
      </c>
      <c r="M4" s="1"/>
      <c r="N4" s="15">
        <v>333</v>
      </c>
      <c r="O4" s="1">
        <f t="shared" si="4"/>
        <v>0.11380724538619276</v>
      </c>
      <c r="Q4" s="15">
        <f t="shared" si="6"/>
        <v>312</v>
      </c>
      <c r="R4" s="1">
        <f t="shared" si="5"/>
        <v>0.11361981063364894</v>
      </c>
      <c r="U4" s="1"/>
      <c r="W4" s="1"/>
    </row>
    <row r="5" spans="1:23" x14ac:dyDescent="0.35">
      <c r="A5" s="2" t="s">
        <v>3</v>
      </c>
      <c r="B5">
        <v>20</v>
      </c>
      <c r="C5" s="1">
        <f t="shared" si="0"/>
        <v>0.1111111111111111</v>
      </c>
      <c r="D5" s="1"/>
      <c r="E5">
        <v>27</v>
      </c>
      <c r="F5" s="1">
        <f t="shared" si="1"/>
        <v>9.1216216216216214E-2</v>
      </c>
      <c r="G5" s="1"/>
      <c r="H5">
        <v>370</v>
      </c>
      <c r="I5" s="1">
        <f t="shared" si="2"/>
        <v>0.12337445815271757</v>
      </c>
      <c r="J5" s="1"/>
      <c r="K5">
        <v>42</v>
      </c>
      <c r="L5" s="1">
        <f t="shared" si="3"/>
        <v>9.7902097902097904E-2</v>
      </c>
      <c r="M5" s="1"/>
      <c r="N5" s="15">
        <v>348</v>
      </c>
      <c r="O5" s="1">
        <f t="shared" si="4"/>
        <v>0.11893369788106631</v>
      </c>
      <c r="Q5" s="15">
        <f t="shared" si="6"/>
        <v>328</v>
      </c>
      <c r="R5" s="1">
        <f t="shared" si="5"/>
        <v>0.11944646758922069</v>
      </c>
      <c r="U5" s="1"/>
      <c r="W5" s="1"/>
    </row>
    <row r="6" spans="1:23" x14ac:dyDescent="0.35">
      <c r="A6" s="2" t="s">
        <v>4</v>
      </c>
      <c r="B6">
        <v>13</v>
      </c>
      <c r="C6" s="1">
        <f t="shared" si="0"/>
        <v>7.2222222222222215E-2</v>
      </c>
      <c r="D6" s="1"/>
      <c r="E6">
        <v>34</v>
      </c>
      <c r="F6" s="1">
        <f t="shared" si="1"/>
        <v>0.11486486486486487</v>
      </c>
      <c r="G6" s="1"/>
      <c r="H6">
        <v>301</v>
      </c>
      <c r="I6" s="1">
        <f t="shared" si="2"/>
        <v>0.10036678892964321</v>
      </c>
      <c r="J6" s="1"/>
      <c r="K6">
        <v>53</v>
      </c>
      <c r="L6" s="1">
        <f t="shared" si="3"/>
        <v>0.12354312354312354</v>
      </c>
      <c r="M6" s="1"/>
      <c r="N6" s="15">
        <v>298</v>
      </c>
      <c r="O6" s="1">
        <f t="shared" si="4"/>
        <v>0.10184552289815448</v>
      </c>
      <c r="Q6" s="15">
        <f t="shared" si="6"/>
        <v>285</v>
      </c>
      <c r="R6" s="1">
        <f t="shared" si="5"/>
        <v>0.10378732702112163</v>
      </c>
      <c r="U6" s="1"/>
      <c r="W6" s="1"/>
    </row>
    <row r="7" spans="1:23" x14ac:dyDescent="0.35">
      <c r="A7" s="2" t="s">
        <v>5</v>
      </c>
      <c r="B7">
        <v>17</v>
      </c>
      <c r="C7" s="1">
        <f t="shared" si="0"/>
        <v>9.4444444444444442E-2</v>
      </c>
      <c r="D7" s="1"/>
      <c r="E7">
        <v>30</v>
      </c>
      <c r="F7" s="1">
        <f t="shared" si="1"/>
        <v>0.10135135135135136</v>
      </c>
      <c r="G7" s="1"/>
      <c r="H7">
        <v>287</v>
      </c>
      <c r="I7" s="1">
        <f t="shared" si="2"/>
        <v>9.5698566188729572E-2</v>
      </c>
      <c r="J7" s="1"/>
      <c r="K7">
        <v>42</v>
      </c>
      <c r="L7" s="1">
        <f t="shared" si="3"/>
        <v>9.7902097902097904E-2</v>
      </c>
      <c r="M7" s="1"/>
      <c r="N7" s="15">
        <v>283</v>
      </c>
      <c r="O7" s="1">
        <f t="shared" si="4"/>
        <v>9.6719070403280927E-2</v>
      </c>
      <c r="Q7" s="15">
        <f t="shared" si="6"/>
        <v>266</v>
      </c>
      <c r="R7" s="1">
        <f t="shared" si="5"/>
        <v>9.6868171886380194E-2</v>
      </c>
      <c r="U7" s="1"/>
      <c r="W7" s="1"/>
    </row>
    <row r="8" spans="1:23" x14ac:dyDescent="0.35">
      <c r="A8" s="2" t="s">
        <v>6</v>
      </c>
      <c r="B8">
        <v>18</v>
      </c>
      <c r="C8" s="1">
        <f t="shared" si="0"/>
        <v>0.1</v>
      </c>
      <c r="D8" s="1"/>
      <c r="E8">
        <v>18</v>
      </c>
      <c r="F8" s="1">
        <f t="shared" si="1"/>
        <v>6.0810810810810814E-2</v>
      </c>
      <c r="G8" s="1"/>
      <c r="H8">
        <v>297</v>
      </c>
      <c r="I8" s="1">
        <f t="shared" si="2"/>
        <v>9.903301100366789E-2</v>
      </c>
      <c r="J8" s="1"/>
      <c r="K8">
        <v>54</v>
      </c>
      <c r="L8" s="1">
        <f t="shared" si="3"/>
        <v>0.12587412587412589</v>
      </c>
      <c r="M8" s="1"/>
      <c r="N8" s="15">
        <v>290</v>
      </c>
      <c r="O8" s="1">
        <f t="shared" si="4"/>
        <v>9.9111414900888581E-2</v>
      </c>
      <c r="Q8" s="15">
        <f t="shared" si="6"/>
        <v>272</v>
      </c>
      <c r="R8" s="1">
        <f t="shared" si="5"/>
        <v>9.9053168244719589E-2</v>
      </c>
      <c r="U8" s="1"/>
      <c r="W8" s="1"/>
    </row>
    <row r="9" spans="1:23" x14ac:dyDescent="0.35">
      <c r="A9" s="2" t="s">
        <v>7</v>
      </c>
      <c r="B9">
        <v>16</v>
      </c>
      <c r="C9" s="1">
        <f t="shared" si="0"/>
        <v>8.8888888888888892E-2</v>
      </c>
      <c r="D9" s="1"/>
      <c r="E9">
        <v>32</v>
      </c>
      <c r="F9" s="1">
        <f t="shared" si="1"/>
        <v>0.10810810810810811</v>
      </c>
      <c r="G9" s="1"/>
      <c r="H9">
        <v>283</v>
      </c>
      <c r="I9" s="1">
        <f t="shared" si="2"/>
        <v>9.4364788262754254E-2</v>
      </c>
      <c r="J9" s="1"/>
      <c r="K9">
        <v>37</v>
      </c>
      <c r="L9" s="1">
        <f t="shared" si="3"/>
        <v>8.6247086247086241E-2</v>
      </c>
      <c r="M9" s="1"/>
      <c r="N9" s="15">
        <v>264</v>
      </c>
      <c r="O9" s="1">
        <f t="shared" si="4"/>
        <v>9.0225563909774431E-2</v>
      </c>
      <c r="Q9" s="15">
        <f t="shared" si="6"/>
        <v>248</v>
      </c>
      <c r="R9" s="1">
        <f t="shared" si="5"/>
        <v>9.0313182811361983E-2</v>
      </c>
      <c r="U9" s="1"/>
      <c r="W9" s="1"/>
    </row>
    <row r="10" spans="1:23" x14ac:dyDescent="0.35">
      <c r="A10" s="2" t="s">
        <v>8</v>
      </c>
      <c r="B10">
        <v>14</v>
      </c>
      <c r="C10" s="1">
        <f t="shared" si="0"/>
        <v>7.7777777777777779E-2</v>
      </c>
      <c r="D10" s="1"/>
      <c r="E10">
        <v>16</v>
      </c>
      <c r="F10" s="1">
        <f t="shared" si="1"/>
        <v>5.4054054054054057E-2</v>
      </c>
      <c r="G10" s="1"/>
      <c r="H10">
        <v>183</v>
      </c>
      <c r="I10" s="1">
        <f t="shared" si="2"/>
        <v>6.1020340113371124E-2</v>
      </c>
      <c r="J10" s="1"/>
      <c r="K10">
        <v>18</v>
      </c>
      <c r="L10" s="1">
        <f t="shared" si="3"/>
        <v>4.195804195804196E-2</v>
      </c>
      <c r="M10" s="1"/>
      <c r="N10" s="15">
        <v>165</v>
      </c>
      <c r="O10" s="1">
        <f t="shared" si="4"/>
        <v>5.6390977443609019E-2</v>
      </c>
      <c r="Q10" s="15">
        <f t="shared" si="6"/>
        <v>151</v>
      </c>
      <c r="R10" s="1">
        <f t="shared" si="5"/>
        <v>5.4989075018208301E-2</v>
      </c>
      <c r="U10" s="1"/>
      <c r="W10" s="1"/>
    </row>
    <row r="11" spans="1:23" x14ac:dyDescent="0.35">
      <c r="A11" s="2" t="s">
        <v>9</v>
      </c>
      <c r="B11">
        <v>12</v>
      </c>
      <c r="C11" s="1">
        <f t="shared" si="0"/>
        <v>6.6666666666666666E-2</v>
      </c>
      <c r="D11" s="1"/>
      <c r="E11">
        <v>21</v>
      </c>
      <c r="F11" s="1">
        <f t="shared" si="1"/>
        <v>7.0945945945945943E-2</v>
      </c>
      <c r="G11" s="1"/>
      <c r="H11">
        <v>194</v>
      </c>
      <c r="I11" s="1">
        <f t="shared" si="2"/>
        <v>6.4688229409803275E-2</v>
      </c>
      <c r="J11" s="1"/>
      <c r="K11">
        <v>18</v>
      </c>
      <c r="L11" s="1">
        <f t="shared" si="3"/>
        <v>4.195804195804196E-2</v>
      </c>
      <c r="M11" s="1"/>
      <c r="N11" s="15">
        <v>183</v>
      </c>
      <c r="O11" s="1">
        <f t="shared" si="4"/>
        <v>6.2542720437457275E-2</v>
      </c>
      <c r="Q11" s="15">
        <f t="shared" si="6"/>
        <v>171</v>
      </c>
      <c r="R11" s="1">
        <f t="shared" si="5"/>
        <v>6.2272396212672977E-2</v>
      </c>
      <c r="U11" s="1"/>
      <c r="W11" s="1"/>
    </row>
    <row r="12" spans="1:23" x14ac:dyDescent="0.35">
      <c r="A12" s="2" t="s">
        <v>10</v>
      </c>
      <c r="B12">
        <v>13</v>
      </c>
      <c r="C12" s="1">
        <f t="shared" si="0"/>
        <v>7.2222222222222215E-2</v>
      </c>
      <c r="D12" s="1"/>
      <c r="E12">
        <v>7</v>
      </c>
      <c r="F12" s="1">
        <f t="shared" si="1"/>
        <v>2.364864864864865E-2</v>
      </c>
      <c r="G12" s="1"/>
      <c r="H12">
        <v>103</v>
      </c>
      <c r="I12" s="1">
        <f t="shared" si="2"/>
        <v>3.4344781593864622E-2</v>
      </c>
      <c r="J12" s="1"/>
      <c r="K12">
        <v>10</v>
      </c>
      <c r="L12" s="1">
        <f t="shared" si="3"/>
        <v>2.3310023310023312E-2</v>
      </c>
      <c r="M12" s="1"/>
      <c r="N12" s="15">
        <v>99</v>
      </c>
      <c r="O12" s="1">
        <f t="shared" si="4"/>
        <v>3.3834586466165412E-2</v>
      </c>
      <c r="Q12" s="15">
        <f t="shared" si="6"/>
        <v>86</v>
      </c>
      <c r="R12" s="1">
        <f t="shared" si="5"/>
        <v>3.1318281136198105E-2</v>
      </c>
      <c r="U12" s="1"/>
      <c r="W12" s="1"/>
    </row>
    <row r="13" spans="1:23" x14ac:dyDescent="0.35">
      <c r="B13">
        <f>SUM(B2:B12)</f>
        <v>180</v>
      </c>
      <c r="E13">
        <f>SUM(E2:E12)</f>
        <v>296</v>
      </c>
      <c r="H13">
        <f>SUM(H2:H12)</f>
        <v>2999</v>
      </c>
      <c r="K13">
        <f>SUM(K2:K12)</f>
        <v>429</v>
      </c>
      <c r="N13">
        <f>SUM(N2:N12)</f>
        <v>2926</v>
      </c>
      <c r="Q13" s="15">
        <f>SUM(Q2:Q12)</f>
        <v>2746</v>
      </c>
      <c r="R13" s="1"/>
      <c r="W13" s="1"/>
    </row>
    <row r="14" spans="1:23" x14ac:dyDescent="0.35">
      <c r="A14" s="2" t="s">
        <v>74</v>
      </c>
      <c r="B14">
        <f>B13/5</f>
        <v>36</v>
      </c>
      <c r="E14">
        <f>E13/4</f>
        <v>74</v>
      </c>
      <c r="H14">
        <f>H13/4</f>
        <v>749.75</v>
      </c>
      <c r="K14">
        <f>K13/3</f>
        <v>143</v>
      </c>
      <c r="N14">
        <f>SUM(B14:K14)</f>
        <v>1002.75</v>
      </c>
    </row>
    <row r="17" spans="1:18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2"/>
      <c r="Q17" s="20"/>
      <c r="R17" s="2"/>
    </row>
    <row r="18" spans="1:18" x14ac:dyDescent="0.35">
      <c r="A18" s="2" t="s">
        <v>65</v>
      </c>
      <c r="C18" s="1"/>
      <c r="D18" s="1"/>
      <c r="F18" s="1"/>
      <c r="G18" s="1"/>
      <c r="I18" s="1"/>
      <c r="J18" s="1"/>
      <c r="L18" s="1"/>
      <c r="M18" s="1"/>
      <c r="N18" s="15"/>
      <c r="O18" s="1"/>
      <c r="R18" s="1"/>
    </row>
    <row r="19" spans="1:18" x14ac:dyDescent="0.35">
      <c r="A19" s="2" t="s">
        <v>66</v>
      </c>
      <c r="C19" s="1"/>
      <c r="D19" s="1"/>
      <c r="F19" s="1"/>
      <c r="G19" s="1"/>
      <c r="I19" s="1"/>
      <c r="J19" s="1"/>
      <c r="L19" s="1"/>
      <c r="M19" s="1"/>
      <c r="N19" s="15"/>
      <c r="O19" s="1"/>
      <c r="R19" s="1"/>
    </row>
    <row r="20" spans="1:18" x14ac:dyDescent="0.35">
      <c r="C20" s="1"/>
      <c r="D20" s="1"/>
      <c r="F20" s="1"/>
      <c r="G20" s="1"/>
      <c r="I20" s="1"/>
      <c r="J20" s="1"/>
      <c r="L20" s="1"/>
      <c r="M20" s="1"/>
      <c r="N20" s="15"/>
      <c r="O20" s="1"/>
      <c r="R20" s="1"/>
    </row>
    <row r="21" spans="1:18" x14ac:dyDescent="0.35">
      <c r="C21" s="1"/>
      <c r="D21" s="1"/>
      <c r="F21" s="1"/>
      <c r="G21" s="1"/>
      <c r="I21" s="1"/>
      <c r="J21" s="1"/>
      <c r="L21" s="1"/>
      <c r="M21" s="1"/>
      <c r="N21" s="15"/>
      <c r="O21" s="1"/>
      <c r="R21" s="1"/>
    </row>
    <row r="22" spans="1:18" x14ac:dyDescent="0.35">
      <c r="C22" s="1"/>
      <c r="D22" s="1"/>
      <c r="F22" s="1"/>
      <c r="G22" s="1"/>
      <c r="I22" s="1"/>
      <c r="J22" s="1"/>
      <c r="L22" s="1"/>
      <c r="M22" s="1"/>
      <c r="N22" s="15"/>
      <c r="O22" s="1"/>
      <c r="R22" s="1"/>
    </row>
    <row r="23" spans="1:18" x14ac:dyDescent="0.35">
      <c r="C23" s="1"/>
      <c r="D23" s="1"/>
      <c r="F23" s="1"/>
      <c r="G23" s="1"/>
      <c r="I23" s="1"/>
      <c r="J23" s="1"/>
      <c r="L23" s="1"/>
      <c r="M23" s="1"/>
      <c r="N23" s="15"/>
      <c r="O23" s="1"/>
      <c r="R23" s="1"/>
    </row>
    <row r="24" spans="1:18" x14ac:dyDescent="0.35">
      <c r="C24" s="1"/>
      <c r="D24" s="1"/>
      <c r="F24" s="1"/>
      <c r="G24" s="1"/>
      <c r="I24" s="1"/>
      <c r="J24" s="1"/>
      <c r="L24" s="1"/>
      <c r="M24" s="1"/>
      <c r="N24" s="15"/>
      <c r="O24" s="1"/>
      <c r="R24" s="1"/>
    </row>
    <row r="25" spans="1:18" x14ac:dyDescent="0.35">
      <c r="C25" s="1"/>
      <c r="D25" s="1"/>
      <c r="F25" s="1"/>
      <c r="G25" s="1"/>
      <c r="I25" s="1"/>
      <c r="J25" s="1"/>
      <c r="L25" s="1"/>
      <c r="M25" s="1"/>
      <c r="N25" s="15"/>
      <c r="O25" s="1"/>
      <c r="R25" s="1"/>
    </row>
    <row r="26" spans="1:18" x14ac:dyDescent="0.35">
      <c r="C26" s="1"/>
      <c r="D26" s="1"/>
      <c r="F26" s="1"/>
      <c r="G26" s="1"/>
      <c r="I26" s="1"/>
      <c r="J26" s="1"/>
      <c r="L26" s="1"/>
      <c r="M26" s="1"/>
      <c r="N26" s="15"/>
      <c r="O26" s="1"/>
      <c r="R26" s="1"/>
    </row>
    <row r="27" spans="1:18" x14ac:dyDescent="0.35">
      <c r="C27" s="1"/>
      <c r="D27" s="1"/>
      <c r="F27" s="1"/>
      <c r="G27" s="1"/>
      <c r="I27" s="1"/>
      <c r="J27" s="1"/>
      <c r="L27" s="1"/>
      <c r="M27" s="1"/>
      <c r="N27" s="15"/>
      <c r="O27" s="1"/>
      <c r="R27" s="1"/>
    </row>
    <row r="28" spans="1:18" x14ac:dyDescent="0.35">
      <c r="C28" s="1"/>
      <c r="D28" s="1"/>
      <c r="F28" s="1"/>
      <c r="G28" s="1"/>
      <c r="I28" s="1"/>
      <c r="J28" s="1"/>
      <c r="L28" s="1"/>
      <c r="M28" s="1"/>
      <c r="N28" s="15"/>
      <c r="O28" s="1"/>
      <c r="R28" s="1"/>
    </row>
    <row r="29" spans="1:18" x14ac:dyDescent="0.35">
      <c r="N29"/>
      <c r="R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19" sqref="A19"/>
    </sheetView>
  </sheetViews>
  <sheetFormatPr defaultRowHeight="14.5" x14ac:dyDescent="0.35"/>
  <cols>
    <col min="1" max="1" width="10.453125" bestFit="1" customWidth="1"/>
  </cols>
  <sheetData>
    <row r="1" spans="1:10" x14ac:dyDescent="0.35">
      <c r="A1" s="2" t="s">
        <v>67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12</v>
      </c>
    </row>
    <row r="2" spans="1:10" x14ac:dyDescent="0.35">
      <c r="A2" s="2" t="s">
        <v>12</v>
      </c>
      <c r="B2" s="4"/>
      <c r="C2" s="4"/>
      <c r="D2" s="4"/>
      <c r="E2" s="4">
        <v>2</v>
      </c>
      <c r="F2" s="4">
        <v>0</v>
      </c>
      <c r="G2" s="4"/>
      <c r="H2">
        <f>110*3</f>
        <v>330</v>
      </c>
      <c r="J2" t="s">
        <v>69</v>
      </c>
    </row>
    <row r="3" spans="1:10" x14ac:dyDescent="0.35">
      <c r="A3" s="2" t="s">
        <v>21</v>
      </c>
      <c r="B3" s="11">
        <f t="shared" ref="B3:F3" si="0">B2/$H2</f>
        <v>0</v>
      </c>
      <c r="C3" s="11">
        <f t="shared" si="0"/>
        <v>0</v>
      </c>
      <c r="D3" s="11">
        <f t="shared" si="0"/>
        <v>0</v>
      </c>
      <c r="E3" s="11">
        <f t="shared" si="0"/>
        <v>6.0606060606060606E-3</v>
      </c>
      <c r="F3" s="11">
        <f t="shared" si="0"/>
        <v>0</v>
      </c>
      <c r="G3" s="11"/>
    </row>
    <row r="4" spans="1:10" x14ac:dyDescent="0.35">
      <c r="A4" s="2"/>
    </row>
    <row r="5" spans="1:10" x14ac:dyDescent="0.35">
      <c r="A5" s="2"/>
    </row>
    <row r="6" spans="1:10" x14ac:dyDescent="0.35">
      <c r="A6" s="2"/>
    </row>
    <row r="7" spans="1:10" x14ac:dyDescent="0.35">
      <c r="A7" s="2" t="s">
        <v>68</v>
      </c>
      <c r="B7" s="2" t="s">
        <v>13</v>
      </c>
      <c r="C7" s="2" t="s">
        <v>14</v>
      </c>
      <c r="D7" s="2" t="s">
        <v>15</v>
      </c>
      <c r="E7" s="2" t="s">
        <v>16</v>
      </c>
      <c r="F7" s="2" t="s">
        <v>17</v>
      </c>
      <c r="G7" s="2" t="s">
        <v>18</v>
      </c>
      <c r="H7" s="2" t="s">
        <v>12</v>
      </c>
      <c r="J7" t="s">
        <v>69</v>
      </c>
    </row>
    <row r="8" spans="1:10" x14ac:dyDescent="0.35">
      <c r="A8" s="2" t="s">
        <v>12</v>
      </c>
      <c r="B8" s="4"/>
      <c r="C8" s="4"/>
      <c r="D8" s="4"/>
      <c r="E8" s="4">
        <v>10</v>
      </c>
      <c r="F8" s="4">
        <v>3</v>
      </c>
      <c r="G8" s="4"/>
      <c r="H8">
        <f>110*3</f>
        <v>330</v>
      </c>
    </row>
    <row r="9" spans="1:10" x14ac:dyDescent="0.35">
      <c r="A9" s="2" t="s">
        <v>21</v>
      </c>
      <c r="B9" s="11">
        <f t="shared" ref="B9:F9" si="1">B8/$H8</f>
        <v>0</v>
      </c>
      <c r="C9" s="11">
        <f t="shared" si="1"/>
        <v>0</v>
      </c>
      <c r="D9" s="11">
        <f t="shared" si="1"/>
        <v>0</v>
      </c>
      <c r="E9" s="11">
        <f t="shared" si="1"/>
        <v>3.0303030303030304E-2</v>
      </c>
      <c r="F9" s="11">
        <f t="shared" si="1"/>
        <v>9.0909090909090905E-3</v>
      </c>
      <c r="G9" s="11"/>
    </row>
    <row r="10" spans="1:10" x14ac:dyDescent="0.35">
      <c r="A10" s="2"/>
    </row>
    <row r="11" spans="1:10" x14ac:dyDescent="0.35">
      <c r="A11" s="2"/>
    </row>
    <row r="12" spans="1:10" x14ac:dyDescent="0.35">
      <c r="A12" s="2"/>
    </row>
    <row r="13" spans="1:10" x14ac:dyDescent="0.35">
      <c r="A13" s="2"/>
    </row>
    <row r="14" spans="1:10" x14ac:dyDescent="0.35">
      <c r="A14" s="2" t="s">
        <v>70</v>
      </c>
      <c r="B14" s="2" t="s">
        <v>13</v>
      </c>
      <c r="C14" s="2" t="s">
        <v>14</v>
      </c>
      <c r="D14" s="2" t="s">
        <v>15</v>
      </c>
      <c r="E14" s="2" t="s">
        <v>16</v>
      </c>
      <c r="F14" s="2" t="s">
        <v>17</v>
      </c>
      <c r="G14" s="2" t="s">
        <v>18</v>
      </c>
      <c r="H14" s="2" t="s">
        <v>12</v>
      </c>
      <c r="J14" s="27" t="s">
        <v>73</v>
      </c>
    </row>
    <row r="15" spans="1:10" x14ac:dyDescent="0.35">
      <c r="A15" s="2" t="s">
        <v>12</v>
      </c>
      <c r="B15" s="4">
        <v>44</v>
      </c>
      <c r="C15" s="4">
        <v>28</v>
      </c>
      <c r="D15" s="4">
        <v>43</v>
      </c>
      <c r="E15" s="4"/>
      <c r="F15" s="4"/>
      <c r="G15" s="4"/>
      <c r="H15">
        <f>SUM(B15:F15)</f>
        <v>115</v>
      </c>
    </row>
    <row r="16" spans="1:10" x14ac:dyDescent="0.35">
      <c r="A16" s="2" t="s">
        <v>21</v>
      </c>
      <c r="B16" s="11">
        <f t="shared" ref="B16:F16" si="2">B15/$H15</f>
        <v>0.38260869565217392</v>
      </c>
      <c r="C16" s="11">
        <f t="shared" si="2"/>
        <v>0.24347826086956523</v>
      </c>
      <c r="D16" s="11">
        <f t="shared" si="2"/>
        <v>0.37391304347826088</v>
      </c>
      <c r="E16" s="11">
        <f t="shared" si="2"/>
        <v>0</v>
      </c>
      <c r="F16" s="11">
        <f t="shared" si="2"/>
        <v>0</v>
      </c>
      <c r="G16" s="11"/>
    </row>
    <row r="17" spans="1:10" x14ac:dyDescent="0.35">
      <c r="A17" s="2"/>
      <c r="C17" s="8"/>
      <c r="D17" s="8"/>
      <c r="E17" s="8"/>
      <c r="F17" s="8"/>
    </row>
    <row r="18" spans="1:10" x14ac:dyDescent="0.35">
      <c r="A18" s="2"/>
    </row>
    <row r="19" spans="1:10" x14ac:dyDescent="0.35">
      <c r="A19" s="2"/>
    </row>
    <row r="20" spans="1:10" x14ac:dyDescent="0.35">
      <c r="A20" s="2" t="s">
        <v>71</v>
      </c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17</v>
      </c>
      <c r="G20" s="2" t="s">
        <v>18</v>
      </c>
      <c r="H20" s="2" t="s">
        <v>12</v>
      </c>
      <c r="J20" s="27" t="s">
        <v>72</v>
      </c>
    </row>
    <row r="21" spans="1:10" x14ac:dyDescent="0.35">
      <c r="A21" s="2" t="s">
        <v>12</v>
      </c>
      <c r="B21" s="4">
        <v>27</v>
      </c>
      <c r="C21" s="4">
        <v>34</v>
      </c>
      <c r="D21" s="4">
        <v>57</v>
      </c>
      <c r="E21" s="4">
        <v>3</v>
      </c>
      <c r="F21" s="4"/>
      <c r="G21" s="4"/>
      <c r="H21">
        <f>SUM(B21:F21)</f>
        <v>121</v>
      </c>
    </row>
    <row r="22" spans="1:10" x14ac:dyDescent="0.35">
      <c r="A22" s="2" t="s">
        <v>21</v>
      </c>
      <c r="B22" s="11">
        <f t="shared" ref="B22:F22" si="3">B21/$H21</f>
        <v>0.2231404958677686</v>
      </c>
      <c r="C22" s="11">
        <f t="shared" si="3"/>
        <v>0.28099173553719009</v>
      </c>
      <c r="D22" s="11">
        <f t="shared" si="3"/>
        <v>0.47107438016528924</v>
      </c>
      <c r="E22" s="11">
        <f t="shared" si="3"/>
        <v>2.4793388429752067E-2</v>
      </c>
      <c r="F22" s="11">
        <f t="shared" si="3"/>
        <v>0</v>
      </c>
      <c r="G22" s="11"/>
    </row>
    <row r="23" spans="1:10" x14ac:dyDescent="0.35">
      <c r="B23" s="8"/>
      <c r="C23" s="8"/>
      <c r="D23" s="8"/>
      <c r="E2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pane ySplit="6" topLeftCell="A31" activePane="bottomLeft" state="frozenSplit"/>
      <selection pane="bottomLeft" activeCell="F38" sqref="F38"/>
    </sheetView>
  </sheetViews>
  <sheetFormatPr defaultRowHeight="14.5" x14ac:dyDescent="0.35"/>
  <cols>
    <col min="1" max="1" width="10.08984375" style="13" bestFit="1" customWidth="1"/>
    <col min="2" max="2" width="8.7265625" style="37"/>
    <col min="4" max="4" width="8.7265625" style="37"/>
    <col min="6" max="6" width="12.1796875" style="37" customWidth="1"/>
    <col min="7" max="7" width="12.1796875" customWidth="1"/>
    <col min="8" max="8" width="10.08984375" bestFit="1" customWidth="1"/>
    <col min="12" max="12" width="6.81640625" customWidth="1"/>
    <col min="13" max="13" width="7.54296875" customWidth="1"/>
    <col min="14" max="14" width="6.81640625" customWidth="1"/>
    <col min="15" max="15" width="8.26953125" customWidth="1"/>
    <col min="16" max="16" width="12.26953125" customWidth="1"/>
  </cols>
  <sheetData>
    <row r="1" spans="1:17" x14ac:dyDescent="0.35">
      <c r="B1" s="31" t="s">
        <v>13</v>
      </c>
      <c r="C1" s="2" t="s">
        <v>14</v>
      </c>
      <c r="D1" s="31" t="s">
        <v>15</v>
      </c>
      <c r="E1" s="2" t="s">
        <v>16</v>
      </c>
      <c r="F1" s="31" t="s">
        <v>17</v>
      </c>
      <c r="G1" s="2" t="s">
        <v>18</v>
      </c>
      <c r="H1" s="2" t="s">
        <v>22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</row>
    <row r="2" spans="1:17" x14ac:dyDescent="0.35">
      <c r="A2" s="13" t="s">
        <v>12</v>
      </c>
      <c r="B2" s="32">
        <f t="shared" ref="B2:G2" si="0">COUNT(B7:B10002)</f>
        <v>27</v>
      </c>
      <c r="C2" s="4">
        <f t="shared" si="0"/>
        <v>20</v>
      </c>
      <c r="D2" s="32">
        <f t="shared" si="0"/>
        <v>45</v>
      </c>
      <c r="E2" s="4">
        <f t="shared" si="0"/>
        <v>0</v>
      </c>
      <c r="F2" s="32">
        <f t="shared" si="0"/>
        <v>0</v>
      </c>
      <c r="G2" s="4">
        <f t="shared" si="0"/>
        <v>23</v>
      </c>
      <c r="H2" s="3">
        <f>SUM(B2:F2)</f>
        <v>92</v>
      </c>
      <c r="K2" t="s">
        <v>11</v>
      </c>
      <c r="L2">
        <v>3</v>
      </c>
      <c r="M2">
        <v>8</v>
      </c>
      <c r="N2">
        <v>11</v>
      </c>
    </row>
    <row r="3" spans="1:17" x14ac:dyDescent="0.35">
      <c r="A3" s="13" t="s">
        <v>21</v>
      </c>
      <c r="B3" s="33">
        <f t="shared" ref="B3:G3" si="1">B2/$H2</f>
        <v>0.29347826086956524</v>
      </c>
      <c r="C3" s="11">
        <f t="shared" si="1"/>
        <v>0.21739130434782608</v>
      </c>
      <c r="D3" s="33">
        <f t="shared" si="1"/>
        <v>0.4891304347826087</v>
      </c>
      <c r="E3" s="11">
        <f t="shared" si="1"/>
        <v>0</v>
      </c>
      <c r="F3" s="33">
        <f t="shared" si="1"/>
        <v>0</v>
      </c>
      <c r="G3" s="11">
        <f t="shared" si="1"/>
        <v>0.25</v>
      </c>
      <c r="H3" s="3" t="str">
        <f>IF(MOD(H2,4)&lt;&gt;0,"ERROR","")</f>
        <v/>
      </c>
      <c r="K3" t="s">
        <v>12</v>
      </c>
      <c r="L3">
        <f>L2+B2</f>
        <v>30</v>
      </c>
      <c r="M3">
        <f>M2+C2</f>
        <v>28</v>
      </c>
      <c r="N3">
        <f>N2+D2</f>
        <v>56</v>
      </c>
      <c r="O3">
        <f>O2+E2</f>
        <v>0</v>
      </c>
      <c r="P3">
        <f>P2+F2</f>
        <v>0</v>
      </c>
      <c r="Q3">
        <f>SUM(L3:P3)</f>
        <v>114</v>
      </c>
    </row>
    <row r="4" spans="1:17" x14ac:dyDescent="0.35">
      <c r="A4" s="13" t="s">
        <v>20</v>
      </c>
      <c r="B4" s="34">
        <f t="shared" ref="B4:G4" si="2">MIN(B$7:B$9999)</f>
        <v>9</v>
      </c>
      <c r="C4" s="5">
        <f t="shared" si="2"/>
        <v>3</v>
      </c>
      <c r="D4" s="34">
        <f t="shared" si="2"/>
        <v>1</v>
      </c>
      <c r="E4" s="5">
        <f t="shared" si="2"/>
        <v>0</v>
      </c>
      <c r="F4" s="34">
        <f t="shared" si="2"/>
        <v>0</v>
      </c>
      <c r="G4" s="5">
        <f t="shared" si="2"/>
        <v>85</v>
      </c>
      <c r="H4" s="3"/>
      <c r="L4" s="7">
        <f>L3/$Q3</f>
        <v>0.26315789473684209</v>
      </c>
      <c r="M4" s="7">
        <f t="shared" ref="M4:P4" si="3">M3/$Q3</f>
        <v>0.24561403508771928</v>
      </c>
      <c r="N4" s="7">
        <f t="shared" si="3"/>
        <v>0.49122807017543857</v>
      </c>
      <c r="O4" s="7">
        <f t="shared" si="3"/>
        <v>0</v>
      </c>
      <c r="P4" s="7">
        <f t="shared" si="3"/>
        <v>0</v>
      </c>
    </row>
    <row r="5" spans="1:17" x14ac:dyDescent="0.35">
      <c r="A5" s="13" t="s">
        <v>19</v>
      </c>
      <c r="B5" s="34">
        <f t="shared" ref="B5:G5" si="4">MAX(B$7:B$9999)</f>
        <v>17</v>
      </c>
      <c r="C5" s="5">
        <f t="shared" si="4"/>
        <v>15</v>
      </c>
      <c r="D5" s="34">
        <f t="shared" si="4"/>
        <v>1</v>
      </c>
      <c r="E5" s="5">
        <f t="shared" si="4"/>
        <v>0</v>
      </c>
      <c r="F5" s="34">
        <f t="shared" si="4"/>
        <v>0</v>
      </c>
      <c r="G5" s="5">
        <f t="shared" si="4"/>
        <v>140</v>
      </c>
      <c r="H5" s="3"/>
    </row>
    <row r="6" spans="1:17" ht="15" thickBot="1" x14ac:dyDescent="0.4">
      <c r="A6" s="13" t="s">
        <v>14</v>
      </c>
      <c r="B6" s="35">
        <f t="shared" ref="B6:G6" si="5">AVERAGE(B$7:B$9999)</f>
        <v>12.518518518518519</v>
      </c>
      <c r="C6" s="6">
        <f t="shared" si="5"/>
        <v>5.75</v>
      </c>
      <c r="D6" s="35">
        <f t="shared" si="5"/>
        <v>1</v>
      </c>
      <c r="E6" s="6" t="e">
        <f t="shared" si="5"/>
        <v>#DIV/0!</v>
      </c>
      <c r="F6" s="35" t="e">
        <f t="shared" si="5"/>
        <v>#DIV/0!</v>
      </c>
      <c r="G6" s="6">
        <f t="shared" si="5"/>
        <v>110.52173913043478</v>
      </c>
      <c r="H6" s="3"/>
    </row>
    <row r="7" spans="1:17" x14ac:dyDescent="0.35">
      <c r="B7" s="37">
        <v>12</v>
      </c>
      <c r="C7">
        <v>4</v>
      </c>
      <c r="D7" s="37">
        <v>1</v>
      </c>
      <c r="G7">
        <v>91</v>
      </c>
    </row>
    <row r="8" spans="1:17" x14ac:dyDescent="0.35">
      <c r="B8" s="37">
        <v>17</v>
      </c>
    </row>
    <row r="9" spans="1:17" x14ac:dyDescent="0.35">
      <c r="C9">
        <v>8</v>
      </c>
      <c r="D9" s="37">
        <v>1</v>
      </c>
      <c r="G9">
        <v>140</v>
      </c>
    </row>
    <row r="10" spans="1:17" x14ac:dyDescent="0.35">
      <c r="C10">
        <v>8</v>
      </c>
    </row>
    <row r="11" spans="1:17" x14ac:dyDescent="0.35">
      <c r="C11">
        <v>3</v>
      </c>
    </row>
    <row r="12" spans="1:17" x14ac:dyDescent="0.35">
      <c r="C12">
        <v>4</v>
      </c>
      <c r="D12" s="37">
        <v>1</v>
      </c>
      <c r="G12">
        <v>123</v>
      </c>
    </row>
    <row r="13" spans="1:17" x14ac:dyDescent="0.35">
      <c r="D13" s="37">
        <v>1</v>
      </c>
    </row>
    <row r="14" spans="1:17" x14ac:dyDescent="0.35">
      <c r="D14" s="37">
        <v>1</v>
      </c>
    </row>
    <row r="15" spans="1:17" x14ac:dyDescent="0.35">
      <c r="B15" s="37">
        <v>10</v>
      </c>
      <c r="D15" s="37">
        <v>1</v>
      </c>
      <c r="G15">
        <v>133</v>
      </c>
    </row>
    <row r="16" spans="1:17" x14ac:dyDescent="0.35">
      <c r="D16" s="37">
        <v>1</v>
      </c>
    </row>
    <row r="17" spans="2:7" x14ac:dyDescent="0.35">
      <c r="D17" s="37">
        <v>1</v>
      </c>
    </row>
    <row r="18" spans="2:7" x14ac:dyDescent="0.35">
      <c r="B18" s="37">
        <v>12</v>
      </c>
      <c r="C18">
        <v>3</v>
      </c>
      <c r="D18" s="37">
        <v>1</v>
      </c>
      <c r="G18">
        <v>106</v>
      </c>
    </row>
    <row r="19" spans="2:7" x14ac:dyDescent="0.35">
      <c r="D19" s="37">
        <v>1</v>
      </c>
    </row>
    <row r="20" spans="2:7" x14ac:dyDescent="0.35">
      <c r="B20" s="37">
        <v>11</v>
      </c>
      <c r="D20" s="37">
        <v>1</v>
      </c>
      <c r="G20">
        <v>93</v>
      </c>
    </row>
    <row r="21" spans="2:7" x14ac:dyDescent="0.35">
      <c r="D21" s="37">
        <v>1</v>
      </c>
    </row>
    <row r="22" spans="2:7" x14ac:dyDescent="0.35">
      <c r="D22" s="37">
        <v>1</v>
      </c>
    </row>
    <row r="23" spans="2:7" x14ac:dyDescent="0.35">
      <c r="C23">
        <v>5</v>
      </c>
      <c r="D23" s="37">
        <v>1</v>
      </c>
      <c r="G23">
        <v>116</v>
      </c>
    </row>
    <row r="24" spans="2:7" x14ac:dyDescent="0.35">
      <c r="C24">
        <v>7</v>
      </c>
      <c r="D24" s="37">
        <v>1</v>
      </c>
    </row>
    <row r="25" spans="2:7" x14ac:dyDescent="0.35">
      <c r="B25" s="37">
        <v>9</v>
      </c>
      <c r="C25">
        <v>5</v>
      </c>
      <c r="D25" s="37">
        <v>1</v>
      </c>
      <c r="G25">
        <v>86</v>
      </c>
    </row>
    <row r="26" spans="2:7" x14ac:dyDescent="0.35">
      <c r="B26" s="37">
        <v>9</v>
      </c>
    </row>
    <row r="27" spans="2:7" x14ac:dyDescent="0.35">
      <c r="B27" s="37">
        <v>10</v>
      </c>
      <c r="C27">
        <v>4</v>
      </c>
      <c r="D27" s="37">
        <v>1</v>
      </c>
      <c r="G27">
        <v>112</v>
      </c>
    </row>
    <row r="28" spans="2:7" x14ac:dyDescent="0.35">
      <c r="C28">
        <v>8</v>
      </c>
    </row>
    <row r="29" spans="2:7" x14ac:dyDescent="0.35">
      <c r="C29">
        <v>4</v>
      </c>
      <c r="D29" s="37">
        <v>1</v>
      </c>
      <c r="G29">
        <v>116</v>
      </c>
    </row>
    <row r="30" spans="2:7" x14ac:dyDescent="0.35">
      <c r="C30">
        <v>6</v>
      </c>
      <c r="D30" s="37">
        <v>1</v>
      </c>
    </row>
    <row r="31" spans="2:7" x14ac:dyDescent="0.35">
      <c r="C31">
        <v>6</v>
      </c>
      <c r="D31" s="37">
        <v>1</v>
      </c>
      <c r="G31">
        <v>133</v>
      </c>
    </row>
    <row r="32" spans="2:7" x14ac:dyDescent="0.35">
      <c r="D32" s="37">
        <v>1</v>
      </c>
    </row>
    <row r="33" spans="1:8" x14ac:dyDescent="0.35">
      <c r="D33" s="37">
        <v>1</v>
      </c>
    </row>
    <row r="36" spans="1:8" x14ac:dyDescent="0.35">
      <c r="A36" s="13">
        <v>42713</v>
      </c>
      <c r="C36">
        <v>4</v>
      </c>
      <c r="D36" s="37">
        <v>1</v>
      </c>
      <c r="G36">
        <v>106</v>
      </c>
      <c r="H36" s="13"/>
    </row>
    <row r="37" spans="1:8" x14ac:dyDescent="0.35">
      <c r="D37" s="37">
        <v>1</v>
      </c>
    </row>
    <row r="38" spans="1:8" x14ac:dyDescent="0.35">
      <c r="D38" s="37">
        <v>1</v>
      </c>
    </row>
    <row r="39" spans="1:8" x14ac:dyDescent="0.35">
      <c r="A39" s="13">
        <v>42735</v>
      </c>
      <c r="B39" s="37">
        <v>13</v>
      </c>
      <c r="D39" s="37">
        <v>1</v>
      </c>
      <c r="G39">
        <v>116</v>
      </c>
      <c r="H39" s="13"/>
    </row>
    <row r="40" spans="1:8" x14ac:dyDescent="0.35">
      <c r="D40" s="37">
        <v>1</v>
      </c>
    </row>
    <row r="41" spans="1:8" x14ac:dyDescent="0.35">
      <c r="D41" s="37">
        <v>1</v>
      </c>
    </row>
    <row r="42" spans="1:8" x14ac:dyDescent="0.35">
      <c r="A42" s="13">
        <v>42735</v>
      </c>
      <c r="B42" s="37">
        <v>10</v>
      </c>
      <c r="D42" s="37">
        <v>1</v>
      </c>
      <c r="G42">
        <v>103</v>
      </c>
      <c r="H42" s="13"/>
    </row>
    <row r="43" spans="1:8" x14ac:dyDescent="0.35">
      <c r="B43" s="37">
        <v>11</v>
      </c>
      <c r="D43" s="37">
        <v>1</v>
      </c>
    </row>
    <row r="44" spans="1:8" x14ac:dyDescent="0.35">
      <c r="A44" s="13">
        <v>42738</v>
      </c>
      <c r="B44" s="37">
        <v>17</v>
      </c>
      <c r="D44" s="37">
        <v>1</v>
      </c>
      <c r="G44">
        <v>104</v>
      </c>
    </row>
    <row r="45" spans="1:8" x14ac:dyDescent="0.35">
      <c r="B45" s="37">
        <v>16</v>
      </c>
      <c r="D45" s="37">
        <v>1</v>
      </c>
    </row>
    <row r="46" spans="1:8" x14ac:dyDescent="0.35">
      <c r="A46" s="13">
        <v>42740</v>
      </c>
      <c r="B46" s="37">
        <v>16</v>
      </c>
      <c r="D46" s="37">
        <v>1</v>
      </c>
      <c r="G46">
        <v>137</v>
      </c>
      <c r="H46" t="s">
        <v>31</v>
      </c>
    </row>
    <row r="47" spans="1:8" x14ac:dyDescent="0.35">
      <c r="B47" s="37">
        <v>10</v>
      </c>
    </row>
    <row r="48" spans="1:8" x14ac:dyDescent="0.35">
      <c r="B48" s="37">
        <v>10</v>
      </c>
    </row>
    <row r="49" spans="1:7" x14ac:dyDescent="0.35">
      <c r="A49" s="13">
        <v>42741</v>
      </c>
      <c r="B49" s="37">
        <v>14</v>
      </c>
      <c r="D49" s="37">
        <v>1</v>
      </c>
      <c r="G49">
        <v>112</v>
      </c>
    </row>
    <row r="50" spans="1:7" x14ac:dyDescent="0.35">
      <c r="B50" s="37">
        <v>16</v>
      </c>
      <c r="D50" s="37">
        <v>1</v>
      </c>
    </row>
    <row r="51" spans="1:7" x14ac:dyDescent="0.35">
      <c r="A51" s="13">
        <v>42741</v>
      </c>
      <c r="B51" s="37">
        <v>13</v>
      </c>
      <c r="C51">
        <v>4</v>
      </c>
      <c r="D51" s="37">
        <v>1</v>
      </c>
      <c r="G51">
        <v>88</v>
      </c>
    </row>
    <row r="52" spans="1:7" x14ac:dyDescent="0.35">
      <c r="C52">
        <v>8</v>
      </c>
    </row>
    <row r="53" spans="1:7" x14ac:dyDescent="0.35">
      <c r="A53" s="13">
        <v>42745</v>
      </c>
      <c r="B53" s="37">
        <v>11</v>
      </c>
      <c r="C53">
        <v>4</v>
      </c>
      <c r="D53" s="37">
        <v>1</v>
      </c>
      <c r="G53">
        <v>133</v>
      </c>
    </row>
    <row r="54" spans="1:7" x14ac:dyDescent="0.35">
      <c r="D54" s="37">
        <v>1</v>
      </c>
    </row>
    <row r="55" spans="1:7" x14ac:dyDescent="0.35">
      <c r="A55" s="13">
        <v>42749</v>
      </c>
      <c r="B55" s="37">
        <v>10</v>
      </c>
      <c r="C55">
        <v>15</v>
      </c>
      <c r="D55" s="37">
        <v>1</v>
      </c>
      <c r="G55">
        <v>94</v>
      </c>
    </row>
    <row r="56" spans="1:7" x14ac:dyDescent="0.35">
      <c r="D56" s="37">
        <v>1</v>
      </c>
    </row>
    <row r="57" spans="1:7" x14ac:dyDescent="0.35">
      <c r="A57" s="13">
        <v>42750</v>
      </c>
      <c r="B57" s="37">
        <v>11</v>
      </c>
      <c r="C57">
        <v>5</v>
      </c>
      <c r="D57" s="37">
        <v>1</v>
      </c>
      <c r="G57">
        <v>103</v>
      </c>
    </row>
    <row r="58" spans="1:7" x14ac:dyDescent="0.35">
      <c r="D58" s="37">
        <v>1</v>
      </c>
    </row>
    <row r="59" spans="1:7" x14ac:dyDescent="0.35">
      <c r="A59" s="13">
        <v>42755</v>
      </c>
      <c r="B59" s="37">
        <v>13</v>
      </c>
      <c r="D59" s="37">
        <v>1</v>
      </c>
      <c r="G59">
        <v>85</v>
      </c>
    </row>
    <row r="60" spans="1:7" x14ac:dyDescent="0.35">
      <c r="B60" s="37">
        <v>13</v>
      </c>
      <c r="D60" s="37">
        <v>1</v>
      </c>
    </row>
    <row r="61" spans="1:7" x14ac:dyDescent="0.35">
      <c r="A61" s="13">
        <v>42755</v>
      </c>
      <c r="B61" s="37">
        <v>14</v>
      </c>
      <c r="D61" s="37">
        <v>1</v>
      </c>
      <c r="G61">
        <v>112</v>
      </c>
    </row>
    <row r="62" spans="1:7" x14ac:dyDescent="0.35">
      <c r="B62" s="37">
        <v>14</v>
      </c>
    </row>
    <row r="63" spans="1:7" x14ac:dyDescent="0.35">
      <c r="B63" s="37">
        <v>16</v>
      </c>
    </row>
    <row r="64" spans="1:7" x14ac:dyDescent="0.35">
      <c r="A64" s="28" t="s">
        <v>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pane ySplit="6" topLeftCell="A19" activePane="bottomLeft" state="frozenSplit"/>
      <selection pane="bottomLeft" activeCell="G1" sqref="G1"/>
    </sheetView>
  </sheetViews>
  <sheetFormatPr defaultRowHeight="14.5" x14ac:dyDescent="0.35"/>
  <cols>
    <col min="1" max="1" width="10.08984375" bestFit="1" customWidth="1"/>
    <col min="2" max="2" width="8.7265625" style="37"/>
    <col min="4" max="4" width="8.7265625" style="37"/>
    <col min="6" max="6" width="12.1796875" style="37" customWidth="1"/>
    <col min="7" max="7" width="12.1796875" customWidth="1"/>
    <col min="8" max="8" width="10.08984375" bestFit="1" customWidth="1"/>
    <col min="12" max="12" width="6.81640625" customWidth="1"/>
    <col min="13" max="13" width="7.54296875" customWidth="1"/>
    <col min="14" max="14" width="6.81640625" customWidth="1"/>
    <col min="15" max="15" width="8.26953125" customWidth="1"/>
    <col min="16" max="16" width="12.26953125" customWidth="1"/>
  </cols>
  <sheetData>
    <row r="1" spans="1:17" x14ac:dyDescent="0.35">
      <c r="B1" s="31" t="s">
        <v>13</v>
      </c>
      <c r="C1" s="2" t="s">
        <v>14</v>
      </c>
      <c r="D1" s="31" t="s">
        <v>15</v>
      </c>
      <c r="E1" s="2" t="s">
        <v>16</v>
      </c>
      <c r="F1" s="31" t="s">
        <v>17</v>
      </c>
      <c r="G1" s="2" t="s">
        <v>18</v>
      </c>
      <c r="H1" s="2" t="s">
        <v>22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</row>
    <row r="2" spans="1:17" x14ac:dyDescent="0.35">
      <c r="A2" s="2" t="s">
        <v>12</v>
      </c>
      <c r="B2" s="32">
        <f>COUNT(B7:B10002)</f>
        <v>10</v>
      </c>
      <c r="C2" s="4">
        <f t="shared" ref="C2:F2" si="0">COUNT(C7:C10002)</f>
        <v>23</v>
      </c>
      <c r="D2" s="32">
        <f t="shared" si="0"/>
        <v>33</v>
      </c>
      <c r="E2" s="4">
        <f t="shared" si="0"/>
        <v>6</v>
      </c>
      <c r="F2" s="32">
        <f t="shared" si="0"/>
        <v>0</v>
      </c>
      <c r="G2" s="4">
        <f t="shared" ref="G2" si="1">COUNT(G7:G10002)</f>
        <v>17</v>
      </c>
      <c r="H2" s="3">
        <f>SUM(B2:F2)</f>
        <v>72</v>
      </c>
      <c r="K2" t="s">
        <v>11</v>
      </c>
      <c r="L2">
        <v>3</v>
      </c>
      <c r="M2">
        <v>8</v>
      </c>
      <c r="N2">
        <v>11</v>
      </c>
    </row>
    <row r="3" spans="1:17" x14ac:dyDescent="0.35">
      <c r="A3" s="2" t="s">
        <v>21</v>
      </c>
      <c r="B3" s="33">
        <f t="shared" ref="B3:G3" si="2">B2/$H2</f>
        <v>0.1388888888888889</v>
      </c>
      <c r="C3" s="11">
        <f t="shared" si="2"/>
        <v>0.31944444444444442</v>
      </c>
      <c r="D3" s="33">
        <f t="shared" si="2"/>
        <v>0.45833333333333331</v>
      </c>
      <c r="E3" s="11">
        <f t="shared" si="2"/>
        <v>8.3333333333333329E-2</v>
      </c>
      <c r="F3" s="33">
        <f t="shared" si="2"/>
        <v>0</v>
      </c>
      <c r="G3" s="11">
        <f t="shared" si="2"/>
        <v>0.2361111111111111</v>
      </c>
      <c r="H3" s="3" t="str">
        <f>IF(MOD(H2,4)&lt;&gt;0,"ERROR","")</f>
        <v/>
      </c>
      <c r="K3" t="s">
        <v>12</v>
      </c>
      <c r="L3">
        <f>L2+B2</f>
        <v>13</v>
      </c>
      <c r="M3">
        <f>M2+C2</f>
        <v>31</v>
      </c>
      <c r="N3">
        <f>N2+D2</f>
        <v>44</v>
      </c>
      <c r="O3">
        <f>O2+E2</f>
        <v>6</v>
      </c>
      <c r="P3">
        <f>P2+F2</f>
        <v>0</v>
      </c>
      <c r="Q3">
        <f>SUM(L3:P3)</f>
        <v>94</v>
      </c>
    </row>
    <row r="4" spans="1:17" x14ac:dyDescent="0.35">
      <c r="A4" s="2" t="s">
        <v>20</v>
      </c>
      <c r="B4" s="34">
        <f>MIN(B$7:B$9999)</f>
        <v>12</v>
      </c>
      <c r="C4" s="5">
        <f t="shared" ref="C4:G4" si="3">MIN(C$7:C$9999)</f>
        <v>5</v>
      </c>
      <c r="D4" s="34">
        <f t="shared" si="3"/>
        <v>1</v>
      </c>
      <c r="E4" s="5">
        <f t="shared" si="3"/>
        <v>1</v>
      </c>
      <c r="F4" s="34">
        <f t="shared" si="3"/>
        <v>0</v>
      </c>
      <c r="G4" s="5">
        <f t="shared" si="3"/>
        <v>104</v>
      </c>
      <c r="H4" s="3"/>
      <c r="L4" s="7">
        <f>L3/$Q3</f>
        <v>0.13829787234042554</v>
      </c>
      <c r="M4" s="7">
        <f t="shared" ref="M4:P4" si="4">M3/$Q3</f>
        <v>0.32978723404255317</v>
      </c>
      <c r="N4" s="7">
        <f t="shared" si="4"/>
        <v>0.46808510638297873</v>
      </c>
      <c r="O4" s="7">
        <f t="shared" si="4"/>
        <v>6.3829787234042548E-2</v>
      </c>
      <c r="P4" s="7">
        <f t="shared" si="4"/>
        <v>0</v>
      </c>
    </row>
    <row r="5" spans="1:17" x14ac:dyDescent="0.35">
      <c r="A5" s="2" t="s">
        <v>19</v>
      </c>
      <c r="B5" s="34">
        <f>MAX(B$7:B$9999)</f>
        <v>19</v>
      </c>
      <c r="C5" s="5">
        <f t="shared" ref="C5:G5" si="5">MAX(C$7:C$9999)</f>
        <v>12</v>
      </c>
      <c r="D5" s="34">
        <f t="shared" si="5"/>
        <v>12</v>
      </c>
      <c r="E5" s="5">
        <f t="shared" si="5"/>
        <v>2</v>
      </c>
      <c r="F5" s="34">
        <f t="shared" si="5"/>
        <v>0</v>
      </c>
      <c r="G5" s="5">
        <f t="shared" si="5"/>
        <v>165</v>
      </c>
      <c r="H5" s="3"/>
    </row>
    <row r="6" spans="1:17" ht="15" thickBot="1" x14ac:dyDescent="0.4">
      <c r="A6" s="12" t="s">
        <v>14</v>
      </c>
      <c r="B6" s="38">
        <f>AVERAGE(B$7:B$9999)</f>
        <v>16.2</v>
      </c>
      <c r="C6" s="14">
        <f t="shared" ref="C6:G6" si="6">AVERAGE(C$7:C$9999)</f>
        <v>8.5652173913043477</v>
      </c>
      <c r="D6" s="38">
        <f t="shared" si="6"/>
        <v>2.5757575757575757</v>
      </c>
      <c r="E6" s="14">
        <f t="shared" si="6"/>
        <v>1.1666666666666667</v>
      </c>
      <c r="F6" s="35"/>
      <c r="G6" s="6">
        <f t="shared" si="6"/>
        <v>127.64705882352941</v>
      </c>
      <c r="H6" s="3"/>
    </row>
    <row r="7" spans="1:17" x14ac:dyDescent="0.35">
      <c r="B7" s="37">
        <v>12</v>
      </c>
      <c r="D7" s="37">
        <v>2</v>
      </c>
      <c r="E7">
        <v>1</v>
      </c>
      <c r="G7">
        <v>135</v>
      </c>
    </row>
    <row r="8" spans="1:17" x14ac:dyDescent="0.35">
      <c r="D8" s="37">
        <v>3</v>
      </c>
    </row>
    <row r="9" spans="1:17" x14ac:dyDescent="0.35">
      <c r="A9" s="13">
        <v>42724</v>
      </c>
      <c r="B9" s="37">
        <v>16</v>
      </c>
      <c r="D9" s="37">
        <v>1</v>
      </c>
      <c r="G9">
        <v>165</v>
      </c>
      <c r="H9" s="13"/>
    </row>
    <row r="10" spans="1:17" x14ac:dyDescent="0.35">
      <c r="D10" s="37">
        <v>1</v>
      </c>
    </row>
    <row r="11" spans="1:17" x14ac:dyDescent="0.35">
      <c r="D11" s="37">
        <v>2</v>
      </c>
    </row>
    <row r="12" spans="1:17" x14ac:dyDescent="0.35">
      <c r="B12" s="37">
        <v>19</v>
      </c>
      <c r="C12">
        <v>5</v>
      </c>
      <c r="D12" s="37">
        <v>1</v>
      </c>
      <c r="G12">
        <v>129</v>
      </c>
    </row>
    <row r="13" spans="1:17" x14ac:dyDescent="0.35">
      <c r="C13">
        <v>8</v>
      </c>
    </row>
    <row r="14" spans="1:17" x14ac:dyDescent="0.35">
      <c r="C14">
        <v>10</v>
      </c>
      <c r="D14" s="37">
        <v>1</v>
      </c>
      <c r="G14">
        <v>114</v>
      </c>
    </row>
    <row r="15" spans="1:17" x14ac:dyDescent="0.35">
      <c r="C15">
        <v>8</v>
      </c>
      <c r="D15" s="37">
        <v>2</v>
      </c>
    </row>
    <row r="16" spans="1:17" x14ac:dyDescent="0.35">
      <c r="C16">
        <v>5</v>
      </c>
      <c r="D16" s="37">
        <v>3</v>
      </c>
      <c r="G16">
        <v>104</v>
      </c>
    </row>
    <row r="17" spans="1:8" x14ac:dyDescent="0.35">
      <c r="C17">
        <v>9</v>
      </c>
      <c r="D17" s="37">
        <v>2</v>
      </c>
    </row>
    <row r="18" spans="1:8" x14ac:dyDescent="0.35">
      <c r="C18">
        <v>12</v>
      </c>
      <c r="D18" s="37">
        <v>1</v>
      </c>
      <c r="G18">
        <v>108</v>
      </c>
    </row>
    <row r="19" spans="1:8" x14ac:dyDescent="0.35">
      <c r="D19" s="37">
        <v>1</v>
      </c>
    </row>
    <row r="20" spans="1:8" x14ac:dyDescent="0.35">
      <c r="D20" s="37">
        <v>3</v>
      </c>
    </row>
    <row r="21" spans="1:8" x14ac:dyDescent="0.35">
      <c r="C21">
        <v>8</v>
      </c>
      <c r="D21" s="37">
        <v>1</v>
      </c>
      <c r="G21">
        <v>122</v>
      </c>
    </row>
    <row r="22" spans="1:8" x14ac:dyDescent="0.35">
      <c r="D22" s="37">
        <v>2</v>
      </c>
    </row>
    <row r="23" spans="1:8" x14ac:dyDescent="0.35">
      <c r="D23" s="37">
        <v>3</v>
      </c>
    </row>
    <row r="24" spans="1:8" x14ac:dyDescent="0.35">
      <c r="C24">
        <v>11</v>
      </c>
      <c r="D24" s="37">
        <v>1</v>
      </c>
      <c r="G24">
        <v>104</v>
      </c>
    </row>
    <row r="25" spans="1:8" x14ac:dyDescent="0.35">
      <c r="C25">
        <v>9</v>
      </c>
      <c r="D25" s="37">
        <v>2</v>
      </c>
    </row>
    <row r="26" spans="1:8" x14ac:dyDescent="0.35">
      <c r="A26" s="13">
        <v>42713</v>
      </c>
      <c r="C26">
        <v>10</v>
      </c>
      <c r="D26" s="37">
        <v>3</v>
      </c>
      <c r="E26">
        <v>1</v>
      </c>
      <c r="H26" s="13"/>
    </row>
    <row r="27" spans="1:8" x14ac:dyDescent="0.35">
      <c r="C27">
        <v>12</v>
      </c>
    </row>
    <row r="28" spans="1:8" x14ac:dyDescent="0.35">
      <c r="B28" s="37">
        <v>12</v>
      </c>
      <c r="C28">
        <v>5</v>
      </c>
      <c r="D28" s="37">
        <v>3</v>
      </c>
      <c r="G28">
        <v>128</v>
      </c>
    </row>
    <row r="29" spans="1:8" x14ac:dyDescent="0.35">
      <c r="B29" s="37">
        <v>19</v>
      </c>
    </row>
    <row r="30" spans="1:8" x14ac:dyDescent="0.35">
      <c r="B30" s="37">
        <v>16</v>
      </c>
      <c r="C30">
        <v>9</v>
      </c>
      <c r="D30" s="37">
        <v>3</v>
      </c>
      <c r="G30">
        <v>136</v>
      </c>
    </row>
    <row r="31" spans="1:8" x14ac:dyDescent="0.35">
      <c r="C31">
        <v>6</v>
      </c>
    </row>
    <row r="32" spans="1:8" x14ac:dyDescent="0.35">
      <c r="B32" s="37">
        <v>15</v>
      </c>
      <c r="C32">
        <v>8</v>
      </c>
      <c r="D32" s="37">
        <v>1</v>
      </c>
      <c r="E32">
        <v>1</v>
      </c>
      <c r="G32">
        <v>155</v>
      </c>
    </row>
    <row r="33" spans="1:8" x14ac:dyDescent="0.35">
      <c r="C33">
        <v>10</v>
      </c>
      <c r="D33" s="37">
        <v>2</v>
      </c>
      <c r="G33">
        <v>160</v>
      </c>
    </row>
    <row r="34" spans="1:8" x14ac:dyDescent="0.35">
      <c r="D34" s="37">
        <v>3</v>
      </c>
    </row>
    <row r="35" spans="1:8" x14ac:dyDescent="0.35">
      <c r="D35" s="37">
        <v>1</v>
      </c>
    </row>
    <row r="36" spans="1:8" x14ac:dyDescent="0.35">
      <c r="A36" s="13">
        <v>42722</v>
      </c>
      <c r="B36" s="37">
        <v>17</v>
      </c>
      <c r="C36">
        <v>9</v>
      </c>
      <c r="D36" s="37">
        <v>2</v>
      </c>
      <c r="G36">
        <v>120</v>
      </c>
      <c r="H36" t="s">
        <v>25</v>
      </c>
    </row>
    <row r="37" spans="1:8" x14ac:dyDescent="0.35">
      <c r="C37">
        <v>7</v>
      </c>
    </row>
    <row r="38" spans="1:8" x14ac:dyDescent="0.35">
      <c r="A38" s="13">
        <v>42713</v>
      </c>
      <c r="C38">
        <v>10</v>
      </c>
      <c r="D38" s="37">
        <v>3</v>
      </c>
      <c r="E38">
        <v>1</v>
      </c>
      <c r="G38">
        <v>105</v>
      </c>
      <c r="H38" s="13"/>
    </row>
    <row r="39" spans="1:8" x14ac:dyDescent="0.35">
      <c r="C39">
        <v>12</v>
      </c>
    </row>
    <row r="40" spans="1:8" x14ac:dyDescent="0.35">
      <c r="A40" s="13">
        <v>42738</v>
      </c>
      <c r="C40">
        <v>5</v>
      </c>
      <c r="D40" s="37">
        <v>10</v>
      </c>
      <c r="E40">
        <v>2</v>
      </c>
      <c r="G40">
        <v>107</v>
      </c>
      <c r="H40" t="s">
        <v>25</v>
      </c>
    </row>
    <row r="41" spans="1:8" x14ac:dyDescent="0.35">
      <c r="D41" s="37">
        <v>12</v>
      </c>
    </row>
    <row r="42" spans="1:8" x14ac:dyDescent="0.35">
      <c r="A42" s="13">
        <v>42737</v>
      </c>
      <c r="B42" s="37">
        <v>19</v>
      </c>
      <c r="D42" s="37">
        <v>3</v>
      </c>
      <c r="E42">
        <v>1</v>
      </c>
      <c r="G42">
        <v>146</v>
      </c>
    </row>
    <row r="43" spans="1:8" x14ac:dyDescent="0.35">
      <c r="D43" s="37">
        <v>3</v>
      </c>
    </row>
    <row r="44" spans="1:8" x14ac:dyDescent="0.35">
      <c r="A44" s="13">
        <v>42740</v>
      </c>
      <c r="B44" s="37">
        <v>17</v>
      </c>
      <c r="C44">
        <v>9</v>
      </c>
      <c r="D44" s="37">
        <v>3</v>
      </c>
      <c r="G44">
        <v>132</v>
      </c>
    </row>
    <row r="45" spans="1:8" x14ac:dyDescent="0.35">
      <c r="D45" s="37">
        <v>1</v>
      </c>
    </row>
    <row r="46" spans="1:8" x14ac:dyDescent="0.35">
      <c r="A46" s="13">
        <v>42742</v>
      </c>
      <c r="B46" s="37" t="s">
        <v>32</v>
      </c>
    </row>
    <row r="47" spans="1:8" x14ac:dyDescent="0.35">
      <c r="A47" s="28" t="s">
        <v>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7"/>
  <sheetViews>
    <sheetView workbookViewId="0">
      <pane ySplit="11" topLeftCell="A12" activePane="bottomLeft" state="frozen"/>
      <selection pane="bottomLeft" activeCell="B2" sqref="B2"/>
    </sheetView>
  </sheetViews>
  <sheetFormatPr defaultRowHeight="14.5" x14ac:dyDescent="0.35"/>
  <cols>
    <col min="1" max="1" width="15.90625" customWidth="1"/>
    <col min="2" max="2" width="16.36328125" style="37" bestFit="1" customWidth="1"/>
    <col min="3" max="3" width="8.81640625" bestFit="1" customWidth="1"/>
    <col min="4" max="4" width="8.81640625" style="37" bestFit="1" customWidth="1"/>
    <col min="5" max="5" width="8.81640625" bestFit="1" customWidth="1"/>
    <col min="6" max="6" width="12.1796875" style="37" customWidth="1"/>
    <col min="7" max="7" width="12.1796875" customWidth="1"/>
    <col min="8" max="8" width="10.08984375" customWidth="1"/>
    <col min="12" max="12" width="6.81640625" customWidth="1"/>
    <col min="13" max="13" width="7.54296875" customWidth="1"/>
    <col min="14" max="14" width="6.81640625" customWidth="1"/>
    <col min="15" max="15" width="8.26953125" customWidth="1"/>
    <col min="16" max="16" width="12.26953125" customWidth="1"/>
  </cols>
  <sheetData>
    <row r="1" spans="1:16" x14ac:dyDescent="0.35">
      <c r="A1" s="2" t="s">
        <v>23</v>
      </c>
      <c r="B1" s="31" t="s">
        <v>13</v>
      </c>
      <c r="C1" s="2" t="s">
        <v>14</v>
      </c>
      <c r="D1" s="31" t="s">
        <v>15</v>
      </c>
      <c r="E1" s="2" t="s">
        <v>16</v>
      </c>
      <c r="F1" s="31" t="s">
        <v>17</v>
      </c>
      <c r="G1" s="2" t="s">
        <v>18</v>
      </c>
      <c r="H1" s="2" t="s">
        <v>22</v>
      </c>
      <c r="L1" s="2"/>
      <c r="M1" s="2"/>
      <c r="N1" s="2"/>
      <c r="O1" s="2"/>
      <c r="P1" s="2"/>
    </row>
    <row r="2" spans="1:16" x14ac:dyDescent="0.35">
      <c r="A2" s="2" t="s">
        <v>12</v>
      </c>
      <c r="B2" s="32">
        <f t="shared" ref="B2:G2" si="0">COUNT(B12:B9920)</f>
        <v>28</v>
      </c>
      <c r="C2" s="4">
        <f t="shared" si="0"/>
        <v>9</v>
      </c>
      <c r="D2" s="32">
        <f t="shared" si="0"/>
        <v>14</v>
      </c>
      <c r="E2" s="4">
        <f t="shared" si="0"/>
        <v>27</v>
      </c>
      <c r="F2" s="32">
        <f t="shared" si="0"/>
        <v>7</v>
      </c>
      <c r="G2" s="4">
        <f t="shared" si="0"/>
        <v>17</v>
      </c>
      <c r="H2" s="3">
        <f>SUM(B2:F2)</f>
        <v>85</v>
      </c>
    </row>
    <row r="3" spans="1:16" x14ac:dyDescent="0.35">
      <c r="A3" s="2" t="s">
        <v>21</v>
      </c>
      <c r="B3" s="33">
        <f t="shared" ref="B3:F3" si="1">B2/$H2</f>
        <v>0.32941176470588235</v>
      </c>
      <c r="C3" s="11">
        <f t="shared" si="1"/>
        <v>0.10588235294117647</v>
      </c>
      <c r="D3" s="33">
        <f t="shared" si="1"/>
        <v>0.16470588235294117</v>
      </c>
      <c r="E3" s="11">
        <f t="shared" si="1"/>
        <v>0.31764705882352939</v>
      </c>
      <c r="F3" s="33">
        <f t="shared" si="1"/>
        <v>8.2352941176470587E-2</v>
      </c>
      <c r="G3" s="11"/>
      <c r="H3" s="3" t="str">
        <f>IF(MOD(H2,5)&lt;&gt;0,"ERROR","")</f>
        <v/>
      </c>
    </row>
    <row r="4" spans="1:16" x14ac:dyDescent="0.35">
      <c r="A4" s="2" t="s">
        <v>20</v>
      </c>
      <c r="B4" s="34">
        <f t="shared" ref="B4:G4" si="2">MIN(B$12:B$9917)</f>
        <v>30</v>
      </c>
      <c r="C4" s="5">
        <f t="shared" si="2"/>
        <v>18</v>
      </c>
      <c r="D4" s="34">
        <f t="shared" si="2"/>
        <v>10</v>
      </c>
      <c r="E4" s="5">
        <f t="shared" si="2"/>
        <v>5</v>
      </c>
      <c r="F4" s="34">
        <f t="shared" si="2"/>
        <v>4</v>
      </c>
      <c r="G4" s="5">
        <f t="shared" si="2"/>
        <v>461</v>
      </c>
      <c r="H4" s="2" t="s">
        <v>74</v>
      </c>
    </row>
    <row r="5" spans="1:16" x14ac:dyDescent="0.35">
      <c r="A5" s="2" t="s">
        <v>19</v>
      </c>
      <c r="B5" s="34">
        <f t="shared" ref="B5:G5" si="3">MAX(B$12:B$9917)</f>
        <v>45</v>
      </c>
      <c r="C5" s="5">
        <f t="shared" si="3"/>
        <v>24</v>
      </c>
      <c r="D5" s="34">
        <f t="shared" si="3"/>
        <v>17</v>
      </c>
      <c r="E5" s="5">
        <f t="shared" si="3"/>
        <v>13</v>
      </c>
      <c r="F5" s="34">
        <f t="shared" si="3"/>
        <v>9</v>
      </c>
      <c r="G5" s="5">
        <f t="shared" si="3"/>
        <v>737</v>
      </c>
      <c r="H5" s="3">
        <f>H2/5</f>
        <v>17</v>
      </c>
      <c r="I5" t="s">
        <v>77</v>
      </c>
      <c r="J5">
        <f>1-(12-F5)/(12-4+1)</f>
        <v>0.66666666666666674</v>
      </c>
    </row>
    <row r="6" spans="1:16" ht="15" thickBot="1" x14ac:dyDescent="0.4">
      <c r="A6" s="12" t="s">
        <v>14</v>
      </c>
      <c r="B6" s="35">
        <f t="shared" ref="B6:G6" si="4">AVERAGE(B$12:B$9917)</f>
        <v>38.535714285714285</v>
      </c>
      <c r="C6" s="6">
        <f t="shared" si="4"/>
        <v>21.222222222222221</v>
      </c>
      <c r="D6" s="35">
        <f t="shared" si="4"/>
        <v>14</v>
      </c>
      <c r="E6" s="6">
        <f t="shared" si="4"/>
        <v>8.5925925925925934</v>
      </c>
      <c r="F6" s="35">
        <f t="shared" si="4"/>
        <v>6.4285714285714288</v>
      </c>
      <c r="G6" s="6">
        <f t="shared" si="4"/>
        <v>604.58823529411768</v>
      </c>
      <c r="H6" s="3"/>
      <c r="I6" t="s">
        <v>76</v>
      </c>
      <c r="J6" s="30">
        <f>POWER(1-(12-F5)/(12-4+1),F2)</f>
        <v>5.8527663465935111E-2</v>
      </c>
    </row>
    <row r="7" spans="1:16" x14ac:dyDescent="0.35">
      <c r="A7" s="4" t="s">
        <v>79</v>
      </c>
      <c r="B7" s="34">
        <f>45-29</f>
        <v>16</v>
      </c>
      <c r="C7" s="5">
        <f>26-17</f>
        <v>9</v>
      </c>
      <c r="D7" s="34">
        <f>18-9</f>
        <v>9</v>
      </c>
      <c r="E7" s="5">
        <f>13-4</f>
        <v>9</v>
      </c>
      <c r="F7" s="34">
        <f>12-4+1</f>
        <v>9</v>
      </c>
      <c r="G7" s="5">
        <f>750-450+1</f>
        <v>301</v>
      </c>
      <c r="H7" s="3"/>
      <c r="J7" s="30"/>
    </row>
    <row r="8" spans="1:16" x14ac:dyDescent="0.35">
      <c r="A8" s="4" t="s">
        <v>91</v>
      </c>
      <c r="B8" s="34">
        <f t="shared" ref="B8:G8" si="5">(B5-B4+1)</f>
        <v>16</v>
      </c>
      <c r="C8" s="40">
        <f t="shared" si="5"/>
        <v>7</v>
      </c>
      <c r="D8" s="34">
        <f t="shared" si="5"/>
        <v>8</v>
      </c>
      <c r="E8" s="40">
        <f t="shared" si="5"/>
        <v>9</v>
      </c>
      <c r="F8" s="34">
        <f t="shared" si="5"/>
        <v>6</v>
      </c>
      <c r="G8" s="40">
        <f t="shared" si="5"/>
        <v>277</v>
      </c>
      <c r="H8" s="3"/>
      <c r="J8" s="30"/>
    </row>
    <row r="9" spans="1:16" x14ac:dyDescent="0.35">
      <c r="A9" s="4" t="s">
        <v>87</v>
      </c>
      <c r="B9" s="33">
        <f t="shared" ref="B9:C9" si="6">B8/B7</f>
        <v>1</v>
      </c>
      <c r="C9" s="41">
        <f t="shared" si="6"/>
        <v>0.77777777777777779</v>
      </c>
      <c r="D9" s="33">
        <f>D8/D7</f>
        <v>0.88888888888888884</v>
      </c>
      <c r="E9" s="41">
        <f t="shared" ref="E9:F9" si="7">E8/E7</f>
        <v>1</v>
      </c>
      <c r="F9" s="33">
        <f t="shared" si="7"/>
        <v>0.66666666666666663</v>
      </c>
      <c r="G9" s="41">
        <f>G8/G7</f>
        <v>0.92026578073089704</v>
      </c>
      <c r="H9" s="3"/>
      <c r="J9" s="30"/>
    </row>
    <row r="10" spans="1:16" x14ac:dyDescent="0.35">
      <c r="A10" s="4" t="s">
        <v>78</v>
      </c>
      <c r="B10" s="33">
        <f t="shared" ref="B10:G10" si="8">POWER(B9,B2)</f>
        <v>1</v>
      </c>
      <c r="C10" s="41">
        <f t="shared" si="8"/>
        <v>0.10415971314310123</v>
      </c>
      <c r="D10" s="33">
        <f t="shared" si="8"/>
        <v>0.19224926395440761</v>
      </c>
      <c r="E10" s="41">
        <f t="shared" si="8"/>
        <v>1</v>
      </c>
      <c r="F10" s="44">
        <f t="shared" si="8"/>
        <v>5.8527663465935062E-2</v>
      </c>
      <c r="G10" s="41">
        <f t="shared" si="8"/>
        <v>0.24351496132201722</v>
      </c>
      <c r="H10" s="3"/>
      <c r="J10" s="30"/>
    </row>
    <row r="11" spans="1:16" ht="15" thickBot="1" x14ac:dyDescent="0.4">
      <c r="A11" s="12" t="s">
        <v>90</v>
      </c>
      <c r="B11" s="36"/>
      <c r="C11" s="42">
        <v>0.18</v>
      </c>
      <c r="D11" s="36">
        <v>0.17799999999999999</v>
      </c>
      <c r="E11" s="42"/>
      <c r="F11" s="43">
        <v>0.185</v>
      </c>
      <c r="G11" s="42">
        <v>0.60209999999999997</v>
      </c>
      <c r="H11" s="3" t="s">
        <v>81</v>
      </c>
      <c r="I11" s="2" t="s">
        <v>82</v>
      </c>
      <c r="J11" s="30"/>
    </row>
    <row r="13" spans="1:16" x14ac:dyDescent="0.35">
      <c r="A13" s="13">
        <v>42712</v>
      </c>
      <c r="B13" s="37">
        <v>44</v>
      </c>
      <c r="D13" s="37">
        <v>14</v>
      </c>
      <c r="E13">
        <v>9</v>
      </c>
      <c r="G13">
        <v>624</v>
      </c>
    </row>
    <row r="14" spans="1:16" x14ac:dyDescent="0.35">
      <c r="E14">
        <v>11</v>
      </c>
    </row>
    <row r="15" spans="1:16" x14ac:dyDescent="0.35">
      <c r="E15">
        <v>10</v>
      </c>
    </row>
    <row r="16" spans="1:16" x14ac:dyDescent="0.35">
      <c r="A16" s="13">
        <v>42722</v>
      </c>
      <c r="B16" s="37">
        <v>33</v>
      </c>
      <c r="D16" s="37">
        <v>10</v>
      </c>
      <c r="E16">
        <v>7</v>
      </c>
      <c r="F16" s="37">
        <v>4</v>
      </c>
      <c r="G16">
        <v>675</v>
      </c>
      <c r="I16" s="29"/>
    </row>
    <row r="17" spans="1:8" x14ac:dyDescent="0.35">
      <c r="F17" s="37">
        <v>5</v>
      </c>
    </row>
    <row r="18" spans="1:8" x14ac:dyDescent="0.35">
      <c r="A18" s="13">
        <v>42732</v>
      </c>
      <c r="B18" s="37">
        <v>34</v>
      </c>
      <c r="D18" s="37">
        <v>17</v>
      </c>
      <c r="E18">
        <v>6</v>
      </c>
      <c r="G18">
        <v>737</v>
      </c>
    </row>
    <row r="19" spans="1:8" x14ac:dyDescent="0.35">
      <c r="B19" s="37">
        <v>36</v>
      </c>
      <c r="E19">
        <v>10</v>
      </c>
    </row>
    <row r="20" spans="1:8" x14ac:dyDescent="0.35">
      <c r="A20" s="13">
        <v>42733</v>
      </c>
      <c r="B20" s="37">
        <v>44</v>
      </c>
      <c r="C20">
        <v>20</v>
      </c>
      <c r="E20">
        <v>10</v>
      </c>
      <c r="G20">
        <v>701</v>
      </c>
    </row>
    <row r="21" spans="1:8" x14ac:dyDescent="0.35">
      <c r="A21" s="13"/>
      <c r="B21" s="37">
        <v>36</v>
      </c>
      <c r="E21">
        <v>9</v>
      </c>
    </row>
    <row r="22" spans="1:8" x14ac:dyDescent="0.35">
      <c r="A22" s="13">
        <v>42733</v>
      </c>
      <c r="B22" s="37">
        <v>37</v>
      </c>
      <c r="E22">
        <v>6</v>
      </c>
    </row>
    <row r="23" spans="1:8" x14ac:dyDescent="0.35">
      <c r="B23" s="37">
        <v>42</v>
      </c>
      <c r="E23">
        <v>6</v>
      </c>
      <c r="G23">
        <v>685</v>
      </c>
    </row>
    <row r="24" spans="1:8" x14ac:dyDescent="0.35">
      <c r="E24">
        <v>10</v>
      </c>
    </row>
    <row r="25" spans="1:8" x14ac:dyDescent="0.35">
      <c r="A25" s="13">
        <v>42734</v>
      </c>
      <c r="B25" s="37">
        <v>41</v>
      </c>
      <c r="C25">
        <v>23</v>
      </c>
      <c r="E25">
        <v>6</v>
      </c>
      <c r="G25">
        <v>724</v>
      </c>
    </row>
    <row r="26" spans="1:8" x14ac:dyDescent="0.35">
      <c r="B26" s="37">
        <v>41</v>
      </c>
      <c r="E26">
        <v>5</v>
      </c>
    </row>
    <row r="28" spans="1:8" x14ac:dyDescent="0.35">
      <c r="A28" s="13">
        <v>42736</v>
      </c>
      <c r="B28" s="37">
        <v>33</v>
      </c>
      <c r="C28">
        <v>20</v>
      </c>
      <c r="D28" s="37">
        <v>16</v>
      </c>
      <c r="E28">
        <v>13</v>
      </c>
      <c r="G28">
        <v>733</v>
      </c>
      <c r="H28" s="13"/>
    </row>
    <row r="29" spans="1:8" x14ac:dyDescent="0.35">
      <c r="C29">
        <v>21</v>
      </c>
    </row>
    <row r="30" spans="1:8" x14ac:dyDescent="0.35">
      <c r="A30" s="13">
        <v>42741</v>
      </c>
      <c r="B30" s="37">
        <v>41</v>
      </c>
      <c r="E30">
        <v>13</v>
      </c>
      <c r="F30" s="37">
        <v>9</v>
      </c>
      <c r="G30">
        <v>628</v>
      </c>
    </row>
    <row r="31" spans="1:8" x14ac:dyDescent="0.35">
      <c r="B31" s="37">
        <v>43</v>
      </c>
      <c r="E31">
        <v>12</v>
      </c>
    </row>
    <row r="32" spans="1:8" x14ac:dyDescent="0.35">
      <c r="A32" s="13">
        <v>42745</v>
      </c>
      <c r="B32" s="37">
        <v>40</v>
      </c>
      <c r="C32">
        <v>21</v>
      </c>
      <c r="D32" s="37">
        <v>10</v>
      </c>
      <c r="E32">
        <v>6</v>
      </c>
      <c r="G32">
        <v>537</v>
      </c>
    </row>
    <row r="33" spans="1:10" x14ac:dyDescent="0.35">
      <c r="D33" s="37">
        <v>14</v>
      </c>
    </row>
    <row r="34" spans="1:10" x14ac:dyDescent="0.35">
      <c r="A34" s="13">
        <v>42750</v>
      </c>
      <c r="B34" s="37">
        <v>43</v>
      </c>
      <c r="E34">
        <v>6</v>
      </c>
      <c r="F34" s="37">
        <v>9</v>
      </c>
      <c r="G34">
        <v>686</v>
      </c>
    </row>
    <row r="35" spans="1:10" x14ac:dyDescent="0.35">
      <c r="B35" s="37">
        <v>42</v>
      </c>
    </row>
    <row r="36" spans="1:10" x14ac:dyDescent="0.35">
      <c r="B36" s="37">
        <v>45</v>
      </c>
    </row>
    <row r="37" spans="1:10" x14ac:dyDescent="0.35">
      <c r="A37" s="13">
        <v>42763</v>
      </c>
      <c r="B37" s="37">
        <v>38</v>
      </c>
      <c r="E37">
        <v>10</v>
      </c>
      <c r="F37" s="37">
        <v>4</v>
      </c>
      <c r="G37">
        <v>619</v>
      </c>
    </row>
    <row r="38" spans="1:10" x14ac:dyDescent="0.35">
      <c r="E38">
        <v>6</v>
      </c>
      <c r="F38" s="37">
        <v>8</v>
      </c>
    </row>
    <row r="39" spans="1:10" x14ac:dyDescent="0.35">
      <c r="A39" s="13">
        <v>42764</v>
      </c>
      <c r="B39" s="37">
        <v>41</v>
      </c>
      <c r="C39">
        <v>18</v>
      </c>
      <c r="D39" s="37">
        <v>17</v>
      </c>
      <c r="E39">
        <v>10</v>
      </c>
      <c r="G39">
        <v>551</v>
      </c>
    </row>
    <row r="40" spans="1:10" x14ac:dyDescent="0.35">
      <c r="E40">
        <v>8</v>
      </c>
    </row>
    <row r="41" spans="1:10" x14ac:dyDescent="0.35">
      <c r="A41" s="13">
        <v>42765</v>
      </c>
      <c r="B41" s="37">
        <v>42</v>
      </c>
      <c r="D41" s="37">
        <v>15</v>
      </c>
      <c r="E41">
        <v>13</v>
      </c>
      <c r="G41">
        <v>462</v>
      </c>
    </row>
    <row r="42" spans="1:10" x14ac:dyDescent="0.35">
      <c r="A42" s="13"/>
      <c r="B42" s="37">
        <v>32</v>
      </c>
      <c r="D42" s="37">
        <v>11</v>
      </c>
    </row>
    <row r="43" spans="1:10" x14ac:dyDescent="0.35">
      <c r="A43" s="13">
        <v>42766</v>
      </c>
      <c r="B43" s="37">
        <v>45</v>
      </c>
      <c r="C43">
        <v>23</v>
      </c>
      <c r="D43" s="37">
        <v>12</v>
      </c>
      <c r="E43">
        <v>9</v>
      </c>
      <c r="G43">
        <v>495</v>
      </c>
    </row>
    <row r="44" spans="1:10" x14ac:dyDescent="0.35">
      <c r="A44" s="13"/>
      <c r="D44" s="37">
        <v>16</v>
      </c>
    </row>
    <row r="45" spans="1:10" x14ac:dyDescent="0.35">
      <c r="A45" s="13">
        <v>42767</v>
      </c>
      <c r="B45" s="37">
        <v>30</v>
      </c>
      <c r="D45" s="37">
        <v>11</v>
      </c>
      <c r="E45">
        <v>5</v>
      </c>
      <c r="F45" s="37">
        <v>6</v>
      </c>
      <c r="G45">
        <v>483</v>
      </c>
    </row>
    <row r="46" spans="1:10" x14ac:dyDescent="0.35">
      <c r="A46" s="13"/>
      <c r="B46" s="37">
        <v>32</v>
      </c>
    </row>
    <row r="47" spans="1:10" x14ac:dyDescent="0.35">
      <c r="A47" s="13">
        <v>42768</v>
      </c>
      <c r="B47" s="37">
        <v>39</v>
      </c>
      <c r="C47">
        <v>24</v>
      </c>
      <c r="E47">
        <v>9</v>
      </c>
      <c r="G47">
        <v>477</v>
      </c>
      <c r="H47">
        <v>300</v>
      </c>
      <c r="I47">
        <v>300</v>
      </c>
      <c r="J47" t="s">
        <v>84</v>
      </c>
    </row>
    <row r="48" spans="1:10" x14ac:dyDescent="0.35">
      <c r="A48" s="13"/>
      <c r="B48" s="37">
        <v>31</v>
      </c>
    </row>
    <row r="49" spans="1:10" x14ac:dyDescent="0.35">
      <c r="A49" s="13"/>
      <c r="B49" s="37">
        <v>39</v>
      </c>
    </row>
    <row r="50" spans="1:10" x14ac:dyDescent="0.35">
      <c r="A50" s="13">
        <v>42778</v>
      </c>
      <c r="B50" s="37">
        <v>35</v>
      </c>
      <c r="C50">
        <v>21</v>
      </c>
      <c r="D50" s="37">
        <v>16</v>
      </c>
      <c r="E50">
        <v>7</v>
      </c>
      <c r="G50">
        <v>461</v>
      </c>
      <c r="H50">
        <v>300</v>
      </c>
      <c r="I50">
        <v>600</v>
      </c>
      <c r="J50" t="s">
        <v>93</v>
      </c>
    </row>
    <row r="51" spans="1:10" x14ac:dyDescent="0.35">
      <c r="A51" s="13"/>
      <c r="D51" s="37">
        <v>17</v>
      </c>
    </row>
    <row r="52" spans="1:10" x14ac:dyDescent="0.35">
      <c r="A52" s="13"/>
    </row>
    <row r="53" spans="1:10" x14ac:dyDescent="0.35">
      <c r="A53" s="13"/>
    </row>
    <row r="54" spans="1:10" x14ac:dyDescent="0.35">
      <c r="A54" s="13"/>
    </row>
    <row r="55" spans="1:10" x14ac:dyDescent="0.35">
      <c r="A55" s="13"/>
    </row>
    <row r="56" spans="1:10" x14ac:dyDescent="0.35">
      <c r="A56" s="13"/>
    </row>
    <row r="57" spans="1:10" x14ac:dyDescent="0.35">
      <c r="A57" s="13"/>
    </row>
    <row r="58" spans="1:10" x14ac:dyDescent="0.35">
      <c r="A58" s="13"/>
    </row>
    <row r="59" spans="1:10" x14ac:dyDescent="0.35">
      <c r="A59" s="13"/>
    </row>
    <row r="60" spans="1:10" x14ac:dyDescent="0.35">
      <c r="A60" s="13"/>
    </row>
    <row r="61" spans="1:10" x14ac:dyDescent="0.35">
      <c r="A61" s="13"/>
    </row>
    <row r="62" spans="1:10" x14ac:dyDescent="0.35">
      <c r="A62" s="13"/>
    </row>
    <row r="63" spans="1:10" x14ac:dyDescent="0.35">
      <c r="A63" s="13"/>
    </row>
    <row r="64" spans="1:10" x14ac:dyDescent="0.35">
      <c r="A64" s="13"/>
    </row>
    <row r="65" spans="1:1" x14ac:dyDescent="0.35">
      <c r="A65" s="13"/>
    </row>
    <row r="66" spans="1:1" x14ac:dyDescent="0.35">
      <c r="A66" s="13"/>
    </row>
    <row r="67" spans="1:1" x14ac:dyDescent="0.35">
      <c r="A67" s="13"/>
    </row>
    <row r="68" spans="1:1" x14ac:dyDescent="0.35">
      <c r="A68" s="13"/>
    </row>
    <row r="69" spans="1:1" x14ac:dyDescent="0.35">
      <c r="A69" s="13"/>
    </row>
    <row r="70" spans="1:1" x14ac:dyDescent="0.35">
      <c r="A70" s="13"/>
    </row>
    <row r="71" spans="1:1" x14ac:dyDescent="0.35">
      <c r="A71" s="13"/>
    </row>
    <row r="72" spans="1:1" x14ac:dyDescent="0.35">
      <c r="A72" s="13"/>
    </row>
    <row r="73" spans="1:1" x14ac:dyDescent="0.35">
      <c r="A73" s="13"/>
    </row>
    <row r="74" spans="1:1" x14ac:dyDescent="0.35">
      <c r="A74" s="13"/>
    </row>
    <row r="75" spans="1:1" x14ac:dyDescent="0.35">
      <c r="A75" s="13"/>
    </row>
    <row r="76" spans="1:1" x14ac:dyDescent="0.35">
      <c r="A76" s="13"/>
    </row>
    <row r="77" spans="1:1" x14ac:dyDescent="0.35">
      <c r="A77" s="13"/>
    </row>
    <row r="78" spans="1:1" x14ac:dyDescent="0.35">
      <c r="A78" s="13"/>
    </row>
    <row r="79" spans="1:1" x14ac:dyDescent="0.35">
      <c r="A79" s="13"/>
    </row>
    <row r="80" spans="1:1" x14ac:dyDescent="0.35">
      <c r="A80" s="13"/>
    </row>
    <row r="81" spans="1:1" x14ac:dyDescent="0.35">
      <c r="A81" s="13"/>
    </row>
    <row r="82" spans="1:1" x14ac:dyDescent="0.35">
      <c r="A82" s="13"/>
    </row>
    <row r="83" spans="1:1" x14ac:dyDescent="0.35">
      <c r="A83" s="13"/>
    </row>
    <row r="84" spans="1:1" x14ac:dyDescent="0.35">
      <c r="A84" s="13"/>
    </row>
    <row r="85" spans="1:1" x14ac:dyDescent="0.35">
      <c r="A85" s="13"/>
    </row>
    <row r="86" spans="1:1" x14ac:dyDescent="0.35">
      <c r="A86" s="13"/>
    </row>
    <row r="87" spans="1:1" x14ac:dyDescent="0.35">
      <c r="A87" s="13"/>
    </row>
    <row r="88" spans="1:1" x14ac:dyDescent="0.35">
      <c r="A88" s="13"/>
    </row>
    <row r="89" spans="1:1" x14ac:dyDescent="0.35">
      <c r="A89" s="13"/>
    </row>
    <row r="90" spans="1:1" x14ac:dyDescent="0.35">
      <c r="A90" s="13"/>
    </row>
    <row r="91" spans="1:1" x14ac:dyDescent="0.35">
      <c r="A91" s="13"/>
    </row>
    <row r="92" spans="1:1" x14ac:dyDescent="0.35">
      <c r="A92" s="13"/>
    </row>
    <row r="93" spans="1:1" x14ac:dyDescent="0.35">
      <c r="A93" s="13"/>
    </row>
    <row r="94" spans="1:1" x14ac:dyDescent="0.35">
      <c r="A94" s="13"/>
    </row>
    <row r="95" spans="1:1" x14ac:dyDescent="0.35">
      <c r="A95" s="13"/>
    </row>
    <row r="96" spans="1:1" x14ac:dyDescent="0.35">
      <c r="A96" s="13"/>
    </row>
    <row r="97" spans="1:1" x14ac:dyDescent="0.35">
      <c r="A97" s="13"/>
    </row>
    <row r="98" spans="1:1" x14ac:dyDescent="0.35">
      <c r="A98" s="13"/>
    </row>
    <row r="99" spans="1:1" x14ac:dyDescent="0.35">
      <c r="A99" s="13"/>
    </row>
    <row r="100" spans="1:1" x14ac:dyDescent="0.35">
      <c r="A100" s="13"/>
    </row>
    <row r="101" spans="1:1" x14ac:dyDescent="0.35">
      <c r="A101" s="13"/>
    </row>
    <row r="102" spans="1:1" x14ac:dyDescent="0.35">
      <c r="A102" s="13"/>
    </row>
    <row r="103" spans="1:1" x14ac:dyDescent="0.35">
      <c r="A103" s="13"/>
    </row>
    <row r="104" spans="1:1" x14ac:dyDescent="0.35">
      <c r="A104" s="13"/>
    </row>
    <row r="105" spans="1:1" x14ac:dyDescent="0.35">
      <c r="A105" s="13"/>
    </row>
    <row r="106" spans="1:1" x14ac:dyDescent="0.35">
      <c r="A106" s="13"/>
    </row>
    <row r="107" spans="1:1" x14ac:dyDescent="0.35">
      <c r="A107" s="13"/>
    </row>
    <row r="108" spans="1:1" x14ac:dyDescent="0.35">
      <c r="A108" s="13"/>
    </row>
    <row r="109" spans="1:1" x14ac:dyDescent="0.35">
      <c r="A109" s="13"/>
    </row>
    <row r="110" spans="1:1" x14ac:dyDescent="0.35">
      <c r="A110" s="13"/>
    </row>
    <row r="111" spans="1:1" x14ac:dyDescent="0.35">
      <c r="A111" s="13"/>
    </row>
    <row r="112" spans="1:1" x14ac:dyDescent="0.35">
      <c r="A112" s="13"/>
    </row>
    <row r="113" spans="1:1" x14ac:dyDescent="0.35">
      <c r="A113" s="13"/>
    </row>
    <row r="114" spans="1:1" x14ac:dyDescent="0.35">
      <c r="A114" s="13"/>
    </row>
    <row r="115" spans="1:1" x14ac:dyDescent="0.35">
      <c r="A115" s="13"/>
    </row>
    <row r="116" spans="1:1" x14ac:dyDescent="0.35">
      <c r="A116" s="13"/>
    </row>
    <row r="117" spans="1:1" x14ac:dyDescent="0.35">
      <c r="A117" s="13"/>
    </row>
    <row r="118" spans="1:1" x14ac:dyDescent="0.35">
      <c r="A118" s="13"/>
    </row>
    <row r="119" spans="1:1" x14ac:dyDescent="0.35">
      <c r="A119" s="13"/>
    </row>
    <row r="120" spans="1:1" x14ac:dyDescent="0.35">
      <c r="A120" s="13"/>
    </row>
    <row r="121" spans="1:1" x14ac:dyDescent="0.35">
      <c r="A121" s="13"/>
    </row>
    <row r="122" spans="1:1" x14ac:dyDescent="0.35">
      <c r="A122" s="13"/>
    </row>
    <row r="123" spans="1:1" x14ac:dyDescent="0.35">
      <c r="A123" s="13"/>
    </row>
    <row r="124" spans="1:1" x14ac:dyDescent="0.35">
      <c r="A124" s="13"/>
    </row>
    <row r="125" spans="1:1" x14ac:dyDescent="0.35">
      <c r="A125" s="13"/>
    </row>
    <row r="126" spans="1:1" x14ac:dyDescent="0.35">
      <c r="A126" s="13"/>
    </row>
    <row r="127" spans="1:1" x14ac:dyDescent="0.35">
      <c r="A127" s="13"/>
    </row>
    <row r="128" spans="1:1" x14ac:dyDescent="0.35">
      <c r="A128" s="13"/>
    </row>
    <row r="129" spans="1:1" x14ac:dyDescent="0.35">
      <c r="A129" s="13"/>
    </row>
    <row r="130" spans="1:1" x14ac:dyDescent="0.35">
      <c r="A130" s="13"/>
    </row>
    <row r="131" spans="1:1" x14ac:dyDescent="0.35">
      <c r="A131" s="13"/>
    </row>
    <row r="132" spans="1:1" x14ac:dyDescent="0.35">
      <c r="A132" s="13"/>
    </row>
    <row r="133" spans="1:1" x14ac:dyDescent="0.35">
      <c r="A133" s="13"/>
    </row>
    <row r="134" spans="1:1" x14ac:dyDescent="0.35">
      <c r="A134" s="13"/>
    </row>
    <row r="135" spans="1:1" x14ac:dyDescent="0.35">
      <c r="A135" s="13"/>
    </row>
    <row r="136" spans="1:1" x14ac:dyDescent="0.35">
      <c r="A136" s="13"/>
    </row>
    <row r="137" spans="1:1" x14ac:dyDescent="0.35">
      <c r="A137" s="13"/>
    </row>
    <row r="138" spans="1:1" x14ac:dyDescent="0.35">
      <c r="A138" s="13"/>
    </row>
    <row r="139" spans="1:1" x14ac:dyDescent="0.35">
      <c r="A139" s="13"/>
    </row>
    <row r="140" spans="1:1" x14ac:dyDescent="0.35">
      <c r="A140" s="13"/>
    </row>
    <row r="141" spans="1:1" x14ac:dyDescent="0.35">
      <c r="A141" s="13"/>
    </row>
    <row r="142" spans="1:1" x14ac:dyDescent="0.35">
      <c r="A142" s="13"/>
    </row>
    <row r="143" spans="1:1" x14ac:dyDescent="0.35">
      <c r="A143" s="13"/>
    </row>
    <row r="144" spans="1:1" x14ac:dyDescent="0.35">
      <c r="A144" s="13"/>
    </row>
    <row r="145" spans="1:1" x14ac:dyDescent="0.35">
      <c r="A145" s="13"/>
    </row>
    <row r="146" spans="1:1" x14ac:dyDescent="0.35">
      <c r="A146" s="13"/>
    </row>
    <row r="147" spans="1:1" x14ac:dyDescent="0.35">
      <c r="A147" s="13"/>
    </row>
    <row r="148" spans="1:1" x14ac:dyDescent="0.35">
      <c r="A148" s="13"/>
    </row>
    <row r="149" spans="1:1" x14ac:dyDescent="0.35">
      <c r="A149" s="13"/>
    </row>
    <row r="150" spans="1:1" x14ac:dyDescent="0.35">
      <c r="A150" s="13"/>
    </row>
    <row r="151" spans="1:1" x14ac:dyDescent="0.35">
      <c r="A151" s="13"/>
    </row>
    <row r="152" spans="1:1" x14ac:dyDescent="0.35">
      <c r="A152" s="13"/>
    </row>
    <row r="153" spans="1:1" x14ac:dyDescent="0.35">
      <c r="A153" s="13"/>
    </row>
    <row r="154" spans="1:1" x14ac:dyDescent="0.35">
      <c r="A154" s="13"/>
    </row>
    <row r="155" spans="1:1" x14ac:dyDescent="0.35">
      <c r="A155" s="13"/>
    </row>
    <row r="156" spans="1:1" x14ac:dyDescent="0.35">
      <c r="A156" s="13"/>
    </row>
    <row r="157" spans="1:1" x14ac:dyDescent="0.35">
      <c r="A157" s="13"/>
    </row>
    <row r="158" spans="1:1" x14ac:dyDescent="0.35">
      <c r="A158" s="13"/>
    </row>
    <row r="159" spans="1:1" x14ac:dyDescent="0.35">
      <c r="A159" s="13"/>
    </row>
    <row r="160" spans="1:1" x14ac:dyDescent="0.35">
      <c r="A160" s="13"/>
    </row>
    <row r="161" spans="1:1" x14ac:dyDescent="0.35">
      <c r="A161" s="13"/>
    </row>
    <row r="162" spans="1:1" x14ac:dyDescent="0.35">
      <c r="A162" s="13"/>
    </row>
    <row r="163" spans="1:1" x14ac:dyDescent="0.35">
      <c r="A163" s="13"/>
    </row>
    <row r="164" spans="1:1" x14ac:dyDescent="0.35">
      <c r="A164" s="13"/>
    </row>
    <row r="165" spans="1:1" x14ac:dyDescent="0.35">
      <c r="A165" s="13"/>
    </row>
    <row r="166" spans="1:1" x14ac:dyDescent="0.35">
      <c r="A166" s="13"/>
    </row>
    <row r="167" spans="1:1" x14ac:dyDescent="0.35">
      <c r="A167" s="13"/>
    </row>
    <row r="168" spans="1:1" x14ac:dyDescent="0.35">
      <c r="A168" s="13"/>
    </row>
    <row r="169" spans="1:1" x14ac:dyDescent="0.35">
      <c r="A169" s="13"/>
    </row>
    <row r="170" spans="1:1" x14ac:dyDescent="0.35">
      <c r="A170" s="13"/>
    </row>
    <row r="171" spans="1:1" x14ac:dyDescent="0.35">
      <c r="A171" s="13"/>
    </row>
    <row r="172" spans="1:1" x14ac:dyDescent="0.35">
      <c r="A172" s="13"/>
    </row>
    <row r="173" spans="1:1" x14ac:dyDescent="0.35">
      <c r="A173" s="13"/>
    </row>
    <row r="174" spans="1:1" x14ac:dyDescent="0.35">
      <c r="A174" s="13"/>
    </row>
    <row r="175" spans="1:1" x14ac:dyDescent="0.35">
      <c r="A175" s="13"/>
    </row>
    <row r="176" spans="1:1" x14ac:dyDescent="0.35">
      <c r="A176" s="13"/>
    </row>
    <row r="177" spans="1:1" x14ac:dyDescent="0.35">
      <c r="A177" s="13"/>
    </row>
    <row r="178" spans="1:1" x14ac:dyDescent="0.35">
      <c r="A178" s="13"/>
    </row>
    <row r="179" spans="1:1" x14ac:dyDescent="0.35">
      <c r="A179" s="13"/>
    </row>
    <row r="180" spans="1:1" x14ac:dyDescent="0.35">
      <c r="A180" s="13"/>
    </row>
    <row r="181" spans="1:1" x14ac:dyDescent="0.35">
      <c r="A181" s="13"/>
    </row>
    <row r="182" spans="1:1" x14ac:dyDescent="0.35">
      <c r="A182" s="13"/>
    </row>
    <row r="183" spans="1:1" x14ac:dyDescent="0.35">
      <c r="A183" s="13"/>
    </row>
    <row r="184" spans="1:1" x14ac:dyDescent="0.35">
      <c r="A184" s="13"/>
    </row>
    <row r="185" spans="1:1" x14ac:dyDescent="0.35">
      <c r="A185" s="13"/>
    </row>
    <row r="186" spans="1:1" x14ac:dyDescent="0.35">
      <c r="A186" s="13"/>
    </row>
    <row r="187" spans="1:1" x14ac:dyDescent="0.35">
      <c r="A187" s="13"/>
    </row>
    <row r="188" spans="1:1" x14ac:dyDescent="0.35">
      <c r="A188" s="13"/>
    </row>
    <row r="189" spans="1:1" x14ac:dyDescent="0.35">
      <c r="A189" s="13"/>
    </row>
    <row r="190" spans="1:1" x14ac:dyDescent="0.35">
      <c r="A190" s="13"/>
    </row>
    <row r="191" spans="1:1" x14ac:dyDescent="0.35">
      <c r="A191" s="13"/>
    </row>
    <row r="192" spans="1:1" x14ac:dyDescent="0.35">
      <c r="A192" s="13"/>
    </row>
    <row r="193" spans="1:1" x14ac:dyDescent="0.35">
      <c r="A193" s="13"/>
    </row>
    <row r="194" spans="1:1" x14ac:dyDescent="0.35">
      <c r="A194" s="13"/>
    </row>
    <row r="195" spans="1:1" x14ac:dyDescent="0.35">
      <c r="A195" s="13"/>
    </row>
    <row r="196" spans="1:1" x14ac:dyDescent="0.35">
      <c r="A196" s="13"/>
    </row>
    <row r="197" spans="1:1" x14ac:dyDescent="0.35">
      <c r="A197" s="13"/>
    </row>
    <row r="198" spans="1:1" x14ac:dyDescent="0.35">
      <c r="A198" s="13"/>
    </row>
    <row r="199" spans="1:1" x14ac:dyDescent="0.35">
      <c r="A199" s="13"/>
    </row>
    <row r="200" spans="1:1" x14ac:dyDescent="0.35">
      <c r="A200" s="13"/>
    </row>
    <row r="201" spans="1:1" x14ac:dyDescent="0.35">
      <c r="A201" s="13"/>
    </row>
    <row r="202" spans="1:1" x14ac:dyDescent="0.35">
      <c r="A202" s="13"/>
    </row>
    <row r="203" spans="1:1" x14ac:dyDescent="0.35">
      <c r="A203" s="13"/>
    </row>
    <row r="204" spans="1:1" x14ac:dyDescent="0.35">
      <c r="A204" s="13"/>
    </row>
    <row r="205" spans="1:1" x14ac:dyDescent="0.35">
      <c r="A205" s="13"/>
    </row>
    <row r="206" spans="1:1" x14ac:dyDescent="0.35">
      <c r="A206" s="13"/>
    </row>
    <row r="207" spans="1:1" x14ac:dyDescent="0.35">
      <c r="A207" s="13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"/>
  <sheetViews>
    <sheetView workbookViewId="0">
      <pane ySplit="11" topLeftCell="A12" activePane="bottomLeft" state="frozen"/>
      <selection pane="bottomLeft" activeCell="H5" sqref="H5"/>
    </sheetView>
  </sheetViews>
  <sheetFormatPr defaultRowHeight="14.5" x14ac:dyDescent="0.35"/>
  <cols>
    <col min="1" max="1" width="10.08984375" bestFit="1" customWidth="1"/>
    <col min="2" max="2" width="8.7265625" style="37"/>
    <col min="4" max="4" width="8.7265625" style="37"/>
    <col min="6" max="6" width="12.1796875" style="37" bestFit="1" customWidth="1"/>
    <col min="7" max="7" width="12.1796875" customWidth="1"/>
    <col min="8" max="8" width="10.08984375" bestFit="1" customWidth="1"/>
    <col min="11" max="11" width="14.1796875" bestFit="1" customWidth="1"/>
    <col min="12" max="12" width="6.81640625" bestFit="1" customWidth="1"/>
    <col min="13" max="13" width="7.54296875" bestFit="1" customWidth="1"/>
    <col min="14" max="14" width="6.81640625" bestFit="1" customWidth="1"/>
    <col min="15" max="15" width="8.26953125" bestFit="1" customWidth="1"/>
    <col min="16" max="16" width="12.26953125" bestFit="1" customWidth="1"/>
  </cols>
  <sheetData>
    <row r="1" spans="1:18" x14ac:dyDescent="0.35">
      <c r="A1" s="2" t="s">
        <v>24</v>
      </c>
      <c r="B1" s="31" t="s">
        <v>13</v>
      </c>
      <c r="C1" s="2" t="s">
        <v>14</v>
      </c>
      <c r="D1" s="31" t="s">
        <v>15</v>
      </c>
      <c r="E1" s="2" t="s">
        <v>16</v>
      </c>
      <c r="F1" s="31" t="s">
        <v>17</v>
      </c>
      <c r="G1" s="2" t="s">
        <v>18</v>
      </c>
      <c r="H1" s="2" t="s">
        <v>22</v>
      </c>
      <c r="K1" s="2" t="s">
        <v>30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</row>
    <row r="2" spans="1:18" x14ac:dyDescent="0.35">
      <c r="A2" s="2" t="s">
        <v>12</v>
      </c>
      <c r="B2" s="32">
        <f t="shared" ref="B2:G2" si="0">COUNT(B12:B10006)</f>
        <v>43</v>
      </c>
      <c r="C2" s="4">
        <f t="shared" si="0"/>
        <v>13</v>
      </c>
      <c r="D2" s="32">
        <f t="shared" si="0"/>
        <v>17</v>
      </c>
      <c r="E2" s="4">
        <f t="shared" si="0"/>
        <v>35</v>
      </c>
      <c r="F2" s="32">
        <f t="shared" si="0"/>
        <v>22</v>
      </c>
      <c r="G2" s="4">
        <f t="shared" si="0"/>
        <v>25</v>
      </c>
      <c r="H2" s="3">
        <f>SUM(B2:F2)</f>
        <v>130</v>
      </c>
      <c r="K2" t="s">
        <v>11</v>
      </c>
      <c r="L2">
        <v>6</v>
      </c>
      <c r="M2">
        <v>3</v>
      </c>
      <c r="N2">
        <v>2</v>
      </c>
      <c r="O2">
        <v>6</v>
      </c>
      <c r="P2">
        <v>3</v>
      </c>
      <c r="Q2">
        <f>SUM(L2:P2)</f>
        <v>20</v>
      </c>
    </row>
    <row r="3" spans="1:18" x14ac:dyDescent="0.35">
      <c r="A3" s="2" t="s">
        <v>21</v>
      </c>
      <c r="B3" s="33">
        <f t="shared" ref="B3:F3" si="1">B2/$H2</f>
        <v>0.33076923076923076</v>
      </c>
      <c r="C3" s="11">
        <f t="shared" si="1"/>
        <v>0.1</v>
      </c>
      <c r="D3" s="33">
        <f t="shared" si="1"/>
        <v>0.13076923076923078</v>
      </c>
      <c r="E3" s="11">
        <f t="shared" si="1"/>
        <v>0.26923076923076922</v>
      </c>
      <c r="F3" s="33">
        <f t="shared" si="1"/>
        <v>0.16923076923076924</v>
      </c>
      <c r="G3" s="11"/>
      <c r="H3" s="3" t="str">
        <f>IF(MOD(H2,5)&lt;&gt;0,"ERROR","")</f>
        <v/>
      </c>
      <c r="L3" s="17">
        <f>L2/$Q2</f>
        <v>0.3</v>
      </c>
      <c r="M3" s="17">
        <f>M2/$Q2</f>
        <v>0.15</v>
      </c>
      <c r="N3" s="17">
        <f>N2/$Q2</f>
        <v>0.1</v>
      </c>
      <c r="O3" s="17">
        <f>O2/$Q2</f>
        <v>0.3</v>
      </c>
      <c r="P3" s="17">
        <f>P2/$Q2</f>
        <v>0.15</v>
      </c>
    </row>
    <row r="4" spans="1:18" x14ac:dyDescent="0.35">
      <c r="A4" s="2" t="s">
        <v>20</v>
      </c>
      <c r="B4" s="34">
        <f t="shared" ref="B4:G4" si="2">MIN(B$12:B$10003)</f>
        <v>30</v>
      </c>
      <c r="C4" s="5">
        <f t="shared" si="2"/>
        <v>18</v>
      </c>
      <c r="D4" s="34">
        <f t="shared" si="2"/>
        <v>10</v>
      </c>
      <c r="E4" s="5">
        <f t="shared" si="2"/>
        <v>5</v>
      </c>
      <c r="F4" s="34">
        <f t="shared" si="2"/>
        <v>4</v>
      </c>
      <c r="G4" s="5">
        <f t="shared" si="2"/>
        <v>461</v>
      </c>
      <c r="H4" s="2" t="s">
        <v>74</v>
      </c>
      <c r="K4" t="s">
        <v>12</v>
      </c>
      <c r="L4">
        <f>L2+B2</f>
        <v>49</v>
      </c>
      <c r="M4">
        <f>M2+C2</f>
        <v>16</v>
      </c>
      <c r="N4">
        <f>N2+D2</f>
        <v>19</v>
      </c>
      <c r="O4">
        <f>O2+E2</f>
        <v>41</v>
      </c>
      <c r="P4">
        <f>P2+F2</f>
        <v>25</v>
      </c>
      <c r="Q4">
        <f>SUM(L4:P4)</f>
        <v>150</v>
      </c>
    </row>
    <row r="5" spans="1:18" x14ac:dyDescent="0.35">
      <c r="A5" s="2" t="s">
        <v>19</v>
      </c>
      <c r="B5" s="34">
        <f t="shared" ref="B5:G5" si="3">MAX(B$12:B$10003)</f>
        <v>45</v>
      </c>
      <c r="C5" s="5">
        <f t="shared" si="3"/>
        <v>26</v>
      </c>
      <c r="D5" s="34">
        <f t="shared" si="3"/>
        <v>17</v>
      </c>
      <c r="E5" s="5">
        <f t="shared" si="3"/>
        <v>13</v>
      </c>
      <c r="F5" s="34">
        <f t="shared" si="3"/>
        <v>12</v>
      </c>
      <c r="G5" s="5">
        <f t="shared" si="3"/>
        <v>731</v>
      </c>
      <c r="H5" s="3">
        <f>H2/5</f>
        <v>26</v>
      </c>
      <c r="L5" s="7">
        <f>L4/$Q4</f>
        <v>0.32666666666666666</v>
      </c>
      <c r="M5" s="7">
        <f>M4/$Q4</f>
        <v>0.10666666666666667</v>
      </c>
      <c r="N5" s="7">
        <f>N4/$Q4</f>
        <v>0.12666666666666668</v>
      </c>
      <c r="O5" s="7">
        <f>O4/$Q4</f>
        <v>0.27333333333333332</v>
      </c>
      <c r="P5" s="7">
        <f>P4/$Q4</f>
        <v>0.16666666666666666</v>
      </c>
    </row>
    <row r="6" spans="1:18" ht="15" thickBot="1" x14ac:dyDescent="0.4">
      <c r="A6" s="12" t="s">
        <v>14</v>
      </c>
      <c r="B6" s="35">
        <f t="shared" ref="B6:G6" si="4">AVERAGE(B$12:B$10003)</f>
        <v>38.093023255813954</v>
      </c>
      <c r="C6" s="6">
        <f t="shared" si="4"/>
        <v>21.692307692307693</v>
      </c>
      <c r="D6" s="35">
        <f t="shared" si="4"/>
        <v>13.352941176470589</v>
      </c>
      <c r="E6" s="6">
        <f t="shared" si="4"/>
        <v>8.8857142857142861</v>
      </c>
      <c r="F6" s="35">
        <f t="shared" si="4"/>
        <v>8.0909090909090917</v>
      </c>
      <c r="G6" s="6">
        <f t="shared" si="4"/>
        <v>578.16</v>
      </c>
      <c r="K6" s="2" t="s">
        <v>33</v>
      </c>
      <c r="L6">
        <f>L4+Rare300!B2</f>
        <v>77</v>
      </c>
      <c r="M6">
        <f>M4+Rare300!C2</f>
        <v>25</v>
      </c>
      <c r="N6">
        <f>N4+Rare300!D2</f>
        <v>33</v>
      </c>
      <c r="O6">
        <f>O4+Rare300!E2</f>
        <v>68</v>
      </c>
      <c r="P6">
        <f>P4+Rare300!F2</f>
        <v>32</v>
      </c>
      <c r="Q6">
        <f>SUM(L6:P6)</f>
        <v>235</v>
      </c>
    </row>
    <row r="7" spans="1:18" x14ac:dyDescent="0.35">
      <c r="A7" s="4" t="s">
        <v>79</v>
      </c>
      <c r="B7" s="34">
        <f>45-29</f>
        <v>16</v>
      </c>
      <c r="C7" s="5">
        <f>26-17</f>
        <v>9</v>
      </c>
      <c r="D7" s="34">
        <f>18-9</f>
        <v>9</v>
      </c>
      <c r="E7" s="5">
        <f>13-4</f>
        <v>9</v>
      </c>
      <c r="F7" s="34">
        <f>12-4+1</f>
        <v>9</v>
      </c>
      <c r="G7" s="5">
        <f>750-450+1</f>
        <v>301</v>
      </c>
      <c r="H7" s="3"/>
      <c r="J7" s="30"/>
      <c r="L7" s="7">
        <f>L6/$Q6</f>
        <v>0.32765957446808508</v>
      </c>
      <c r="M7" s="7">
        <f>M6/$Q6</f>
        <v>0.10638297872340426</v>
      </c>
      <c r="N7" s="7">
        <f>N6/$Q6</f>
        <v>0.14042553191489363</v>
      </c>
      <c r="O7" s="7">
        <f>O6/$Q6</f>
        <v>0.28936170212765955</v>
      </c>
      <c r="P7" s="7">
        <f>P6/$Q6</f>
        <v>0.13617021276595745</v>
      </c>
    </row>
    <row r="8" spans="1:18" x14ac:dyDescent="0.35">
      <c r="A8" s="4" t="s">
        <v>86</v>
      </c>
      <c r="B8" s="34">
        <f t="shared" ref="B8:F8" si="5">(B5-B4+1)</f>
        <v>16</v>
      </c>
      <c r="C8" s="40">
        <f t="shared" si="5"/>
        <v>9</v>
      </c>
      <c r="D8" s="34">
        <f t="shared" si="5"/>
        <v>8</v>
      </c>
      <c r="E8" s="40">
        <f t="shared" si="5"/>
        <v>9</v>
      </c>
      <c r="F8" s="34">
        <f t="shared" si="5"/>
        <v>9</v>
      </c>
      <c r="G8" s="5">
        <f>(G5-G4+1)</f>
        <v>271</v>
      </c>
      <c r="H8" s="3"/>
      <c r="J8" s="30"/>
      <c r="L8" s="7"/>
      <c r="M8" s="7"/>
      <c r="N8" s="7"/>
      <c r="O8" s="7"/>
      <c r="P8" s="7"/>
    </row>
    <row r="9" spans="1:18" x14ac:dyDescent="0.35">
      <c r="A9" s="4" t="s">
        <v>87</v>
      </c>
      <c r="B9" s="33">
        <f t="shared" ref="B9:C9" si="6">B8/B7</f>
        <v>1</v>
      </c>
      <c r="C9" s="41">
        <f t="shared" si="6"/>
        <v>1</v>
      </c>
      <c r="D9" s="33">
        <f>D8/D7</f>
        <v>0.88888888888888884</v>
      </c>
      <c r="E9" s="41">
        <f t="shared" ref="E9:F9" si="7">E8/E7</f>
        <v>1</v>
      </c>
      <c r="F9" s="33">
        <f t="shared" si="7"/>
        <v>1</v>
      </c>
      <c r="G9" s="41">
        <f>G8/G7</f>
        <v>0.90033222591362128</v>
      </c>
      <c r="H9" s="3"/>
      <c r="J9" s="30"/>
    </row>
    <row r="10" spans="1:18" x14ac:dyDescent="0.35">
      <c r="A10" s="4" t="s">
        <v>78</v>
      </c>
      <c r="B10" s="33">
        <f t="shared" ref="B10:F10" si="8">POWER(B9,B2)</f>
        <v>1</v>
      </c>
      <c r="C10" s="41">
        <f t="shared" si="8"/>
        <v>1</v>
      </c>
      <c r="D10" s="33">
        <f t="shared" si="8"/>
        <v>0.13502280266756744</v>
      </c>
      <c r="E10" s="41">
        <f t="shared" si="8"/>
        <v>1</v>
      </c>
      <c r="F10" s="33">
        <f t="shared" si="8"/>
        <v>1</v>
      </c>
      <c r="G10" s="41">
        <f>POWER(G9,G2)</f>
        <v>7.245525379254926E-2</v>
      </c>
      <c r="H10" s="3"/>
      <c r="J10" s="30"/>
      <c r="R10" s="29"/>
    </row>
    <row r="11" spans="1:18" ht="15" thickBot="1" x14ac:dyDescent="0.4">
      <c r="A11" s="12" t="s">
        <v>90</v>
      </c>
      <c r="B11" s="36"/>
      <c r="C11" s="42"/>
      <c r="D11" s="36"/>
      <c r="E11" s="42"/>
      <c r="F11" s="43"/>
      <c r="G11" s="42">
        <v>0.245</v>
      </c>
      <c r="H11" s="39" t="s">
        <v>81</v>
      </c>
      <c r="I11" s="12" t="s">
        <v>82</v>
      </c>
      <c r="J11" s="12" t="s">
        <v>85</v>
      </c>
      <c r="R11" s="29"/>
    </row>
    <row r="12" spans="1:18" x14ac:dyDescent="0.35">
      <c r="A12" s="13">
        <v>42714</v>
      </c>
      <c r="B12" s="37">
        <v>31</v>
      </c>
      <c r="E12">
        <v>6</v>
      </c>
      <c r="F12" s="37">
        <v>11</v>
      </c>
      <c r="G12">
        <v>561</v>
      </c>
    </row>
    <row r="13" spans="1:18" x14ac:dyDescent="0.35">
      <c r="B13" s="37">
        <v>35</v>
      </c>
      <c r="D13" s="37">
        <v>17</v>
      </c>
      <c r="E13">
        <v>12</v>
      </c>
      <c r="G13">
        <v>581</v>
      </c>
    </row>
    <row r="14" spans="1:18" x14ac:dyDescent="0.35">
      <c r="B14" s="37">
        <v>33</v>
      </c>
      <c r="D14" s="37">
        <v>12</v>
      </c>
      <c r="E14">
        <v>6</v>
      </c>
      <c r="F14" s="37">
        <v>6</v>
      </c>
      <c r="G14">
        <v>622</v>
      </c>
    </row>
    <row r="15" spans="1:18" x14ac:dyDescent="0.35">
      <c r="B15" s="37">
        <v>45</v>
      </c>
      <c r="F15" s="37">
        <v>7</v>
      </c>
    </row>
    <row r="16" spans="1:18" x14ac:dyDescent="0.35">
      <c r="B16" s="37">
        <v>39</v>
      </c>
    </row>
    <row r="17" spans="1:10" x14ac:dyDescent="0.35">
      <c r="B17" s="37">
        <v>37</v>
      </c>
    </row>
    <row r="18" spans="1:10" x14ac:dyDescent="0.35">
      <c r="B18" s="37">
        <v>34</v>
      </c>
    </row>
    <row r="19" spans="1:10" x14ac:dyDescent="0.35">
      <c r="B19" s="37">
        <v>33</v>
      </c>
      <c r="D19" s="37">
        <v>10</v>
      </c>
      <c r="E19">
        <v>7</v>
      </c>
      <c r="F19" s="37">
        <v>5</v>
      </c>
    </row>
    <row r="20" spans="1:10" x14ac:dyDescent="0.35">
      <c r="F20" s="37">
        <v>4</v>
      </c>
    </row>
    <row r="21" spans="1:10" x14ac:dyDescent="0.35">
      <c r="A21" s="13">
        <v>42721</v>
      </c>
      <c r="B21" s="37">
        <v>45</v>
      </c>
      <c r="C21">
        <v>26</v>
      </c>
      <c r="E21">
        <v>11</v>
      </c>
      <c r="F21" s="37">
        <v>9</v>
      </c>
      <c r="G21">
        <v>570</v>
      </c>
      <c r="J21" t="s">
        <v>44</v>
      </c>
    </row>
    <row r="22" spans="1:10" x14ac:dyDescent="0.35">
      <c r="B22" s="37">
        <v>37</v>
      </c>
    </row>
    <row r="24" spans="1:10" x14ac:dyDescent="0.35">
      <c r="A24" s="13">
        <v>42725</v>
      </c>
      <c r="B24" s="37">
        <v>39</v>
      </c>
      <c r="C24">
        <v>18</v>
      </c>
      <c r="D24" s="37">
        <v>12</v>
      </c>
      <c r="E24">
        <v>5</v>
      </c>
      <c r="G24">
        <v>605</v>
      </c>
    </row>
    <row r="25" spans="1:10" x14ac:dyDescent="0.35">
      <c r="E25">
        <v>13</v>
      </c>
    </row>
    <row r="27" spans="1:10" x14ac:dyDescent="0.35">
      <c r="B27" s="37">
        <v>41</v>
      </c>
      <c r="D27" s="37">
        <v>13</v>
      </c>
      <c r="E27">
        <v>11</v>
      </c>
      <c r="F27" s="37">
        <v>11</v>
      </c>
      <c r="G27">
        <v>463</v>
      </c>
    </row>
    <row r="28" spans="1:10" x14ac:dyDescent="0.35">
      <c r="D28" s="37">
        <v>15</v>
      </c>
    </row>
    <row r="29" spans="1:10" x14ac:dyDescent="0.35">
      <c r="B29" s="37">
        <v>34</v>
      </c>
      <c r="C29">
        <v>24</v>
      </c>
      <c r="D29" s="37">
        <v>11</v>
      </c>
      <c r="E29">
        <v>10</v>
      </c>
      <c r="G29">
        <v>469</v>
      </c>
    </row>
    <row r="30" spans="1:10" x14ac:dyDescent="0.35">
      <c r="B30" s="37">
        <v>35</v>
      </c>
    </row>
    <row r="31" spans="1:10" x14ac:dyDescent="0.35">
      <c r="B31" s="37">
        <v>36</v>
      </c>
      <c r="C31">
        <v>24</v>
      </c>
      <c r="D31" s="37">
        <v>13</v>
      </c>
      <c r="E31">
        <v>9</v>
      </c>
      <c r="F31" s="37">
        <v>4</v>
      </c>
      <c r="G31">
        <v>495</v>
      </c>
    </row>
    <row r="32" spans="1:10" x14ac:dyDescent="0.35">
      <c r="B32" s="37">
        <v>38</v>
      </c>
      <c r="F32" s="37">
        <v>11</v>
      </c>
      <c r="G32">
        <v>461</v>
      </c>
    </row>
    <row r="33" spans="1:10" x14ac:dyDescent="0.35">
      <c r="B33" s="37">
        <v>42</v>
      </c>
      <c r="F33" s="37">
        <v>9</v>
      </c>
    </row>
    <row r="34" spans="1:10" x14ac:dyDescent="0.35">
      <c r="B34" s="37">
        <v>45</v>
      </c>
    </row>
    <row r="35" spans="1:10" x14ac:dyDescent="0.35">
      <c r="A35" s="13">
        <v>42738</v>
      </c>
      <c r="B35" s="37">
        <v>37</v>
      </c>
      <c r="D35" s="37">
        <v>13</v>
      </c>
      <c r="E35">
        <v>13</v>
      </c>
      <c r="G35">
        <v>622</v>
      </c>
    </row>
    <row r="36" spans="1:10" x14ac:dyDescent="0.35">
      <c r="B36" s="37">
        <v>43</v>
      </c>
      <c r="E36">
        <v>10</v>
      </c>
    </row>
    <row r="37" spans="1:10" x14ac:dyDescent="0.35">
      <c r="A37" s="13">
        <v>42740</v>
      </c>
      <c r="B37" s="37">
        <v>30</v>
      </c>
      <c r="C37">
        <v>20</v>
      </c>
      <c r="E37">
        <v>13</v>
      </c>
      <c r="F37" s="37">
        <v>11</v>
      </c>
      <c r="G37">
        <v>600</v>
      </c>
      <c r="J37" t="s">
        <v>44</v>
      </c>
    </row>
    <row r="38" spans="1:10" x14ac:dyDescent="0.35">
      <c r="B38" s="37">
        <v>38</v>
      </c>
    </row>
    <row r="39" spans="1:10" x14ac:dyDescent="0.35">
      <c r="A39" s="13">
        <v>42742</v>
      </c>
      <c r="B39" s="37">
        <v>44</v>
      </c>
      <c r="C39">
        <v>22</v>
      </c>
      <c r="E39">
        <v>7</v>
      </c>
      <c r="F39" s="37">
        <v>4</v>
      </c>
      <c r="G39">
        <v>696</v>
      </c>
      <c r="J39" t="s">
        <v>44</v>
      </c>
    </row>
    <row r="40" spans="1:10" x14ac:dyDescent="0.35">
      <c r="A40" s="13"/>
      <c r="E40">
        <v>5</v>
      </c>
    </row>
    <row r="41" spans="1:10" x14ac:dyDescent="0.35">
      <c r="A41" s="13">
        <v>42744</v>
      </c>
      <c r="B41" s="37">
        <v>37</v>
      </c>
      <c r="E41">
        <v>8</v>
      </c>
      <c r="F41" s="37">
        <v>10</v>
      </c>
      <c r="G41">
        <v>590</v>
      </c>
    </row>
    <row r="42" spans="1:10" x14ac:dyDescent="0.35">
      <c r="A42" s="13"/>
      <c r="E42">
        <v>5</v>
      </c>
    </row>
    <row r="43" spans="1:10" x14ac:dyDescent="0.35">
      <c r="A43" s="13"/>
      <c r="E43">
        <v>11</v>
      </c>
    </row>
    <row r="44" spans="1:10" x14ac:dyDescent="0.35">
      <c r="A44" s="13">
        <v>42750</v>
      </c>
      <c r="B44" s="37">
        <v>39</v>
      </c>
      <c r="D44" s="37">
        <v>15</v>
      </c>
      <c r="E44">
        <v>12</v>
      </c>
      <c r="F44" s="37">
        <v>12</v>
      </c>
      <c r="G44">
        <v>604</v>
      </c>
    </row>
    <row r="45" spans="1:10" x14ac:dyDescent="0.35">
      <c r="A45" s="13"/>
      <c r="E45">
        <v>5</v>
      </c>
    </row>
    <row r="46" spans="1:10" x14ac:dyDescent="0.35">
      <c r="A46" s="13">
        <v>42756</v>
      </c>
      <c r="B46" s="37">
        <v>44</v>
      </c>
      <c r="D46" s="37">
        <v>17</v>
      </c>
      <c r="E46">
        <v>12</v>
      </c>
      <c r="G46">
        <v>617</v>
      </c>
    </row>
    <row r="47" spans="1:10" x14ac:dyDescent="0.35">
      <c r="A47" s="13"/>
      <c r="B47" s="37">
        <v>37</v>
      </c>
      <c r="E47">
        <v>5</v>
      </c>
    </row>
    <row r="48" spans="1:10" x14ac:dyDescent="0.35">
      <c r="A48" s="13">
        <v>42757</v>
      </c>
      <c r="B48" s="37">
        <v>40</v>
      </c>
      <c r="D48" s="37">
        <v>15</v>
      </c>
      <c r="E48">
        <v>13</v>
      </c>
      <c r="G48">
        <v>610</v>
      </c>
    </row>
    <row r="49" spans="1:10" x14ac:dyDescent="0.35">
      <c r="A49" s="13"/>
      <c r="B49" s="37">
        <v>32</v>
      </c>
      <c r="D49" s="37">
        <v>15</v>
      </c>
    </row>
    <row r="50" spans="1:10" x14ac:dyDescent="0.35">
      <c r="A50" s="13">
        <v>42759</v>
      </c>
      <c r="B50" s="37">
        <v>40</v>
      </c>
      <c r="C50">
        <v>19</v>
      </c>
      <c r="D50" s="37">
        <v>10</v>
      </c>
      <c r="E50">
        <v>11</v>
      </c>
      <c r="G50">
        <v>681</v>
      </c>
    </row>
    <row r="51" spans="1:10" x14ac:dyDescent="0.35">
      <c r="A51" s="13"/>
      <c r="B51" s="37">
        <v>30</v>
      </c>
    </row>
    <row r="52" spans="1:10" x14ac:dyDescent="0.35">
      <c r="A52" s="13">
        <v>42762</v>
      </c>
      <c r="B52" s="37">
        <v>42</v>
      </c>
      <c r="D52" s="37">
        <v>10</v>
      </c>
      <c r="E52">
        <v>8</v>
      </c>
      <c r="G52">
        <v>474</v>
      </c>
    </row>
    <row r="53" spans="1:10" x14ac:dyDescent="0.35">
      <c r="A53" s="13"/>
      <c r="E53">
        <v>5</v>
      </c>
    </row>
    <row r="54" spans="1:10" x14ac:dyDescent="0.35">
      <c r="A54" s="13"/>
      <c r="E54">
        <v>11</v>
      </c>
    </row>
    <row r="55" spans="1:10" x14ac:dyDescent="0.35">
      <c r="A55" s="13">
        <v>42768</v>
      </c>
      <c r="B55" s="37">
        <v>36</v>
      </c>
      <c r="E55">
        <v>10</v>
      </c>
      <c r="F55" s="37">
        <v>7</v>
      </c>
      <c r="G55">
        <v>588</v>
      </c>
      <c r="H55">
        <v>600</v>
      </c>
      <c r="I55">
        <v>600</v>
      </c>
      <c r="J55" t="s">
        <v>83</v>
      </c>
    </row>
    <row r="56" spans="1:10" x14ac:dyDescent="0.35">
      <c r="A56" s="13"/>
      <c r="B56" s="37">
        <v>45</v>
      </c>
    </row>
    <row r="57" spans="1:10" x14ac:dyDescent="0.35">
      <c r="A57" s="13"/>
      <c r="B57" s="37">
        <v>38</v>
      </c>
    </row>
    <row r="58" spans="1:10" x14ac:dyDescent="0.35">
      <c r="A58" s="13">
        <v>42770</v>
      </c>
      <c r="B58" s="37">
        <v>41</v>
      </c>
      <c r="C58">
        <v>24</v>
      </c>
      <c r="D58" s="37">
        <v>14</v>
      </c>
      <c r="E58">
        <v>5</v>
      </c>
      <c r="F58" s="37">
        <v>11</v>
      </c>
      <c r="G58">
        <v>593</v>
      </c>
      <c r="H58">
        <v>600</v>
      </c>
      <c r="I58">
        <v>600</v>
      </c>
    </row>
    <row r="59" spans="1:10" x14ac:dyDescent="0.35">
      <c r="A59" s="13"/>
    </row>
    <row r="60" spans="1:10" x14ac:dyDescent="0.35">
      <c r="A60" s="13">
        <v>42771</v>
      </c>
      <c r="B60" s="37">
        <v>30</v>
      </c>
      <c r="C60">
        <v>18</v>
      </c>
      <c r="E60">
        <v>8</v>
      </c>
      <c r="F60" s="37">
        <v>4</v>
      </c>
      <c r="G60">
        <v>468</v>
      </c>
    </row>
    <row r="61" spans="1:10" x14ac:dyDescent="0.35">
      <c r="A61" s="13"/>
      <c r="F61" s="37">
        <v>10</v>
      </c>
    </row>
    <row r="62" spans="1:10" x14ac:dyDescent="0.35">
      <c r="A62" s="13">
        <v>42773</v>
      </c>
      <c r="B62" s="37">
        <v>45</v>
      </c>
      <c r="C62">
        <v>19</v>
      </c>
      <c r="E62">
        <v>13</v>
      </c>
      <c r="G62">
        <v>665</v>
      </c>
      <c r="H62">
        <v>600</v>
      </c>
      <c r="I62">
        <v>600</v>
      </c>
      <c r="J62" t="s">
        <v>88</v>
      </c>
    </row>
    <row r="63" spans="1:10" x14ac:dyDescent="0.35">
      <c r="A63" s="13"/>
      <c r="C63">
        <v>24</v>
      </c>
      <c r="E63">
        <v>5</v>
      </c>
    </row>
    <row r="64" spans="1:10" x14ac:dyDescent="0.35">
      <c r="A64" s="13">
        <v>42774</v>
      </c>
      <c r="B64" s="37">
        <v>41</v>
      </c>
      <c r="C64">
        <v>24</v>
      </c>
      <c r="E64">
        <v>10</v>
      </c>
      <c r="G64">
        <v>510</v>
      </c>
      <c r="H64">
        <v>600</v>
      </c>
      <c r="I64">
        <v>600</v>
      </c>
      <c r="J64" t="s">
        <v>89</v>
      </c>
    </row>
    <row r="65" spans="1:10" x14ac:dyDescent="0.35">
      <c r="A65" s="13"/>
      <c r="B65" s="37">
        <v>44</v>
      </c>
      <c r="C65">
        <v>20</v>
      </c>
    </row>
    <row r="66" spans="1:10" x14ac:dyDescent="0.35">
      <c r="A66" s="13">
        <v>42775</v>
      </c>
      <c r="B66" s="37">
        <v>31</v>
      </c>
      <c r="D66" s="37">
        <v>15</v>
      </c>
      <c r="E66">
        <v>10</v>
      </c>
      <c r="F66" s="37">
        <v>10</v>
      </c>
      <c r="G66">
        <v>578</v>
      </c>
    </row>
    <row r="67" spans="1:10" x14ac:dyDescent="0.35">
      <c r="A67" s="13"/>
      <c r="F67" s="37">
        <v>4</v>
      </c>
    </row>
    <row r="68" spans="1:10" x14ac:dyDescent="0.35">
      <c r="A68" s="13">
        <v>42777</v>
      </c>
      <c r="B68" s="37">
        <v>36</v>
      </c>
      <c r="E68">
        <v>6</v>
      </c>
      <c r="F68" s="37">
        <v>8</v>
      </c>
      <c r="G68">
        <v>731</v>
      </c>
      <c r="H68">
        <v>600</v>
      </c>
      <c r="I68">
        <v>600</v>
      </c>
      <c r="J68" t="s">
        <v>92</v>
      </c>
    </row>
    <row r="69" spans="1:10" x14ac:dyDescent="0.35">
      <c r="A69" s="13"/>
      <c r="B69" s="37">
        <v>39</v>
      </c>
      <c r="F69" s="37">
        <v>10</v>
      </c>
    </row>
    <row r="70" spans="1:10" x14ac:dyDescent="0.35">
      <c r="A70" s="13"/>
    </row>
    <row r="71" spans="1:10" x14ac:dyDescent="0.35">
      <c r="A71" s="13"/>
    </row>
    <row r="72" spans="1:10" x14ac:dyDescent="0.35">
      <c r="A72" s="13"/>
    </row>
    <row r="73" spans="1:10" x14ac:dyDescent="0.35">
      <c r="A73" s="13"/>
    </row>
    <row r="114" spans="1:8" x14ac:dyDescent="0.35">
      <c r="A114" s="13"/>
      <c r="H114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L36" sqref="L36"/>
    </sheetView>
  </sheetViews>
  <sheetFormatPr defaultRowHeight="14.5" x14ac:dyDescent="0.35"/>
  <cols>
    <col min="3" max="3" width="10.453125" bestFit="1" customWidth="1"/>
    <col min="4" max="5" width="10.453125" customWidth="1"/>
    <col min="6" max="6" width="25.08984375" customWidth="1"/>
    <col min="7" max="7" width="22.08984375" style="8" bestFit="1" customWidth="1"/>
    <col min="8" max="8" width="10.7265625" bestFit="1" customWidth="1"/>
    <col min="12" max="12" width="12.1796875" bestFit="1" customWidth="1"/>
    <col min="13" max="13" width="12.1796875" customWidth="1"/>
    <col min="15" max="15" width="19.1796875" bestFit="1" customWidth="1"/>
    <col min="18" max="18" width="16.453125" customWidth="1"/>
    <col min="19" max="19" width="16.81640625" customWidth="1"/>
    <col min="20" max="20" width="16.453125" customWidth="1"/>
    <col min="21" max="21" width="16.81640625" customWidth="1"/>
    <col min="22" max="22" width="12.1796875" bestFit="1" customWidth="1"/>
    <col min="23" max="23" width="21.7265625" bestFit="1" customWidth="1"/>
    <col min="24" max="24" width="11.81640625" bestFit="1" customWidth="1"/>
  </cols>
  <sheetData>
    <row r="1" spans="1:23" x14ac:dyDescent="0.35">
      <c r="A1" s="2" t="s">
        <v>62</v>
      </c>
      <c r="H1" s="2" t="str">
        <f>Rare600!L1</f>
        <v>Fair</v>
      </c>
      <c r="I1" s="2" t="str">
        <f>Rare600!M1</f>
        <v>Average</v>
      </c>
      <c r="J1" s="2" t="str">
        <f>Rare600!N1</f>
        <v>Good</v>
      </c>
      <c r="K1" s="2" t="str">
        <f>Rare600!O1</f>
        <v>Excellent</v>
      </c>
      <c r="L1" s="2" t="str">
        <f>Rare600!P1</f>
        <v>Extraordinary</v>
      </c>
      <c r="M1" s="2" t="s">
        <v>51</v>
      </c>
      <c r="O1" s="8"/>
    </row>
    <row r="2" spans="1:23" x14ac:dyDescent="0.35">
      <c r="A2" t="s">
        <v>28</v>
      </c>
      <c r="B2">
        <f>20-B3</f>
        <v>18</v>
      </c>
      <c r="G2" s="9" t="s">
        <v>49</v>
      </c>
      <c r="H2">
        <f>I2*4</f>
        <v>960</v>
      </c>
      <c r="I2">
        <f>J2*5</f>
        <v>240</v>
      </c>
      <c r="J2">
        <f>K2*6</f>
        <v>48</v>
      </c>
      <c r="K2">
        <v>8</v>
      </c>
      <c r="L2">
        <v>1</v>
      </c>
      <c r="M2" s="23"/>
      <c r="O2" s="8"/>
    </row>
    <row r="3" spans="1:23" x14ac:dyDescent="0.35">
      <c r="A3" t="s">
        <v>27</v>
      </c>
      <c r="B3">
        <v>2</v>
      </c>
      <c r="G3" s="9"/>
      <c r="M3" s="23"/>
      <c r="O3" s="8"/>
    </row>
    <row r="4" spans="1:23" x14ac:dyDescent="0.35">
      <c r="F4" s="2" t="s">
        <v>43</v>
      </c>
      <c r="G4" s="8" t="s">
        <v>36</v>
      </c>
      <c r="H4" s="10">
        <f>Rare600!B6</f>
        <v>38.093023255813954</v>
      </c>
      <c r="I4" s="10">
        <f>Rare600!C6</f>
        <v>21.692307692307693</v>
      </c>
      <c r="J4" s="10">
        <f>Rare600!D6</f>
        <v>13.352941176470589</v>
      </c>
      <c r="K4" s="10">
        <f>Rare600!E6</f>
        <v>8.8857142857142861</v>
      </c>
      <c r="L4" s="10">
        <f>Rare600!F6</f>
        <v>8.0909090909090917</v>
      </c>
      <c r="M4" s="18"/>
      <c r="O4" s="9" t="s">
        <v>80</v>
      </c>
      <c r="P4" s="10"/>
      <c r="Q4" s="10"/>
      <c r="R4" s="10"/>
      <c r="S4" s="10"/>
      <c r="T4" s="10"/>
      <c r="U4" s="10"/>
      <c r="V4" s="10"/>
    </row>
    <row r="5" spans="1:23" x14ac:dyDescent="0.35">
      <c r="G5" s="8" t="s">
        <v>37</v>
      </c>
      <c r="H5" s="8">
        <f>Rare600!L5</f>
        <v>0.32666666666666666</v>
      </c>
      <c r="I5" s="8">
        <f>Rare600!M5</f>
        <v>0.10666666666666667</v>
      </c>
      <c r="J5" s="8">
        <f>Rare600!N5</f>
        <v>0.12666666666666668</v>
      </c>
      <c r="K5" s="8">
        <f>Rare600!O5</f>
        <v>0.27333333333333332</v>
      </c>
      <c r="L5" s="8">
        <f>Rare600!P5</f>
        <v>0.16666666666666666</v>
      </c>
      <c r="M5" s="18"/>
      <c r="O5" s="8"/>
      <c r="P5" s="8"/>
      <c r="Q5" s="8"/>
      <c r="R5" s="8"/>
      <c r="S5" s="8"/>
      <c r="T5" s="8"/>
      <c r="U5" s="8"/>
      <c r="V5" s="8"/>
    </row>
    <row r="6" spans="1:23" x14ac:dyDescent="0.35">
      <c r="G6" s="21" t="s">
        <v>52</v>
      </c>
      <c r="H6" s="22">
        <f>H4*H5/H$2</f>
        <v>1.2962209302325582E-2</v>
      </c>
      <c r="I6" s="22">
        <f t="shared" ref="I6:L6" si="0">I4*I5/I$2</f>
        <v>9.6410256410256433E-3</v>
      </c>
      <c r="J6" s="22">
        <f t="shared" si="0"/>
        <v>3.5236928104575169E-2</v>
      </c>
      <c r="K6" s="22">
        <f t="shared" si="0"/>
        <v>0.30359523809523808</v>
      </c>
      <c r="L6" s="22">
        <f t="shared" si="0"/>
        <v>1.3484848484848486</v>
      </c>
      <c r="M6" s="18"/>
      <c r="O6" s="8"/>
      <c r="P6" s="8"/>
      <c r="Q6" s="8"/>
      <c r="R6" s="8"/>
      <c r="S6" s="8"/>
      <c r="T6" s="8"/>
      <c r="U6" s="8"/>
      <c r="V6" s="8"/>
    </row>
    <row r="7" spans="1:23" x14ac:dyDescent="0.35">
      <c r="G7" t="s">
        <v>50</v>
      </c>
      <c r="H7" s="15">
        <v>5</v>
      </c>
      <c r="I7" s="8"/>
      <c r="J7" s="8"/>
      <c r="K7" s="8"/>
      <c r="L7" s="8"/>
      <c r="M7" s="18">
        <f>SUM(H6:L6)*H7</f>
        <v>8.5496012481400658</v>
      </c>
      <c r="O7" s="8"/>
      <c r="P7" s="8"/>
      <c r="Q7" s="8"/>
      <c r="R7" s="8"/>
      <c r="S7" s="8"/>
      <c r="T7" s="8"/>
      <c r="U7" s="8"/>
      <c r="V7" s="8"/>
    </row>
    <row r="8" spans="1:23" x14ac:dyDescent="0.35">
      <c r="F8" t="s">
        <v>45</v>
      </c>
      <c r="G8" s="8" t="s">
        <v>36</v>
      </c>
      <c r="H8" s="10">
        <f>(4+11)/2</f>
        <v>7.5</v>
      </c>
      <c r="I8" s="10">
        <v>1</v>
      </c>
      <c r="J8" s="10">
        <v>1</v>
      </c>
      <c r="K8" s="10"/>
      <c r="L8" s="10"/>
      <c r="M8" s="18"/>
      <c r="O8" s="8"/>
    </row>
    <row r="9" spans="1:23" x14ac:dyDescent="0.35">
      <c r="G9" s="8" t="s">
        <v>37</v>
      </c>
      <c r="H9" s="8">
        <f>'Gifs, Normal'!B16</f>
        <v>0.38260869565217392</v>
      </c>
      <c r="I9" s="8">
        <f>'Gifs, Normal'!C16</f>
        <v>0.24347826086956523</v>
      </c>
      <c r="J9" s="8">
        <f>'Gifs, Normal'!D16</f>
        <v>0.37391304347826088</v>
      </c>
      <c r="K9" s="8"/>
      <c r="L9" s="8"/>
      <c r="M9" s="18"/>
    </row>
    <row r="10" spans="1:23" x14ac:dyDescent="0.35">
      <c r="G10" s="21" t="s">
        <v>52</v>
      </c>
      <c r="H10" s="22">
        <f>H8*H9/H$2</f>
        <v>2.9891304347826092E-3</v>
      </c>
      <c r="I10" s="22">
        <f t="shared" ref="I10" si="1">I8*I9/I$2</f>
        <v>1.0144927536231885E-3</v>
      </c>
      <c r="J10" s="22">
        <f t="shared" ref="J10" si="2">J8*J9/J$2</f>
        <v>7.7898550724637685E-3</v>
      </c>
      <c r="K10" s="22">
        <f t="shared" ref="K10" si="3">K8*K9/K$2</f>
        <v>0</v>
      </c>
      <c r="L10" s="22">
        <f t="shared" ref="L10" si="4">L8*L9/L$2</f>
        <v>0</v>
      </c>
      <c r="M10" s="18"/>
    </row>
    <row r="11" spans="1:23" x14ac:dyDescent="0.35">
      <c r="G11" t="s">
        <v>50</v>
      </c>
      <c r="H11" s="15">
        <f>4*$B$2</f>
        <v>72</v>
      </c>
      <c r="L11" s="10"/>
      <c r="M11" s="18">
        <f>SUM(H10:L10)*H11</f>
        <v>0.84913043478260875</v>
      </c>
      <c r="O11" s="8"/>
      <c r="P11" s="18"/>
      <c r="Q11" s="18"/>
      <c r="R11" s="18"/>
      <c r="S11" s="18"/>
      <c r="T11" s="18"/>
      <c r="U11" s="18"/>
      <c r="V11" s="18"/>
      <c r="W11" s="18"/>
    </row>
    <row r="12" spans="1:23" x14ac:dyDescent="0.35">
      <c r="F12" t="s">
        <v>46</v>
      </c>
      <c r="G12" s="8" t="s">
        <v>36</v>
      </c>
      <c r="H12" s="10">
        <f>Special300!B6</f>
        <v>12.518518518518519</v>
      </c>
      <c r="I12" s="10">
        <f>Special300!C6</f>
        <v>5.75</v>
      </c>
      <c r="J12" s="10">
        <f>Special300!D6</f>
        <v>1</v>
      </c>
      <c r="K12" s="10"/>
      <c r="L12" s="8"/>
      <c r="M12" s="18"/>
      <c r="O12" s="8"/>
      <c r="P12" s="18"/>
      <c r="Q12" s="18"/>
      <c r="R12" s="18"/>
      <c r="S12" s="18"/>
      <c r="T12" s="18"/>
      <c r="U12" s="18"/>
      <c r="V12" s="18"/>
      <c r="W12" s="18"/>
    </row>
    <row r="13" spans="1:23" x14ac:dyDescent="0.35">
      <c r="G13" s="8" t="s">
        <v>37</v>
      </c>
      <c r="H13" s="8">
        <f>Special300!B3</f>
        <v>0.29347826086956524</v>
      </c>
      <c r="I13" s="8">
        <f>Special300!C3</f>
        <v>0.21739130434782608</v>
      </c>
      <c r="J13" s="8">
        <f>Special300!D3</f>
        <v>0.4891304347826087</v>
      </c>
      <c r="K13" s="8"/>
      <c r="L13" s="8"/>
      <c r="M13" s="18"/>
      <c r="O13" s="8"/>
      <c r="P13" s="18"/>
      <c r="Q13" s="18"/>
      <c r="R13" s="18"/>
      <c r="S13" s="18"/>
      <c r="T13" s="18"/>
      <c r="U13" s="18"/>
      <c r="V13" s="18"/>
      <c r="W13" s="18"/>
    </row>
    <row r="14" spans="1:23" x14ac:dyDescent="0.35">
      <c r="G14" s="21" t="s">
        <v>52</v>
      </c>
      <c r="H14" s="22">
        <f>H12*H13/H$2</f>
        <v>3.8269927536231886E-3</v>
      </c>
      <c r="I14" s="22">
        <f t="shared" ref="I14" si="5">I12*I13/I$2</f>
        <v>5.208333333333333E-3</v>
      </c>
      <c r="J14" s="22">
        <f t="shared" ref="J14" si="6">J12*J13/J$2</f>
        <v>1.0190217391304348E-2</v>
      </c>
      <c r="K14" s="22">
        <f t="shared" ref="K14" si="7">K12*K13/K$2</f>
        <v>0</v>
      </c>
      <c r="L14" s="22">
        <f t="shared" ref="L14" si="8">L12*L13/L$2</f>
        <v>0</v>
      </c>
      <c r="M14" s="18"/>
    </row>
    <row r="15" spans="1:23" x14ac:dyDescent="0.35">
      <c r="G15" t="s">
        <v>50</v>
      </c>
      <c r="H15" s="15">
        <f>$B$3*4</f>
        <v>8</v>
      </c>
      <c r="I15" s="8"/>
      <c r="J15" s="8"/>
      <c r="K15" s="8"/>
      <c r="L15" s="10"/>
      <c r="M15" s="18">
        <f>SUM(H14:L14)*H15</f>
        <v>0.15380434782608696</v>
      </c>
    </row>
    <row r="16" spans="1:23" x14ac:dyDescent="0.35">
      <c r="F16" t="s">
        <v>47</v>
      </c>
      <c r="G16" s="8" t="s">
        <v>36</v>
      </c>
      <c r="H16" s="10">
        <f>(5+12)/2</f>
        <v>8.5</v>
      </c>
      <c r="I16" s="10">
        <v>1</v>
      </c>
      <c r="J16" s="10">
        <v>1</v>
      </c>
      <c r="K16" s="10">
        <v>1</v>
      </c>
      <c r="L16" s="8"/>
      <c r="M16" s="18"/>
    </row>
    <row r="17" spans="6:23" x14ac:dyDescent="0.35">
      <c r="G17" s="8" t="s">
        <v>37</v>
      </c>
      <c r="H17" s="8">
        <f>'Gifs, Normal'!B22</f>
        <v>0.2231404958677686</v>
      </c>
      <c r="I17" s="8">
        <f>'Gifs, Normal'!C22</f>
        <v>0.28099173553719009</v>
      </c>
      <c r="J17" s="8">
        <f>'Gifs, Normal'!D22</f>
        <v>0.47107438016528924</v>
      </c>
      <c r="K17" s="8">
        <f>'Gifs, Normal'!E22</f>
        <v>2.4793388429752067E-2</v>
      </c>
      <c r="L17" s="8"/>
      <c r="M17" s="18"/>
    </row>
    <row r="18" spans="6:23" x14ac:dyDescent="0.35">
      <c r="G18" s="21" t="s">
        <v>52</v>
      </c>
      <c r="H18" s="22">
        <f>H16*H17/H$2</f>
        <v>1.975723140495868E-3</v>
      </c>
      <c r="I18" s="22">
        <f t="shared" ref="I18" si="9">I16*I17/I$2</f>
        <v>1.1707988980716253E-3</v>
      </c>
      <c r="J18" s="22">
        <f t="shared" ref="J18" si="10">J16*J17/J$2</f>
        <v>9.8140495867768598E-3</v>
      </c>
      <c r="K18" s="22">
        <f t="shared" ref="K18" si="11">K16*K17/K$2</f>
        <v>3.0991735537190084E-3</v>
      </c>
      <c r="L18" s="22">
        <f t="shared" ref="L18" si="12">L16*L17/L$2</f>
        <v>0</v>
      </c>
      <c r="M18" s="18"/>
    </row>
    <row r="19" spans="6:23" x14ac:dyDescent="0.35">
      <c r="G19" t="s">
        <v>50</v>
      </c>
      <c r="H19" s="15">
        <f>4*$B$2</f>
        <v>72</v>
      </c>
      <c r="I19" s="8"/>
      <c r="J19" s="8"/>
      <c r="K19" s="8"/>
      <c r="L19" s="10"/>
      <c r="M19" s="18">
        <f>SUM(H18:L18)*H19</f>
        <v>1.156301652892562</v>
      </c>
    </row>
    <row r="20" spans="6:23" x14ac:dyDescent="0.35">
      <c r="F20" t="s">
        <v>48</v>
      </c>
      <c r="G20" s="8" t="s">
        <v>36</v>
      </c>
      <c r="H20" s="10">
        <f>Special600!B6</f>
        <v>16.2</v>
      </c>
      <c r="I20" s="10">
        <f>Special600!C6</f>
        <v>8.5652173913043477</v>
      </c>
      <c r="J20" s="10">
        <f>Special600!D6</f>
        <v>2.5757575757575757</v>
      </c>
      <c r="K20" s="10">
        <f>Special600!E6</f>
        <v>1.1666666666666667</v>
      </c>
      <c r="L20" s="8"/>
      <c r="M20" s="18"/>
    </row>
    <row r="21" spans="6:23" x14ac:dyDescent="0.35">
      <c r="G21" s="8" t="s">
        <v>37</v>
      </c>
      <c r="H21" s="8">
        <f>Special600!B3</f>
        <v>0.1388888888888889</v>
      </c>
      <c r="I21" s="8">
        <f>Special600!C3</f>
        <v>0.31944444444444442</v>
      </c>
      <c r="J21" s="8">
        <f>Special600!D3</f>
        <v>0.45833333333333331</v>
      </c>
      <c r="K21" s="8">
        <f>Special600!E3</f>
        <v>8.3333333333333329E-2</v>
      </c>
      <c r="L21" s="8"/>
      <c r="M21" s="18"/>
    </row>
    <row r="22" spans="6:23" x14ac:dyDescent="0.35">
      <c r="G22" s="21" t="s">
        <v>52</v>
      </c>
      <c r="H22" s="22">
        <f>H20*H21/H$2</f>
        <v>2.3437499999999999E-3</v>
      </c>
      <c r="I22" s="22">
        <f t="shared" ref="I22" si="13">I20*I21/I$2</f>
        <v>1.1400462962962961E-2</v>
      </c>
      <c r="J22" s="22">
        <f t="shared" ref="J22" si="14">J20*J21/J$2</f>
        <v>2.4594907407407409E-2</v>
      </c>
      <c r="K22" s="22">
        <f t="shared" ref="K22" si="15">K20*K21/K$2</f>
        <v>1.2152777777777778E-2</v>
      </c>
      <c r="L22" s="22">
        <f t="shared" ref="L22" si="16">L20*L21/L$2</f>
        <v>0</v>
      </c>
      <c r="M22" s="18"/>
    </row>
    <row r="23" spans="6:23" x14ac:dyDescent="0.35">
      <c r="G23" t="s">
        <v>50</v>
      </c>
      <c r="H23" s="15">
        <f>$B$3*4</f>
        <v>8</v>
      </c>
      <c r="I23" s="8"/>
      <c r="J23" s="8"/>
      <c r="K23" s="8"/>
      <c r="L23" s="8"/>
      <c r="M23" s="18">
        <f>SUM(H22:L22)*H23</f>
        <v>0.40393518518518517</v>
      </c>
    </row>
    <row r="24" spans="6:23" x14ac:dyDescent="0.35">
      <c r="G24"/>
      <c r="H24" s="15"/>
      <c r="I24" s="8"/>
      <c r="J24" s="8"/>
      <c r="K24" s="8"/>
      <c r="L24" s="8"/>
      <c r="M24" s="18"/>
      <c r="O24" s="24"/>
      <c r="W24" s="23"/>
    </row>
    <row r="25" spans="6:23" x14ac:dyDescent="0.35">
      <c r="F25" s="8" t="s">
        <v>53</v>
      </c>
      <c r="G25" s="18">
        <f>M11+M15</f>
        <v>1.0029347826086956</v>
      </c>
      <c r="H25" s="18"/>
      <c r="I25" s="18"/>
      <c r="J25" s="18"/>
      <c r="K25" s="18"/>
      <c r="L25" s="18"/>
      <c r="M25" s="18"/>
      <c r="O25" s="24"/>
      <c r="W25" s="23"/>
    </row>
    <row r="26" spans="6:23" x14ac:dyDescent="0.35">
      <c r="F26" s="8" t="s">
        <v>54</v>
      </c>
      <c r="G26" s="18">
        <f>M19+M23</f>
        <v>1.5602368380777472</v>
      </c>
      <c r="H26" s="18"/>
      <c r="I26" s="18"/>
      <c r="J26" s="18"/>
      <c r="K26" s="18"/>
      <c r="L26" s="18"/>
      <c r="M26" s="18"/>
      <c r="O26" s="24"/>
      <c r="W26" s="23"/>
    </row>
    <row r="27" spans="6:23" x14ac:dyDescent="0.35">
      <c r="F27" s="8" t="s">
        <v>55</v>
      </c>
      <c r="G27" s="18">
        <f>M7</f>
        <v>8.5496012481400658</v>
      </c>
      <c r="H27" s="18"/>
      <c r="I27" s="18"/>
      <c r="J27" s="18"/>
      <c r="K27" s="18"/>
      <c r="L27" s="18"/>
      <c r="M27" s="18"/>
      <c r="O27" s="24"/>
      <c r="W27" s="23"/>
    </row>
    <row r="28" spans="6:23" x14ac:dyDescent="0.35">
      <c r="F28" s="8"/>
      <c r="G28" s="18"/>
      <c r="H28" s="18"/>
      <c r="I28" s="18"/>
      <c r="J28" s="18"/>
      <c r="K28" s="18"/>
      <c r="L28" s="18"/>
      <c r="M28" s="18"/>
      <c r="O28" s="24"/>
      <c r="W28" s="23"/>
    </row>
    <row r="29" spans="6:23" x14ac:dyDescent="0.35">
      <c r="F29" s="8"/>
      <c r="G29" s="18"/>
      <c r="H29" s="18"/>
      <c r="I29" s="18"/>
      <c r="J29" s="18"/>
      <c r="K29" s="18"/>
      <c r="L29" s="18"/>
      <c r="M29" s="18"/>
      <c r="O29" s="24"/>
      <c r="W29" s="23"/>
    </row>
    <row r="30" spans="6:23" x14ac:dyDescent="0.35">
      <c r="F30" s="8"/>
      <c r="G30" s="18"/>
      <c r="I30" s="18"/>
      <c r="J30" s="18"/>
      <c r="K30" s="18"/>
      <c r="L30" s="18"/>
      <c r="M30" t="s">
        <v>40</v>
      </c>
      <c r="N30" s="18"/>
      <c r="O30" s="24"/>
      <c r="W30" s="23"/>
    </row>
    <row r="31" spans="6:23" x14ac:dyDescent="0.35">
      <c r="F31" s="9" t="s">
        <v>38</v>
      </c>
      <c r="G31"/>
      <c r="H31">
        <v>0</v>
      </c>
      <c r="I31">
        <v>14</v>
      </c>
      <c r="J31">
        <v>21</v>
      </c>
      <c r="K31">
        <v>25</v>
      </c>
      <c r="L31">
        <v>28</v>
      </c>
      <c r="N31" s="18"/>
      <c r="O31" s="24"/>
      <c r="W31" s="23"/>
    </row>
    <row r="32" spans="6:23" x14ac:dyDescent="0.35">
      <c r="F32" s="24" t="s">
        <v>60</v>
      </c>
      <c r="G32"/>
      <c r="H32" s="26">
        <f>H31/H$2</f>
        <v>0</v>
      </c>
      <c r="I32" s="26">
        <f>I31/I$2</f>
        <v>5.8333333333333334E-2</v>
      </c>
      <c r="J32" s="26">
        <f t="shared" ref="J32:L32" si="17">J31/J$2</f>
        <v>0.4375</v>
      </c>
      <c r="K32" s="26">
        <f t="shared" si="17"/>
        <v>3.125</v>
      </c>
      <c r="L32" s="26">
        <f t="shared" si="17"/>
        <v>28</v>
      </c>
      <c r="M32" s="23">
        <f>SUM(H32:L32)</f>
        <v>31.620833333333334</v>
      </c>
      <c r="N32" s="18"/>
      <c r="O32" s="24"/>
      <c r="W32" s="23"/>
    </row>
    <row r="33" spans="1:23" x14ac:dyDescent="0.35">
      <c r="F33" s="9" t="s">
        <v>61</v>
      </c>
      <c r="G33"/>
      <c r="H33">
        <v>0</v>
      </c>
      <c r="I33">
        <v>16</v>
      </c>
      <c r="J33">
        <v>36</v>
      </c>
      <c r="K33">
        <v>28</v>
      </c>
      <c r="L33">
        <v>48</v>
      </c>
      <c r="N33" s="18"/>
      <c r="O33" s="24"/>
      <c r="W33" s="23"/>
    </row>
    <row r="34" spans="1:23" x14ac:dyDescent="0.35">
      <c r="F34" s="24" t="s">
        <v>60</v>
      </c>
      <c r="G34"/>
      <c r="H34" s="26">
        <f>H33/H$2</f>
        <v>0</v>
      </c>
      <c r="I34" s="26">
        <f>I33/I$2</f>
        <v>6.6666666666666666E-2</v>
      </c>
      <c r="J34" s="26">
        <f t="shared" ref="J34:L36" si="18">J33/J$2</f>
        <v>0.75</v>
      </c>
      <c r="K34" s="26">
        <f t="shared" si="18"/>
        <v>3.5</v>
      </c>
      <c r="L34" s="26">
        <f t="shared" si="18"/>
        <v>48</v>
      </c>
      <c r="M34" s="23">
        <f>SUM(H34:L34)</f>
        <v>52.316666666666663</v>
      </c>
      <c r="N34" s="18"/>
      <c r="O34" s="8"/>
      <c r="P34" s="18"/>
      <c r="Q34" s="18"/>
      <c r="R34" s="18"/>
      <c r="S34" s="18"/>
      <c r="T34" s="18"/>
      <c r="U34" s="18"/>
      <c r="V34" s="18"/>
      <c r="W34" s="18"/>
    </row>
    <row r="35" spans="1:23" x14ac:dyDescent="0.35">
      <c r="F35" s="24" t="s">
        <v>95</v>
      </c>
      <c r="G35"/>
      <c r="H35">
        <v>692</v>
      </c>
      <c r="I35">
        <v>94</v>
      </c>
      <c r="J35">
        <v>112</v>
      </c>
      <c r="K35">
        <v>25</v>
      </c>
      <c r="L35">
        <v>29</v>
      </c>
      <c r="M35" s="18"/>
      <c r="O35" s="8"/>
      <c r="P35" s="18"/>
      <c r="Q35" s="18"/>
      <c r="R35" s="18"/>
      <c r="S35" s="18"/>
      <c r="T35" s="18"/>
      <c r="U35" s="18"/>
      <c r="V35" s="18"/>
      <c r="W35" s="18"/>
    </row>
    <row r="36" spans="1:23" x14ac:dyDescent="0.35">
      <c r="F36" t="s">
        <v>96</v>
      </c>
      <c r="H36">
        <f t="shared" ref="H36:K36" si="19">H33-H35</f>
        <v>-692</v>
      </c>
      <c r="I36">
        <f t="shared" si="19"/>
        <v>-78</v>
      </c>
      <c r="J36">
        <f t="shared" si="19"/>
        <v>-76</v>
      </c>
      <c r="K36">
        <f t="shared" si="19"/>
        <v>3</v>
      </c>
      <c r="L36">
        <f>L33-L35</f>
        <v>19</v>
      </c>
      <c r="M36" s="18"/>
      <c r="O36" s="8"/>
      <c r="P36" s="18"/>
      <c r="Q36" s="18"/>
      <c r="R36" s="18"/>
      <c r="S36" s="18"/>
      <c r="T36" s="18"/>
      <c r="U36" s="18"/>
      <c r="V36" s="18"/>
      <c r="W36" s="18"/>
    </row>
    <row r="37" spans="1:23" x14ac:dyDescent="0.35">
      <c r="F37" s="24" t="s">
        <v>60</v>
      </c>
      <c r="G37"/>
      <c r="H37" s="26">
        <f>H36/H$2</f>
        <v>-0.72083333333333333</v>
      </c>
      <c r="I37" s="26">
        <f t="shared" ref="I37:L37" si="20">I36/I$2</f>
        <v>-0.32500000000000001</v>
      </c>
      <c r="J37" s="26">
        <f t="shared" si="20"/>
        <v>-1.5833333333333333</v>
      </c>
      <c r="K37" s="26">
        <f t="shared" si="20"/>
        <v>0.375</v>
      </c>
      <c r="L37" s="26">
        <f t="shared" si="20"/>
        <v>19</v>
      </c>
      <c r="M37" s="23">
        <f>SUM(H37:L37)</f>
        <v>16.745833333333334</v>
      </c>
      <c r="O37" s="8"/>
      <c r="P37" s="18"/>
      <c r="Q37" s="18"/>
      <c r="R37" s="18"/>
      <c r="S37" s="18"/>
      <c r="T37" s="18"/>
      <c r="U37" s="18"/>
      <c r="V37" s="18"/>
      <c r="W37" s="18"/>
    </row>
    <row r="38" spans="1:23" x14ac:dyDescent="0.35">
      <c r="F38" s="24"/>
      <c r="G38"/>
      <c r="L38" s="23"/>
      <c r="M38" s="18"/>
      <c r="O38" s="8"/>
      <c r="P38" s="18"/>
      <c r="Q38" s="18"/>
      <c r="R38" s="18" t="s">
        <v>23</v>
      </c>
      <c r="S38" s="18" t="s">
        <v>23</v>
      </c>
      <c r="T38" s="18" t="s">
        <v>24</v>
      </c>
      <c r="U38" s="18" t="s">
        <v>24</v>
      </c>
      <c r="V38" s="18" t="s">
        <v>24</v>
      </c>
      <c r="W38" s="18"/>
    </row>
    <row r="39" spans="1:23" ht="43.5" x14ac:dyDescent="0.35">
      <c r="B39" t="s">
        <v>34</v>
      </c>
      <c r="C39" t="s">
        <v>35</v>
      </c>
      <c r="D39" t="s">
        <v>41</v>
      </c>
      <c r="F39" s="8"/>
      <c r="G39"/>
      <c r="L39" t="s">
        <v>56</v>
      </c>
      <c r="M39" t="s">
        <v>57</v>
      </c>
      <c r="N39" t="s">
        <v>26</v>
      </c>
      <c r="O39" t="s">
        <v>58</v>
      </c>
      <c r="P39" t="s">
        <v>59</v>
      </c>
      <c r="R39" s="25" t="s">
        <v>63</v>
      </c>
      <c r="S39" s="25" t="s">
        <v>64</v>
      </c>
      <c r="T39" s="25" t="s">
        <v>63</v>
      </c>
      <c r="U39" s="25" t="s">
        <v>64</v>
      </c>
      <c r="V39" s="25" t="s">
        <v>94</v>
      </c>
    </row>
    <row r="40" spans="1:23" x14ac:dyDescent="0.35">
      <c r="A40" t="str">
        <f>Elements!A2</f>
        <v>Fire</v>
      </c>
      <c r="B40" s="1">
        <f>Elements!O2</f>
        <v>9.8086124401913874E-2</v>
      </c>
      <c r="C40" s="1">
        <f>Elements!C2</f>
        <v>8.8888888888888892E-2</v>
      </c>
      <c r="D40" s="1">
        <f>Elements!R2</f>
        <v>9.8689002184996363E-2</v>
      </c>
      <c r="E40" s="1"/>
      <c r="F40" s="8" t="s">
        <v>39</v>
      </c>
      <c r="G40" s="18"/>
      <c r="H40" s="18"/>
      <c r="I40" s="18"/>
      <c r="J40" s="18"/>
      <c r="K40" s="18" t="str">
        <f t="shared" ref="K40:K50" si="21">A40</f>
        <v>Fire</v>
      </c>
      <c r="L40" s="18">
        <f>$G$25*$D40</f>
        <v>9.897863295227842E-2</v>
      </c>
      <c r="M40" s="18">
        <f t="shared" ref="M40:M50" si="22">$G$26*$D40</f>
        <v>0.15397821672216661</v>
      </c>
      <c r="N40" s="18">
        <f t="shared" ref="N40:N50" si="23">$M$7*$C40</f>
        <v>0.75996455539022811</v>
      </c>
      <c r="O40" s="18">
        <f t="shared" ref="O40:O50" si="24">L40+N40</f>
        <v>0.85894318834250649</v>
      </c>
      <c r="P40" s="18">
        <f t="shared" ref="P40:P50" si="25">N40+M40</f>
        <v>0.91394277211239472</v>
      </c>
      <c r="R40" s="18">
        <f>$M$32/O40</f>
        <v>36.813649333842115</v>
      </c>
      <c r="S40" s="19">
        <f>$M$34/O40</f>
        <v>60.908180397380619</v>
      </c>
      <c r="T40" s="18">
        <f t="shared" ref="T40:T50" si="26">$M$32/P40</f>
        <v>34.598264025052842</v>
      </c>
      <c r="U40" s="19">
        <f t="shared" ref="U40:V50" si="27">$M$34/P40</f>
        <v>57.24282554994906</v>
      </c>
      <c r="V40" s="19" t="e">
        <f t="shared" si="27"/>
        <v>#DIV/0!</v>
      </c>
    </row>
    <row r="41" spans="1:23" x14ac:dyDescent="0.35">
      <c r="A41" t="str">
        <f>Elements!A3</f>
        <v>Wind</v>
      </c>
      <c r="B41" s="1">
        <f>Elements!O3</f>
        <v>0.12850307587149692</v>
      </c>
      <c r="C41" s="1">
        <f>Elements!C3</f>
        <v>0.1111111111111111</v>
      </c>
      <c r="D41" s="1">
        <f>Elements!R3</f>
        <v>0.12964311726147124</v>
      </c>
      <c r="E41" s="1"/>
      <c r="F41" s="8" t="s">
        <v>39</v>
      </c>
      <c r="G41" s="18"/>
      <c r="H41" s="18"/>
      <c r="I41" s="18"/>
      <c r="J41" s="18"/>
      <c r="K41" s="18" t="str">
        <f t="shared" si="21"/>
        <v>Wind</v>
      </c>
      <c r="L41" s="18">
        <f t="shared" ref="L41:L50" si="28">$G$25*D41</f>
        <v>0.13002359162734728</v>
      </c>
      <c r="M41" s="18">
        <f t="shared" si="22"/>
        <v>0.20227396735458048</v>
      </c>
      <c r="N41" s="18">
        <f t="shared" si="23"/>
        <v>0.94995569423778503</v>
      </c>
      <c r="O41" s="18">
        <f t="shared" si="24"/>
        <v>1.0799792858651323</v>
      </c>
      <c r="P41" s="18">
        <f t="shared" si="25"/>
        <v>1.1522296615923655</v>
      </c>
      <c r="R41" s="18">
        <f t="shared" ref="R41:R50" si="29">$M$32/O41</f>
        <v>29.279110948876237</v>
      </c>
      <c r="S41" s="19">
        <f t="shared" ref="S41:S50" si="30">$M$34/O41</f>
        <v>48.442287135866387</v>
      </c>
      <c r="T41" s="18">
        <f t="shared" si="26"/>
        <v>27.44316900298659</v>
      </c>
      <c r="U41" s="19">
        <f t="shared" si="27"/>
        <v>45.404721307352695</v>
      </c>
      <c r="V41" s="19" t="e">
        <f t="shared" si="27"/>
        <v>#DIV/0!</v>
      </c>
    </row>
    <row r="42" spans="1:23" x14ac:dyDescent="0.35">
      <c r="A42" t="str">
        <f>Elements!A4</f>
        <v>Earth</v>
      </c>
      <c r="B42" s="1">
        <f>Elements!O4</f>
        <v>0.11380724538619276</v>
      </c>
      <c r="C42" s="1">
        <f>Elements!C4</f>
        <v>0.11666666666666667</v>
      </c>
      <c r="D42" s="1">
        <f>Elements!R4</f>
        <v>0.11361981063364894</v>
      </c>
      <c r="E42" s="1"/>
      <c r="F42" s="8" t="s">
        <v>39</v>
      </c>
      <c r="G42" s="18"/>
      <c r="H42" s="18"/>
      <c r="I42" s="18"/>
      <c r="J42" s="18"/>
      <c r="K42" s="18" t="str">
        <f t="shared" si="21"/>
        <v>Earth</v>
      </c>
      <c r="L42" s="18">
        <f t="shared" si="28"/>
        <v>0.11395326007789987</v>
      </c>
      <c r="M42" s="18">
        <f t="shared" si="22"/>
        <v>0.17727381408603682</v>
      </c>
      <c r="N42" s="18">
        <f t="shared" si="23"/>
        <v>0.9974534789496744</v>
      </c>
      <c r="O42" s="18">
        <f t="shared" si="24"/>
        <v>1.1114067390275744</v>
      </c>
      <c r="P42" s="18">
        <f t="shared" si="25"/>
        <v>1.1747272930357111</v>
      </c>
      <c r="R42" s="18">
        <f t="shared" si="29"/>
        <v>28.45118013320667</v>
      </c>
      <c r="S42" s="19">
        <f t="shared" si="30"/>
        <v>47.072475655889171</v>
      </c>
      <c r="T42" s="18">
        <f t="shared" si="26"/>
        <v>26.917594850136911</v>
      </c>
      <c r="U42" s="19">
        <f t="shared" si="27"/>
        <v>44.535158906090267</v>
      </c>
      <c r="V42" s="19" t="e">
        <f t="shared" si="27"/>
        <v>#DIV/0!</v>
      </c>
    </row>
    <row r="43" spans="1:23" x14ac:dyDescent="0.35">
      <c r="A43" t="str">
        <f>Elements!A5</f>
        <v>Water</v>
      </c>
      <c r="B43" s="1">
        <f>Elements!O5</f>
        <v>0.11893369788106631</v>
      </c>
      <c r="C43" s="1">
        <f>Elements!C5</f>
        <v>0.1111111111111111</v>
      </c>
      <c r="D43" s="1">
        <f>Elements!R5</f>
        <v>0.11944646758922069</v>
      </c>
      <c r="E43" s="1"/>
      <c r="F43" s="8" t="s">
        <v>39</v>
      </c>
      <c r="G43" s="18"/>
      <c r="H43" s="18"/>
      <c r="I43" s="18"/>
      <c r="J43" s="18"/>
      <c r="K43" s="18" t="str">
        <f t="shared" si="21"/>
        <v>Water</v>
      </c>
      <c r="L43" s="18">
        <f t="shared" si="28"/>
        <v>0.11979701700497165</v>
      </c>
      <c r="M43" s="18">
        <f t="shared" si="22"/>
        <v>0.18636477891096179</v>
      </c>
      <c r="N43" s="18">
        <f t="shared" si="23"/>
        <v>0.94995569423778503</v>
      </c>
      <c r="O43" s="18">
        <f t="shared" si="24"/>
        <v>1.0697527112427567</v>
      </c>
      <c r="P43" s="18">
        <f t="shared" si="25"/>
        <v>1.1363204731487468</v>
      </c>
      <c r="R43" s="18">
        <f t="shared" si="29"/>
        <v>29.559012097850793</v>
      </c>
      <c r="S43" s="19">
        <f t="shared" si="30"/>
        <v>48.90538356840355</v>
      </c>
      <c r="T43" s="18">
        <f t="shared" si="26"/>
        <v>27.827390318606092</v>
      </c>
      <c r="U43" s="19">
        <f t="shared" si="27"/>
        <v>46.040415448730805</v>
      </c>
      <c r="V43" s="19" t="e">
        <f t="shared" si="27"/>
        <v>#DIV/0!</v>
      </c>
    </row>
    <row r="44" spans="1:23" x14ac:dyDescent="0.35">
      <c r="A44" t="str">
        <f>Elements!A6</f>
        <v>Plant</v>
      </c>
      <c r="B44" s="1">
        <f>Elements!O6</f>
        <v>0.10184552289815448</v>
      </c>
      <c r="C44" s="1">
        <f>Elements!C6</f>
        <v>7.2222222222222215E-2</v>
      </c>
      <c r="D44" s="1">
        <f>Elements!R6</f>
        <v>0.10378732702112163</v>
      </c>
      <c r="E44" s="1"/>
      <c r="F44" s="8" t="s">
        <v>39</v>
      </c>
      <c r="G44" s="18"/>
      <c r="H44" s="18"/>
      <c r="I44" s="18"/>
      <c r="J44" s="18"/>
      <c r="K44" s="18" t="str">
        <f t="shared" si="21"/>
        <v>Plant</v>
      </c>
      <c r="L44" s="18">
        <f t="shared" si="28"/>
        <v>0.10409192026346623</v>
      </c>
      <c r="M44" s="18">
        <f t="shared" si="22"/>
        <v>0.16193281094397594</v>
      </c>
      <c r="N44" s="18">
        <f t="shared" si="23"/>
        <v>0.61747120125456023</v>
      </c>
      <c r="O44" s="18">
        <f t="shared" si="24"/>
        <v>0.72156312151802648</v>
      </c>
      <c r="P44" s="18">
        <f t="shared" si="25"/>
        <v>0.77940401219853617</v>
      </c>
      <c r="R44" s="18">
        <f t="shared" si="29"/>
        <v>43.822684932690763</v>
      </c>
      <c r="S44" s="19">
        <f t="shared" si="30"/>
        <v>72.504629333886569</v>
      </c>
      <c r="T44" s="18">
        <f t="shared" si="26"/>
        <v>40.570529325525996</v>
      </c>
      <c r="U44" s="19">
        <f t="shared" si="27"/>
        <v>67.12393809610019</v>
      </c>
      <c r="V44" s="19" t="e">
        <f t="shared" si="27"/>
        <v>#DIV/0!</v>
      </c>
    </row>
    <row r="45" spans="1:23" x14ac:dyDescent="0.35">
      <c r="A45" t="str">
        <f>Elements!A7</f>
        <v>Metal</v>
      </c>
      <c r="B45" s="1">
        <f>Elements!O7</f>
        <v>9.6719070403280927E-2</v>
      </c>
      <c r="C45" s="1">
        <f>Elements!C7</f>
        <v>9.4444444444444442E-2</v>
      </c>
      <c r="D45" s="1">
        <f>Elements!R7</f>
        <v>9.6868171886380194E-2</v>
      </c>
      <c r="E45" s="1"/>
      <c r="F45" s="8" t="s">
        <v>39</v>
      </c>
      <c r="G45" s="18"/>
      <c r="H45" s="18"/>
      <c r="I45" s="18"/>
      <c r="J45" s="18"/>
      <c r="K45" s="18" t="str">
        <f t="shared" si="21"/>
        <v>Metal</v>
      </c>
      <c r="L45" s="18">
        <f t="shared" si="28"/>
        <v>9.7152458912568476E-2</v>
      </c>
      <c r="M45" s="18">
        <f t="shared" si="22"/>
        <v>0.15113729021437755</v>
      </c>
      <c r="N45" s="18">
        <f t="shared" si="23"/>
        <v>0.80746234010211726</v>
      </c>
      <c r="O45" s="18">
        <f t="shared" si="24"/>
        <v>0.90461479901468578</v>
      </c>
      <c r="P45" s="18">
        <f t="shared" si="25"/>
        <v>0.95859963031649476</v>
      </c>
      <c r="R45" s="18">
        <f t="shared" si="29"/>
        <v>34.955025462522855</v>
      </c>
      <c r="S45" s="19">
        <f t="shared" si="30"/>
        <v>57.833087324738031</v>
      </c>
      <c r="T45" s="18">
        <f t="shared" si="26"/>
        <v>32.986486050378808</v>
      </c>
      <c r="U45" s="19">
        <f t="shared" si="27"/>
        <v>54.576138997042591</v>
      </c>
      <c r="V45" s="19" t="e">
        <f t="shared" si="27"/>
        <v>#DIV/0!</v>
      </c>
    </row>
    <row r="46" spans="1:23" x14ac:dyDescent="0.35">
      <c r="A46" t="str">
        <f>Elements!A8</f>
        <v>Energy</v>
      </c>
      <c r="B46" s="1">
        <f>Elements!O8</f>
        <v>9.9111414900888581E-2</v>
      </c>
      <c r="C46" s="1">
        <f>Elements!C8</f>
        <v>0.1</v>
      </c>
      <c r="D46" s="1">
        <f>Elements!R8</f>
        <v>9.9053168244719589E-2</v>
      </c>
      <c r="E46" s="1"/>
      <c r="F46" s="8" t="s">
        <v>39</v>
      </c>
      <c r="G46" s="18"/>
      <c r="H46" s="18"/>
      <c r="I46" s="18"/>
      <c r="J46" s="18"/>
      <c r="K46" s="18" t="str">
        <f t="shared" si="21"/>
        <v>Energy</v>
      </c>
      <c r="L46" s="18">
        <f t="shared" si="28"/>
        <v>9.9343867760220389E-2</v>
      </c>
      <c r="M46" s="18">
        <f t="shared" si="22"/>
        <v>0.15454640202372441</v>
      </c>
      <c r="N46" s="18">
        <f t="shared" si="23"/>
        <v>0.85496012481400663</v>
      </c>
      <c r="O46" s="18">
        <f t="shared" si="24"/>
        <v>0.95430399257422704</v>
      </c>
      <c r="P46" s="18">
        <f t="shared" si="25"/>
        <v>1.009506526837731</v>
      </c>
      <c r="R46" s="18">
        <f t="shared" si="29"/>
        <v>33.134969128690742</v>
      </c>
      <c r="S46" s="19">
        <f t="shared" si="30"/>
        <v>54.821804240326912</v>
      </c>
      <c r="T46" s="18">
        <f t="shared" si="26"/>
        <v>31.323059824472136</v>
      </c>
      <c r="U46" s="19">
        <f t="shared" si="27"/>
        <v>51.824000415874565</v>
      </c>
      <c r="V46" s="19" t="e">
        <f t="shared" si="27"/>
        <v>#DIV/0!</v>
      </c>
    </row>
    <row r="47" spans="1:23" x14ac:dyDescent="0.35">
      <c r="A47" t="str">
        <f>Elements!A9</f>
        <v>Void</v>
      </c>
      <c r="B47" s="1">
        <f>Elements!O9</f>
        <v>9.0225563909774431E-2</v>
      </c>
      <c r="C47" s="1">
        <f>Elements!C9</f>
        <v>8.8888888888888892E-2</v>
      </c>
      <c r="D47" s="1">
        <f>Elements!R9</f>
        <v>9.0313182811361983E-2</v>
      </c>
      <c r="E47" s="1"/>
      <c r="F47" s="8" t="s">
        <v>39</v>
      </c>
      <c r="G47" s="18"/>
      <c r="H47" s="18"/>
      <c r="I47" s="18"/>
      <c r="J47" s="18"/>
      <c r="K47" s="18" t="str">
        <f t="shared" si="21"/>
        <v>Void</v>
      </c>
      <c r="L47" s="18">
        <f t="shared" si="28"/>
        <v>9.057823236961271E-2</v>
      </c>
      <c r="M47" s="18">
        <f t="shared" si="22"/>
        <v>0.14090995478633697</v>
      </c>
      <c r="N47" s="18">
        <f t="shared" si="23"/>
        <v>0.75996455539022811</v>
      </c>
      <c r="O47" s="18">
        <f t="shared" si="24"/>
        <v>0.85054278775984082</v>
      </c>
      <c r="P47" s="18">
        <f t="shared" si="25"/>
        <v>0.90087451017656506</v>
      </c>
      <c r="R47" s="18">
        <f t="shared" si="29"/>
        <v>37.177239979444501</v>
      </c>
      <c r="S47" s="19">
        <f t="shared" si="30"/>
        <v>61.509741096574665</v>
      </c>
      <c r="T47" s="18">
        <f t="shared" si="26"/>
        <v>35.100153213499041</v>
      </c>
      <c r="U47" s="19">
        <f t="shared" si="27"/>
        <v>58.073201179166411</v>
      </c>
      <c r="V47" s="19" t="e">
        <f t="shared" si="27"/>
        <v>#DIV/0!</v>
      </c>
    </row>
    <row r="48" spans="1:23" x14ac:dyDescent="0.35">
      <c r="A48" t="str">
        <f>Elements!A10</f>
        <v>Light</v>
      </c>
      <c r="B48" s="1">
        <f>Elements!O10</f>
        <v>5.6390977443609019E-2</v>
      </c>
      <c r="C48" s="1">
        <f>Elements!C10</f>
        <v>7.7777777777777779E-2</v>
      </c>
      <c r="D48" s="1">
        <f>Elements!R10</f>
        <v>5.4989075018208301E-2</v>
      </c>
      <c r="E48" s="1"/>
      <c r="F48" s="8" t="s">
        <v>39</v>
      </c>
      <c r="G48" s="18"/>
      <c r="H48" s="18"/>
      <c r="I48" s="18"/>
      <c r="J48" s="18"/>
      <c r="K48" s="18" t="str">
        <f t="shared" si="21"/>
        <v>Light</v>
      </c>
      <c r="L48" s="18">
        <f t="shared" si="28"/>
        <v>5.5150455999239997E-2</v>
      </c>
      <c r="M48" s="18">
        <f t="shared" si="22"/>
        <v>8.5795980535229355E-2</v>
      </c>
      <c r="N48" s="18">
        <f t="shared" si="23"/>
        <v>0.6649689859664496</v>
      </c>
      <c r="O48" s="18">
        <f t="shared" si="24"/>
        <v>0.72011944196568956</v>
      </c>
      <c r="P48" s="18">
        <f t="shared" si="25"/>
        <v>0.7507649665016789</v>
      </c>
      <c r="R48" s="18">
        <f t="shared" si="29"/>
        <v>43.910539683554227</v>
      </c>
      <c r="S48" s="19">
        <f t="shared" si="30"/>
        <v>72.649985013401874</v>
      </c>
      <c r="T48" s="18">
        <f t="shared" si="26"/>
        <v>42.118152476768003</v>
      </c>
      <c r="U48" s="19">
        <f t="shared" si="27"/>
        <v>69.684480497865195</v>
      </c>
      <c r="V48" s="19" t="e">
        <f t="shared" si="27"/>
        <v>#DIV/0!</v>
      </c>
    </row>
    <row r="49" spans="1:22" x14ac:dyDescent="0.35">
      <c r="A49" t="str">
        <f>Elements!A11</f>
        <v>Shadow</v>
      </c>
      <c r="B49" s="1">
        <f>Elements!O11</f>
        <v>6.2542720437457275E-2</v>
      </c>
      <c r="C49" s="1">
        <f>Elements!C11</f>
        <v>6.6666666666666666E-2</v>
      </c>
      <c r="D49" s="1">
        <f>Elements!R11</f>
        <v>6.2272396212672977E-2</v>
      </c>
      <c r="E49" s="1"/>
      <c r="F49" s="8" t="s">
        <v>39</v>
      </c>
      <c r="G49" s="18"/>
      <c r="H49" s="18"/>
      <c r="I49" s="18"/>
      <c r="J49" s="18"/>
      <c r="K49" s="18" t="str">
        <f t="shared" si="21"/>
        <v>Shadow</v>
      </c>
      <c r="L49" s="18">
        <f t="shared" si="28"/>
        <v>6.245515215807973E-2</v>
      </c>
      <c r="M49" s="18">
        <f t="shared" si="22"/>
        <v>9.7159686566385559E-2</v>
      </c>
      <c r="N49" s="18">
        <f t="shared" si="23"/>
        <v>0.56997341654267109</v>
      </c>
      <c r="O49" s="18">
        <f t="shared" si="24"/>
        <v>0.63242856870075081</v>
      </c>
      <c r="P49" s="18">
        <f t="shared" si="25"/>
        <v>0.6671331031090566</v>
      </c>
      <c r="R49" s="18">
        <f t="shared" si="29"/>
        <v>49.999059021471105</v>
      </c>
      <c r="S49" s="19">
        <f t="shared" si="30"/>
        <v>82.723439856844266</v>
      </c>
      <c r="T49" s="18">
        <f t="shared" si="26"/>
        <v>47.39808770689087</v>
      </c>
      <c r="U49" s="19">
        <f t="shared" si="27"/>
        <v>78.420132988235821</v>
      </c>
      <c r="V49" s="19" t="e">
        <f t="shared" si="27"/>
        <v>#DIV/0!</v>
      </c>
    </row>
    <row r="50" spans="1:22" x14ac:dyDescent="0.35">
      <c r="A50" t="str">
        <f>Elements!A12</f>
        <v>Legend</v>
      </c>
      <c r="B50" s="1">
        <f>Elements!O12</f>
        <v>3.3834586466165412E-2</v>
      </c>
      <c r="C50" s="1">
        <f>Elements!C12</f>
        <v>7.2222222222222215E-2</v>
      </c>
      <c r="D50" s="1">
        <f>Elements!R12</f>
        <v>3.1318281136198105E-2</v>
      </c>
      <c r="E50" s="1"/>
      <c r="F50" s="8" t="s">
        <v>39</v>
      </c>
      <c r="G50" s="18"/>
      <c r="H50" s="18"/>
      <c r="I50" s="18"/>
      <c r="J50" s="18"/>
      <c r="K50" s="18" t="str">
        <f t="shared" si="21"/>
        <v>Legend</v>
      </c>
      <c r="L50" s="18">
        <f t="shared" si="28"/>
        <v>3.1410193483010856E-2</v>
      </c>
      <c r="M50" s="18">
        <f t="shared" si="22"/>
        <v>4.8863935933971689E-2</v>
      </c>
      <c r="N50" s="18">
        <f t="shared" si="23"/>
        <v>0.61747120125456023</v>
      </c>
      <c r="O50" s="18">
        <f t="shared" si="24"/>
        <v>0.64888139473757112</v>
      </c>
      <c r="P50" s="18">
        <f t="shared" si="25"/>
        <v>0.66633513718853188</v>
      </c>
      <c r="R50" s="18">
        <f t="shared" si="29"/>
        <v>48.731299109172078</v>
      </c>
      <c r="S50" s="19">
        <f t="shared" si="30"/>
        <v>80.62593116547167</v>
      </c>
      <c r="T50" s="18">
        <f t="shared" si="26"/>
        <v>47.454849021996843</v>
      </c>
      <c r="U50" s="19">
        <f t="shared" si="27"/>
        <v>78.514044580338947</v>
      </c>
      <c r="V50" s="19" t="e">
        <f t="shared" si="27"/>
        <v>#DIV/0!</v>
      </c>
    </row>
    <row r="51" spans="1:22" x14ac:dyDescent="0.35">
      <c r="G51"/>
      <c r="K51" s="10"/>
    </row>
    <row r="52" spans="1:22" x14ac:dyDescent="0.35">
      <c r="G52"/>
    </row>
    <row r="53" spans="1:22" x14ac:dyDescent="0.35">
      <c r="B53" s="2"/>
      <c r="C53" s="2"/>
      <c r="D53" s="2"/>
      <c r="E53" s="2"/>
      <c r="G53"/>
    </row>
    <row r="54" spans="1:22" x14ac:dyDescent="0.35">
      <c r="B54" s="10"/>
      <c r="C54" s="10"/>
      <c r="D54" s="10"/>
      <c r="E54" s="10"/>
      <c r="G54"/>
    </row>
    <row r="55" spans="1:22" x14ac:dyDescent="0.35">
      <c r="B55" s="10"/>
      <c r="C55" s="10"/>
      <c r="D55" s="10"/>
      <c r="E55" s="10"/>
      <c r="G55"/>
      <c r="K55" s="18"/>
    </row>
    <row r="56" spans="1:22" x14ac:dyDescent="0.35">
      <c r="B56" s="10"/>
      <c r="C56" s="10"/>
      <c r="D56" s="10"/>
      <c r="E56" s="10"/>
      <c r="G56"/>
      <c r="K56" s="18"/>
    </row>
    <row r="57" spans="1:22" x14ac:dyDescent="0.35">
      <c r="B57" s="10"/>
      <c r="C57" s="10"/>
      <c r="D57" s="10"/>
      <c r="E57" s="10"/>
      <c r="G57"/>
      <c r="K57" s="18"/>
    </row>
    <row r="58" spans="1:22" x14ac:dyDescent="0.35">
      <c r="B58" s="10"/>
      <c r="C58" s="10"/>
      <c r="D58" s="10"/>
      <c r="E58" s="10"/>
      <c r="G58"/>
      <c r="K58" s="18"/>
    </row>
    <row r="59" spans="1:22" x14ac:dyDescent="0.35">
      <c r="G59"/>
      <c r="K59" s="18"/>
    </row>
    <row r="60" spans="1:22" x14ac:dyDescent="0.35">
      <c r="G60"/>
      <c r="K60" s="18"/>
    </row>
    <row r="61" spans="1:22" x14ac:dyDescent="0.35">
      <c r="G61"/>
      <c r="K61" s="18"/>
    </row>
    <row r="62" spans="1:22" x14ac:dyDescent="0.35">
      <c r="G62"/>
      <c r="K62" s="18"/>
    </row>
    <row r="63" spans="1:22" x14ac:dyDescent="0.35">
      <c r="G63"/>
      <c r="K63" s="18"/>
    </row>
    <row r="64" spans="1:22" x14ac:dyDescent="0.35">
      <c r="G64"/>
      <c r="K64" s="18"/>
    </row>
    <row r="65" spans="7:22" x14ac:dyDescent="0.35">
      <c r="G65"/>
      <c r="K65" s="18"/>
    </row>
    <row r="67" spans="7:22" x14ac:dyDescent="0.35">
      <c r="V67" s="1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7"/>
  <sheetViews>
    <sheetView workbookViewId="0">
      <selection activeCell="C14" sqref="C14"/>
    </sheetView>
  </sheetViews>
  <sheetFormatPr defaultRowHeight="14.5" x14ac:dyDescent="0.35"/>
  <cols>
    <col min="3" max="5" width="10.453125" customWidth="1"/>
    <col min="6" max="6" width="25.08984375" customWidth="1"/>
    <col min="7" max="7" width="22.08984375" style="8" customWidth="1"/>
    <col min="8" max="8" width="10.7265625" customWidth="1"/>
    <col min="12" max="13" width="12.1796875" customWidth="1"/>
    <col min="15" max="15" width="19.1796875" customWidth="1"/>
    <col min="18" max="18" width="16.453125" customWidth="1"/>
    <col min="19" max="19" width="16.81640625" customWidth="1"/>
    <col min="20" max="20" width="12.1796875" customWidth="1"/>
    <col min="21" max="21" width="21.7265625" customWidth="1"/>
    <col min="22" max="22" width="11.81640625" customWidth="1"/>
  </cols>
  <sheetData>
    <row r="1" spans="1:21" x14ac:dyDescent="0.35">
      <c r="A1" s="2" t="s">
        <v>62</v>
      </c>
      <c r="H1" s="2" t="str">
        <f>Rare600!L1</f>
        <v>Fair</v>
      </c>
      <c r="I1" s="2" t="str">
        <f>Rare600!M1</f>
        <v>Average</v>
      </c>
      <c r="J1" s="2" t="str">
        <f>Rare600!N1</f>
        <v>Good</v>
      </c>
      <c r="K1" s="2" t="str">
        <f>Rare600!O1</f>
        <v>Excellent</v>
      </c>
      <c r="L1" s="2" t="str">
        <f>Rare600!P1</f>
        <v>Extraordinary</v>
      </c>
      <c r="M1" s="2" t="s">
        <v>51</v>
      </c>
      <c r="O1" s="8"/>
    </row>
    <row r="2" spans="1:21" x14ac:dyDescent="0.35">
      <c r="A2" t="s">
        <v>28</v>
      </c>
      <c r="B2">
        <f>20-B3</f>
        <v>18</v>
      </c>
      <c r="G2" s="9" t="s">
        <v>49</v>
      </c>
      <c r="H2">
        <f>I2*4</f>
        <v>960</v>
      </c>
      <c r="I2">
        <f>J2*5</f>
        <v>240</v>
      </c>
      <c r="J2">
        <f>K2*6</f>
        <v>48</v>
      </c>
      <c r="K2">
        <v>8</v>
      </c>
      <c r="L2">
        <v>1</v>
      </c>
      <c r="M2" s="23"/>
      <c r="O2" s="8"/>
    </row>
    <row r="3" spans="1:21" x14ac:dyDescent="0.35">
      <c r="A3" t="s">
        <v>27</v>
      </c>
      <c r="B3">
        <v>2</v>
      </c>
      <c r="G3" s="9"/>
      <c r="M3" s="23"/>
      <c r="O3" s="8"/>
    </row>
    <row r="4" spans="1:21" x14ac:dyDescent="0.35">
      <c r="F4" s="2" t="s">
        <v>43</v>
      </c>
      <c r="G4" s="8" t="s">
        <v>36</v>
      </c>
      <c r="H4" s="10">
        <f>Rare300!B6</f>
        <v>38.535714285714285</v>
      </c>
      <c r="I4" s="10">
        <f>Rare300!C6</f>
        <v>21.222222222222221</v>
      </c>
      <c r="J4" s="10">
        <f>Rare300!D6</f>
        <v>14</v>
      </c>
      <c r="K4" s="10">
        <f>Rare300!E6</f>
        <v>8.5925925925925934</v>
      </c>
      <c r="L4" s="10">
        <f>Rare300!F6</f>
        <v>6.4285714285714288</v>
      </c>
      <c r="M4" s="18"/>
      <c r="O4" s="9" t="s">
        <v>80</v>
      </c>
      <c r="P4" s="10"/>
      <c r="Q4" s="10"/>
      <c r="R4" s="10"/>
      <c r="S4" s="10"/>
      <c r="T4" s="10"/>
    </row>
    <row r="5" spans="1:21" x14ac:dyDescent="0.35">
      <c r="G5" s="8" t="s">
        <v>37</v>
      </c>
      <c r="H5" s="8">
        <f>Rare300!B3</f>
        <v>0.32941176470588235</v>
      </c>
      <c r="I5" s="8">
        <f>Rare300!C3</f>
        <v>0.10588235294117647</v>
      </c>
      <c r="J5" s="8">
        <f>Rare300!D3</f>
        <v>0.16470588235294117</v>
      </c>
      <c r="K5" s="8">
        <f>Rare300!E3</f>
        <v>0.31764705882352939</v>
      </c>
      <c r="L5" s="8">
        <f>Rare300!F3</f>
        <v>8.2352941176470587E-2</v>
      </c>
      <c r="M5" s="18"/>
      <c r="O5" s="8"/>
      <c r="P5" s="8"/>
      <c r="Q5" s="8"/>
      <c r="R5" s="8"/>
      <c r="S5" s="8"/>
      <c r="T5" s="8"/>
    </row>
    <row r="6" spans="1:21" x14ac:dyDescent="0.35">
      <c r="G6" s="21" t="s">
        <v>52</v>
      </c>
      <c r="H6" s="22">
        <f>H4*H5/H$2</f>
        <v>1.3223039215686273E-2</v>
      </c>
      <c r="I6" s="22">
        <f t="shared" ref="I6:L6" si="0">I4*I5/I$2</f>
        <v>9.3627450980392161E-3</v>
      </c>
      <c r="J6" s="22">
        <f t="shared" si="0"/>
        <v>4.8039215686274506E-2</v>
      </c>
      <c r="K6" s="22">
        <f t="shared" si="0"/>
        <v>0.3411764705882353</v>
      </c>
      <c r="L6" s="22">
        <f t="shared" si="0"/>
        <v>0.52941176470588236</v>
      </c>
      <c r="M6" s="18"/>
      <c r="O6" s="8"/>
      <c r="P6" s="8"/>
      <c r="Q6" s="8"/>
      <c r="R6" s="8"/>
      <c r="S6" s="8"/>
      <c r="T6" s="8"/>
    </row>
    <row r="7" spans="1:21" x14ac:dyDescent="0.35">
      <c r="G7" t="s">
        <v>50</v>
      </c>
      <c r="H7" s="15">
        <v>5</v>
      </c>
      <c r="I7" s="8"/>
      <c r="J7" s="8"/>
      <c r="K7" s="8"/>
      <c r="L7" s="8"/>
      <c r="M7" s="18">
        <f>SUM(H6:L6)*H7</f>
        <v>4.7060661764705882</v>
      </c>
      <c r="O7" s="8"/>
      <c r="P7" s="8"/>
      <c r="Q7" s="8"/>
      <c r="R7" s="8"/>
      <c r="S7" s="8"/>
      <c r="T7" s="8"/>
    </row>
    <row r="8" spans="1:21" x14ac:dyDescent="0.35">
      <c r="F8" t="s">
        <v>45</v>
      </c>
      <c r="G8" s="8" t="s">
        <v>36</v>
      </c>
      <c r="H8" s="10">
        <f>(4+11)/2</f>
        <v>7.5</v>
      </c>
      <c r="I8" s="10">
        <v>1</v>
      </c>
      <c r="J8" s="10">
        <v>1</v>
      </c>
      <c r="K8" s="10"/>
      <c r="L8" s="10"/>
      <c r="M8" s="18"/>
      <c r="O8" s="8"/>
    </row>
    <row r="9" spans="1:21" x14ac:dyDescent="0.35">
      <c r="G9" s="8" t="s">
        <v>37</v>
      </c>
      <c r="H9" s="8">
        <f>'Gifs, Normal'!B16</f>
        <v>0.38260869565217392</v>
      </c>
      <c r="I9" s="8">
        <f>'Gifs, Normal'!C16</f>
        <v>0.24347826086956523</v>
      </c>
      <c r="J9" s="8">
        <f>'Gifs, Normal'!D16</f>
        <v>0.37391304347826088</v>
      </c>
      <c r="K9" s="8"/>
      <c r="L9" s="8"/>
      <c r="M9" s="18"/>
    </row>
    <row r="10" spans="1:21" x14ac:dyDescent="0.35">
      <c r="G10" s="21" t="s">
        <v>52</v>
      </c>
      <c r="H10" s="22">
        <f>H8*H9/H$2</f>
        <v>2.9891304347826092E-3</v>
      </c>
      <c r="I10" s="22">
        <f t="shared" ref="I10:L10" si="1">I8*I9/I$2</f>
        <v>1.0144927536231885E-3</v>
      </c>
      <c r="J10" s="22">
        <f t="shared" si="1"/>
        <v>7.7898550724637685E-3</v>
      </c>
      <c r="K10" s="22">
        <f t="shared" si="1"/>
        <v>0</v>
      </c>
      <c r="L10" s="22">
        <f t="shared" si="1"/>
        <v>0</v>
      </c>
      <c r="M10" s="18"/>
    </row>
    <row r="11" spans="1:21" x14ac:dyDescent="0.35">
      <c r="G11" t="s">
        <v>50</v>
      </c>
      <c r="H11" s="15">
        <f>4*$B$2</f>
        <v>72</v>
      </c>
      <c r="L11" s="10"/>
      <c r="M11" s="18">
        <f>SUM(H10:L10)*H11</f>
        <v>0.84913043478260875</v>
      </c>
      <c r="O11" s="8"/>
      <c r="P11" s="18"/>
      <c r="Q11" s="18"/>
      <c r="R11" s="18"/>
      <c r="S11" s="18"/>
      <c r="T11" s="18"/>
      <c r="U11" s="18"/>
    </row>
    <row r="12" spans="1:21" x14ac:dyDescent="0.35">
      <c r="F12" t="s">
        <v>46</v>
      </c>
      <c r="G12" s="8" t="s">
        <v>36</v>
      </c>
      <c r="H12" s="10">
        <f>Special300!B6</f>
        <v>12.518518518518519</v>
      </c>
      <c r="I12" s="10">
        <f>Special300!C6</f>
        <v>5.75</v>
      </c>
      <c r="J12" s="10">
        <f>Special300!D6</f>
        <v>1</v>
      </c>
      <c r="K12" s="10"/>
      <c r="L12" s="8"/>
      <c r="M12" s="18"/>
      <c r="O12" s="8"/>
      <c r="P12" s="18"/>
      <c r="Q12" s="18"/>
      <c r="R12" s="18"/>
      <c r="S12" s="18"/>
      <c r="T12" s="18"/>
      <c r="U12" s="18"/>
    </row>
    <row r="13" spans="1:21" x14ac:dyDescent="0.35">
      <c r="G13" s="8" t="s">
        <v>37</v>
      </c>
      <c r="H13" s="8">
        <f>Special300!B3</f>
        <v>0.29347826086956524</v>
      </c>
      <c r="I13" s="8">
        <f>Special300!C3</f>
        <v>0.21739130434782608</v>
      </c>
      <c r="J13" s="8">
        <f>Special300!D3</f>
        <v>0.4891304347826087</v>
      </c>
      <c r="K13" s="8"/>
      <c r="L13" s="8"/>
      <c r="M13" s="18"/>
      <c r="O13" s="8"/>
      <c r="P13" s="18"/>
      <c r="Q13" s="18"/>
      <c r="R13" s="18"/>
      <c r="S13" s="18"/>
      <c r="T13" s="18"/>
      <c r="U13" s="18"/>
    </row>
    <row r="14" spans="1:21" x14ac:dyDescent="0.35">
      <c r="G14" s="21" t="s">
        <v>52</v>
      </c>
      <c r="H14" s="22">
        <f>H12*H13/H$2</f>
        <v>3.8269927536231886E-3</v>
      </c>
      <c r="I14" s="22">
        <f t="shared" ref="I14:L14" si="2">I12*I13/I$2</f>
        <v>5.208333333333333E-3</v>
      </c>
      <c r="J14" s="22">
        <f t="shared" si="2"/>
        <v>1.0190217391304348E-2</v>
      </c>
      <c r="K14" s="22">
        <f t="shared" si="2"/>
        <v>0</v>
      </c>
      <c r="L14" s="22">
        <f t="shared" si="2"/>
        <v>0</v>
      </c>
      <c r="M14" s="18"/>
    </row>
    <row r="15" spans="1:21" x14ac:dyDescent="0.35">
      <c r="G15" t="s">
        <v>50</v>
      </c>
      <c r="H15" s="15">
        <f>$B$3*4</f>
        <v>8</v>
      </c>
      <c r="I15" s="8"/>
      <c r="J15" s="8"/>
      <c r="K15" s="8"/>
      <c r="L15" s="10"/>
      <c r="M15" s="18">
        <f>SUM(H14:L14)*H15</f>
        <v>0.15380434782608696</v>
      </c>
    </row>
    <row r="16" spans="1:21" x14ac:dyDescent="0.35">
      <c r="H16" s="10"/>
      <c r="I16" s="10"/>
      <c r="J16" s="10"/>
      <c r="K16" s="10"/>
      <c r="L16" s="8"/>
      <c r="M16" s="18"/>
    </row>
    <row r="17" spans="6:21" x14ac:dyDescent="0.35">
      <c r="H17" s="8"/>
      <c r="I17" s="8"/>
      <c r="J17" s="8"/>
      <c r="K17" s="8"/>
      <c r="L17" s="8"/>
      <c r="M17" s="18"/>
    </row>
    <row r="18" spans="6:21" x14ac:dyDescent="0.35">
      <c r="G18" s="45"/>
      <c r="H18" s="46"/>
      <c r="I18" s="46"/>
      <c r="J18" s="46"/>
      <c r="K18" s="46"/>
      <c r="L18" s="46"/>
      <c r="M18" s="18"/>
    </row>
    <row r="19" spans="6:21" x14ac:dyDescent="0.35">
      <c r="G19" s="47"/>
      <c r="H19" s="48"/>
      <c r="I19" s="49"/>
      <c r="J19" s="49"/>
      <c r="K19" s="49"/>
      <c r="L19" s="50"/>
      <c r="M19" s="18"/>
    </row>
    <row r="20" spans="6:21" x14ac:dyDescent="0.35">
      <c r="G20" s="49"/>
      <c r="H20" s="50"/>
      <c r="I20" s="50"/>
      <c r="J20" s="50"/>
      <c r="K20" s="50"/>
      <c r="L20" s="49"/>
      <c r="M20" s="18"/>
    </row>
    <row r="21" spans="6:21" x14ac:dyDescent="0.35">
      <c r="G21" s="49"/>
      <c r="H21" s="49"/>
      <c r="I21" s="49"/>
      <c r="J21" s="49"/>
      <c r="K21" s="49"/>
      <c r="L21" s="49"/>
      <c r="M21" s="18"/>
    </row>
    <row r="22" spans="6:21" x14ac:dyDescent="0.35">
      <c r="G22" s="45"/>
      <c r="H22" s="46"/>
      <c r="I22" s="46"/>
      <c r="J22" s="46"/>
      <c r="K22" s="46"/>
      <c r="L22" s="46"/>
      <c r="M22" s="18"/>
    </row>
    <row r="23" spans="6:21" x14ac:dyDescent="0.35">
      <c r="G23"/>
      <c r="H23" s="15"/>
      <c r="I23" s="8"/>
      <c r="J23" s="8"/>
      <c r="K23" s="8"/>
      <c r="L23" s="8"/>
      <c r="M23" s="18"/>
    </row>
    <row r="24" spans="6:21" x14ac:dyDescent="0.35">
      <c r="G24"/>
      <c r="H24" s="15"/>
      <c r="I24" s="8"/>
      <c r="J24" s="8"/>
      <c r="K24" s="8"/>
      <c r="L24" s="8"/>
      <c r="M24" s="18"/>
      <c r="O24" s="24"/>
      <c r="U24" s="23"/>
    </row>
    <row r="25" spans="6:21" x14ac:dyDescent="0.35">
      <c r="F25" s="8" t="s">
        <v>53</v>
      </c>
      <c r="G25" s="18">
        <f>M11+M15</f>
        <v>1.0029347826086956</v>
      </c>
      <c r="H25" s="18"/>
      <c r="I25" s="18"/>
      <c r="J25" s="18"/>
      <c r="K25" s="18"/>
      <c r="L25" s="18"/>
      <c r="M25" s="18"/>
      <c r="O25" s="24"/>
      <c r="U25" s="23"/>
    </row>
    <row r="26" spans="6:21" x14ac:dyDescent="0.35">
      <c r="F26" s="8" t="s">
        <v>54</v>
      </c>
      <c r="G26" s="18">
        <f>M19+M23</f>
        <v>0</v>
      </c>
      <c r="H26" s="18"/>
      <c r="I26" s="18"/>
      <c r="J26" s="18"/>
      <c r="K26" s="18"/>
      <c r="L26" s="18"/>
      <c r="M26" s="18"/>
      <c r="O26" s="24"/>
      <c r="U26" s="23"/>
    </row>
    <row r="27" spans="6:21" x14ac:dyDescent="0.35">
      <c r="F27" s="8" t="s">
        <v>55</v>
      </c>
      <c r="G27" s="18">
        <f>M7</f>
        <v>4.7060661764705882</v>
      </c>
      <c r="H27" s="18"/>
      <c r="I27" s="18"/>
      <c r="J27" s="18"/>
      <c r="K27" s="18"/>
      <c r="L27" s="18"/>
      <c r="M27" s="18"/>
      <c r="O27" s="24"/>
      <c r="U27" s="23"/>
    </row>
    <row r="28" spans="6:21" x14ac:dyDescent="0.35">
      <c r="F28" s="8"/>
      <c r="G28" s="18"/>
      <c r="H28" s="18"/>
      <c r="I28" s="18"/>
      <c r="J28" s="18"/>
      <c r="K28" s="18"/>
      <c r="L28" s="18"/>
      <c r="M28" s="18"/>
      <c r="O28" s="24"/>
      <c r="U28" s="23"/>
    </row>
    <row r="29" spans="6:21" x14ac:dyDescent="0.35">
      <c r="F29" s="8"/>
      <c r="G29" s="18"/>
      <c r="H29" s="18"/>
      <c r="I29" s="18"/>
      <c r="J29" s="18"/>
      <c r="K29" s="18"/>
      <c r="L29" s="18"/>
      <c r="M29" s="18"/>
      <c r="O29" s="24"/>
      <c r="U29" s="23"/>
    </row>
    <row r="30" spans="6:21" x14ac:dyDescent="0.35">
      <c r="F30" s="8"/>
      <c r="G30" s="18"/>
      <c r="I30" s="18"/>
      <c r="J30" s="18"/>
      <c r="K30" s="18"/>
      <c r="L30" s="18"/>
      <c r="M30" t="s">
        <v>40</v>
      </c>
      <c r="N30" s="18"/>
      <c r="O30" s="24"/>
      <c r="U30" s="23"/>
    </row>
    <row r="31" spans="6:21" x14ac:dyDescent="0.35">
      <c r="F31" s="9" t="s">
        <v>38</v>
      </c>
      <c r="G31"/>
      <c r="H31">
        <v>0</v>
      </c>
      <c r="I31">
        <v>14</v>
      </c>
      <c r="J31">
        <v>21</v>
      </c>
      <c r="K31">
        <v>25</v>
      </c>
      <c r="L31">
        <v>28</v>
      </c>
      <c r="N31" s="18"/>
      <c r="O31" s="24"/>
      <c r="U31" s="23"/>
    </row>
    <row r="32" spans="6:21" x14ac:dyDescent="0.35">
      <c r="F32" s="24" t="s">
        <v>60</v>
      </c>
      <c r="G32"/>
      <c r="H32" s="26">
        <f>H31/H$2</f>
        <v>0</v>
      </c>
      <c r="I32" s="26">
        <f>I31/I$2</f>
        <v>5.8333333333333334E-2</v>
      </c>
      <c r="J32" s="26">
        <f t="shared" ref="J32:L32" si="3">J31/J$2</f>
        <v>0.4375</v>
      </c>
      <c r="K32" s="26">
        <f t="shared" si="3"/>
        <v>3.125</v>
      </c>
      <c r="L32" s="26">
        <f t="shared" si="3"/>
        <v>28</v>
      </c>
      <c r="M32" s="23">
        <f>SUM(H32:L32)</f>
        <v>31.620833333333334</v>
      </c>
      <c r="N32" s="18"/>
      <c r="O32" s="24"/>
      <c r="U32" s="23"/>
    </row>
    <row r="33" spans="1:21" x14ac:dyDescent="0.35">
      <c r="F33" s="9" t="s">
        <v>61</v>
      </c>
      <c r="G33"/>
      <c r="H33">
        <v>0</v>
      </c>
      <c r="I33">
        <v>16</v>
      </c>
      <c r="J33">
        <v>36</v>
      </c>
      <c r="K33">
        <v>28</v>
      </c>
      <c r="L33">
        <v>48</v>
      </c>
      <c r="N33" s="18"/>
      <c r="O33" s="24"/>
      <c r="U33" s="23"/>
    </row>
    <row r="34" spans="1:21" x14ac:dyDescent="0.35">
      <c r="F34" s="24" t="s">
        <v>60</v>
      </c>
      <c r="G34"/>
      <c r="H34" s="26">
        <f>H33/H$2</f>
        <v>0</v>
      </c>
      <c r="I34" s="26">
        <f>I33/I$2</f>
        <v>6.6666666666666666E-2</v>
      </c>
      <c r="J34" s="26">
        <f t="shared" ref="J34:L34" si="4">J33/J$2</f>
        <v>0.75</v>
      </c>
      <c r="K34" s="26">
        <f t="shared" si="4"/>
        <v>3.5</v>
      </c>
      <c r="L34" s="26">
        <f t="shared" si="4"/>
        <v>48</v>
      </c>
      <c r="M34" s="23">
        <f>SUM(H34:L34)</f>
        <v>52.316666666666663</v>
      </c>
      <c r="N34" s="18"/>
      <c r="O34" s="8"/>
      <c r="P34" s="18"/>
      <c r="Q34" s="18"/>
      <c r="R34" s="18"/>
      <c r="S34" s="18"/>
      <c r="T34" s="18"/>
      <c r="U34" s="18"/>
    </row>
    <row r="35" spans="1:21" x14ac:dyDescent="0.35">
      <c r="F35" s="24"/>
      <c r="G35"/>
      <c r="L35" s="23"/>
      <c r="M35" s="18"/>
      <c r="O35" s="8"/>
      <c r="P35" s="18"/>
      <c r="Q35" s="18"/>
      <c r="R35" s="18"/>
      <c r="S35" s="18"/>
      <c r="T35" s="18"/>
      <c r="U35" s="18"/>
    </row>
    <row r="36" spans="1:21" x14ac:dyDescent="0.35">
      <c r="F36" s="24"/>
      <c r="G36"/>
      <c r="L36" s="23"/>
      <c r="M36" s="18"/>
      <c r="O36" s="8"/>
      <c r="P36" s="18"/>
      <c r="Q36" s="18"/>
      <c r="R36" s="18"/>
      <c r="S36" s="18"/>
      <c r="T36" s="18"/>
      <c r="U36" s="18"/>
    </row>
    <row r="37" spans="1:21" x14ac:dyDescent="0.35">
      <c r="F37" s="24"/>
      <c r="G37"/>
      <c r="L37" s="23"/>
      <c r="M37" s="18"/>
      <c r="O37" s="8"/>
      <c r="P37" s="18"/>
      <c r="Q37" s="18"/>
      <c r="R37" s="18"/>
      <c r="S37" s="18"/>
      <c r="T37" s="18"/>
      <c r="U37" s="18"/>
    </row>
    <row r="38" spans="1:21" x14ac:dyDescent="0.35">
      <c r="F38" s="24"/>
      <c r="G38"/>
      <c r="L38" s="23"/>
      <c r="M38" s="18"/>
      <c r="O38" s="8"/>
      <c r="P38" s="18"/>
      <c r="Q38" s="18"/>
      <c r="R38" s="18" t="s">
        <v>23</v>
      </c>
      <c r="S38" s="18" t="s">
        <v>23</v>
      </c>
      <c r="T38" s="18"/>
      <c r="U38" s="18"/>
    </row>
    <row r="39" spans="1:21" ht="43.5" x14ac:dyDescent="0.35">
      <c r="B39" t="s">
        <v>34</v>
      </c>
      <c r="C39" t="s">
        <v>35</v>
      </c>
      <c r="D39" t="s">
        <v>41</v>
      </c>
      <c r="F39" s="8"/>
      <c r="G39"/>
      <c r="L39" t="s">
        <v>56</v>
      </c>
      <c r="M39" t="s">
        <v>57</v>
      </c>
      <c r="N39" t="s">
        <v>26</v>
      </c>
      <c r="O39" t="s">
        <v>58</v>
      </c>
      <c r="P39" t="s">
        <v>59</v>
      </c>
      <c r="R39" s="25" t="s">
        <v>63</v>
      </c>
      <c r="S39" s="25" t="s">
        <v>64</v>
      </c>
    </row>
    <row r="40" spans="1:21" x14ac:dyDescent="0.35">
      <c r="A40" t="str">
        <f>Elements!A2</f>
        <v>Fire</v>
      </c>
      <c r="B40" s="1">
        <f>Elements!O2</f>
        <v>9.8086124401913874E-2</v>
      </c>
      <c r="C40" s="1">
        <f>Elements!C2</f>
        <v>8.8888888888888892E-2</v>
      </c>
      <c r="D40" s="1">
        <f>Elements!R2</f>
        <v>9.8689002184996363E-2</v>
      </c>
      <c r="E40" s="1"/>
      <c r="F40" s="8" t="s">
        <v>39</v>
      </c>
      <c r="G40" s="18"/>
      <c r="H40" s="18"/>
      <c r="I40" s="18"/>
      <c r="J40" s="18"/>
      <c r="K40" s="18" t="str">
        <f t="shared" ref="K40:K50" si="5">A40</f>
        <v>Fire</v>
      </c>
      <c r="L40" s="18">
        <f>$G$25*$D40</f>
        <v>9.897863295227842E-2</v>
      </c>
      <c r="M40" s="18">
        <f t="shared" ref="M40:M50" si="6">$G$26*$D40</f>
        <v>0</v>
      </c>
      <c r="N40" s="18">
        <f t="shared" ref="N40:N50" si="7">$M$7*$C40</f>
        <v>0.41831699346405232</v>
      </c>
      <c r="O40" s="18">
        <f t="shared" ref="O40:O50" si="8">L40+N40</f>
        <v>0.51729562641633076</v>
      </c>
      <c r="P40" s="18">
        <f t="shared" ref="P40:P50" si="9">N40+M40</f>
        <v>0.41831699346405232</v>
      </c>
      <c r="R40" s="18">
        <f>$M$32/O40</f>
        <v>61.127200228606227</v>
      </c>
      <c r="S40" s="19">
        <f>$M$34/O40</f>
        <v>101.13494875087359</v>
      </c>
    </row>
    <row r="41" spans="1:21" x14ac:dyDescent="0.35">
      <c r="A41" t="str">
        <f>Elements!A3</f>
        <v>Wind</v>
      </c>
      <c r="B41" s="1">
        <f>Elements!O3</f>
        <v>0.12850307587149692</v>
      </c>
      <c r="C41" s="1">
        <f>Elements!C3</f>
        <v>0.1111111111111111</v>
      </c>
      <c r="D41" s="1">
        <f>Elements!R3</f>
        <v>0.12964311726147124</v>
      </c>
      <c r="E41" s="1"/>
      <c r="F41" s="8" t="s">
        <v>39</v>
      </c>
      <c r="G41" s="18"/>
      <c r="H41" s="18"/>
      <c r="I41" s="18"/>
      <c r="J41" s="18"/>
      <c r="K41" s="18" t="str">
        <f t="shared" si="5"/>
        <v>Wind</v>
      </c>
      <c r="L41" s="18">
        <f t="shared" ref="L41:L50" si="10">$G$25*D41</f>
        <v>0.13002359162734728</v>
      </c>
      <c r="M41" s="18">
        <f t="shared" si="6"/>
        <v>0</v>
      </c>
      <c r="N41" s="18">
        <f t="shared" si="7"/>
        <v>0.52289624183006533</v>
      </c>
      <c r="O41" s="18">
        <f t="shared" si="8"/>
        <v>0.65291983345741267</v>
      </c>
      <c r="P41" s="18">
        <f t="shared" si="9"/>
        <v>0.52289624183006533</v>
      </c>
      <c r="R41" s="18">
        <f t="shared" ref="R41:R50" si="11">$M$32/O41</f>
        <v>48.429886355100031</v>
      </c>
      <c r="S41" s="19">
        <f t="shared" ref="S41:S50" si="12">$M$34/O41</f>
        <v>80.127243783718001</v>
      </c>
    </row>
    <row r="42" spans="1:21" x14ac:dyDescent="0.35">
      <c r="A42" t="str">
        <f>Elements!A4</f>
        <v>Earth</v>
      </c>
      <c r="B42" s="1">
        <f>Elements!O4</f>
        <v>0.11380724538619276</v>
      </c>
      <c r="C42" s="1">
        <f>Elements!C4</f>
        <v>0.11666666666666667</v>
      </c>
      <c r="D42" s="1">
        <f>Elements!R4</f>
        <v>0.11361981063364894</v>
      </c>
      <c r="E42" s="1"/>
      <c r="F42" s="8" t="s">
        <v>39</v>
      </c>
      <c r="G42" s="18"/>
      <c r="H42" s="18"/>
      <c r="I42" s="18"/>
      <c r="J42" s="18"/>
      <c r="K42" s="18" t="str">
        <f t="shared" si="5"/>
        <v>Earth</v>
      </c>
      <c r="L42" s="18">
        <f t="shared" si="10"/>
        <v>0.11395326007789987</v>
      </c>
      <c r="M42" s="18">
        <f t="shared" si="6"/>
        <v>0</v>
      </c>
      <c r="N42" s="18">
        <f t="shared" si="7"/>
        <v>0.54904105392156866</v>
      </c>
      <c r="O42" s="18">
        <f t="shared" si="8"/>
        <v>0.66299431399946851</v>
      </c>
      <c r="P42" s="18">
        <f t="shared" si="9"/>
        <v>0.54904105392156866</v>
      </c>
      <c r="R42" s="18">
        <f t="shared" si="11"/>
        <v>47.693973636942353</v>
      </c>
      <c r="S42" s="19">
        <f t="shared" si="12"/>
        <v>78.909676240011621</v>
      </c>
    </row>
    <row r="43" spans="1:21" x14ac:dyDescent="0.35">
      <c r="A43" t="str">
        <f>Elements!A5</f>
        <v>Water</v>
      </c>
      <c r="B43" s="1">
        <f>Elements!O5</f>
        <v>0.11893369788106631</v>
      </c>
      <c r="C43" s="1">
        <f>Elements!C5</f>
        <v>0.1111111111111111</v>
      </c>
      <c r="D43" s="1">
        <f>Elements!R5</f>
        <v>0.11944646758922069</v>
      </c>
      <c r="E43" s="1"/>
      <c r="F43" s="8" t="s">
        <v>39</v>
      </c>
      <c r="G43" s="18"/>
      <c r="H43" s="18"/>
      <c r="I43" s="18"/>
      <c r="J43" s="18"/>
      <c r="K43" s="18" t="str">
        <f t="shared" si="5"/>
        <v>Water</v>
      </c>
      <c r="L43" s="18">
        <f t="shared" si="10"/>
        <v>0.11979701700497165</v>
      </c>
      <c r="M43" s="18">
        <f t="shared" si="6"/>
        <v>0</v>
      </c>
      <c r="N43" s="18">
        <f t="shared" si="7"/>
        <v>0.52289624183006533</v>
      </c>
      <c r="O43" s="18">
        <f t="shared" si="8"/>
        <v>0.64269325883503703</v>
      </c>
      <c r="P43" s="18">
        <f t="shared" si="9"/>
        <v>0.52289624183006533</v>
      </c>
      <c r="R43" s="18">
        <f t="shared" si="11"/>
        <v>49.200505682368757</v>
      </c>
      <c r="S43" s="19">
        <f t="shared" si="12"/>
        <v>81.402233409911986</v>
      </c>
    </row>
    <row r="44" spans="1:21" x14ac:dyDescent="0.35">
      <c r="A44" t="str">
        <f>Elements!A6</f>
        <v>Plant</v>
      </c>
      <c r="B44" s="1">
        <f>Elements!O6</f>
        <v>0.10184552289815448</v>
      </c>
      <c r="C44" s="1">
        <f>Elements!C6</f>
        <v>7.2222222222222215E-2</v>
      </c>
      <c r="D44" s="1">
        <f>Elements!R6</f>
        <v>0.10378732702112163</v>
      </c>
      <c r="E44" s="1"/>
      <c r="F44" s="8" t="s">
        <v>39</v>
      </c>
      <c r="G44" s="18"/>
      <c r="H44" s="18"/>
      <c r="I44" s="18"/>
      <c r="J44" s="18"/>
      <c r="K44" s="18" t="str">
        <f t="shared" si="5"/>
        <v>Plant</v>
      </c>
      <c r="L44" s="18">
        <f t="shared" si="10"/>
        <v>0.10409192026346623</v>
      </c>
      <c r="M44" s="18">
        <f t="shared" si="6"/>
        <v>0</v>
      </c>
      <c r="N44" s="18">
        <f t="shared" si="7"/>
        <v>0.33988255718954247</v>
      </c>
      <c r="O44" s="18">
        <f t="shared" si="8"/>
        <v>0.44397447745300866</v>
      </c>
      <c r="P44" s="18">
        <f t="shared" si="9"/>
        <v>0.33988255718954247</v>
      </c>
      <c r="R44" s="18">
        <f t="shared" si="11"/>
        <v>71.222187173315973</v>
      </c>
      <c r="S44" s="19">
        <f t="shared" si="12"/>
        <v>117.83710398578933</v>
      </c>
    </row>
    <row r="45" spans="1:21" x14ac:dyDescent="0.35">
      <c r="A45" t="str">
        <f>Elements!A7</f>
        <v>Metal</v>
      </c>
      <c r="B45" s="1">
        <f>Elements!O7</f>
        <v>9.6719070403280927E-2</v>
      </c>
      <c r="C45" s="1">
        <f>Elements!C7</f>
        <v>9.4444444444444442E-2</v>
      </c>
      <c r="D45" s="1">
        <f>Elements!R7</f>
        <v>9.6868171886380194E-2</v>
      </c>
      <c r="E45" s="1"/>
      <c r="F45" s="8" t="s">
        <v>39</v>
      </c>
      <c r="G45" s="18"/>
      <c r="H45" s="18"/>
      <c r="I45" s="18"/>
      <c r="J45" s="18"/>
      <c r="K45" s="18" t="str">
        <f t="shared" si="5"/>
        <v>Metal</v>
      </c>
      <c r="L45" s="18">
        <f t="shared" si="10"/>
        <v>9.7152458912568476E-2</v>
      </c>
      <c r="M45" s="18">
        <f t="shared" si="6"/>
        <v>0</v>
      </c>
      <c r="N45" s="18">
        <f t="shared" si="7"/>
        <v>0.44446180555555553</v>
      </c>
      <c r="O45" s="18">
        <f t="shared" si="8"/>
        <v>0.541614264468124</v>
      </c>
      <c r="P45" s="18">
        <f t="shared" si="9"/>
        <v>0.44446180555555553</v>
      </c>
      <c r="R45" s="18">
        <f t="shared" si="11"/>
        <v>58.382571154003159</v>
      </c>
      <c r="S45" s="19">
        <f t="shared" si="12"/>
        <v>96.593960127772249</v>
      </c>
    </row>
    <row r="46" spans="1:21" x14ac:dyDescent="0.35">
      <c r="A46" t="str">
        <f>Elements!A8</f>
        <v>Energy</v>
      </c>
      <c r="B46" s="1">
        <f>Elements!O8</f>
        <v>9.9111414900888581E-2</v>
      </c>
      <c r="C46" s="1">
        <f>Elements!C8</f>
        <v>0.1</v>
      </c>
      <c r="D46" s="1">
        <f>Elements!R8</f>
        <v>9.9053168244719589E-2</v>
      </c>
      <c r="E46" s="1"/>
      <c r="F46" s="8" t="s">
        <v>39</v>
      </c>
      <c r="G46" s="18"/>
      <c r="H46" s="18"/>
      <c r="I46" s="18"/>
      <c r="J46" s="18"/>
      <c r="K46" s="18" t="str">
        <f t="shared" si="5"/>
        <v>Energy</v>
      </c>
      <c r="L46" s="18">
        <f t="shared" si="10"/>
        <v>9.9343867760220389E-2</v>
      </c>
      <c r="M46" s="18">
        <f t="shared" si="6"/>
        <v>0</v>
      </c>
      <c r="N46" s="18">
        <f t="shared" si="7"/>
        <v>0.47060661764705886</v>
      </c>
      <c r="O46" s="18">
        <f t="shared" si="8"/>
        <v>0.56995048540727922</v>
      </c>
      <c r="P46" s="18">
        <f t="shared" si="9"/>
        <v>0.47060661764705886</v>
      </c>
      <c r="R46" s="18">
        <f t="shared" si="11"/>
        <v>55.479965616201724</v>
      </c>
      <c r="S46" s="19">
        <f t="shared" si="12"/>
        <v>91.791599456717464</v>
      </c>
    </row>
    <row r="47" spans="1:21" x14ac:dyDescent="0.35">
      <c r="A47" t="str">
        <f>Elements!A9</f>
        <v>Void</v>
      </c>
      <c r="B47" s="1">
        <f>Elements!O9</f>
        <v>9.0225563909774431E-2</v>
      </c>
      <c r="C47" s="1">
        <f>Elements!C9</f>
        <v>8.8888888888888892E-2</v>
      </c>
      <c r="D47" s="1">
        <f>Elements!R9</f>
        <v>9.0313182811361983E-2</v>
      </c>
      <c r="E47" s="1"/>
      <c r="F47" s="8" t="s">
        <v>39</v>
      </c>
      <c r="G47" s="18"/>
      <c r="H47" s="18"/>
      <c r="I47" s="18"/>
      <c r="J47" s="18"/>
      <c r="K47" s="18" t="str">
        <f t="shared" si="5"/>
        <v>Void</v>
      </c>
      <c r="L47" s="18">
        <f t="shared" si="10"/>
        <v>9.057823236961271E-2</v>
      </c>
      <c r="M47" s="18">
        <f t="shared" si="6"/>
        <v>0</v>
      </c>
      <c r="N47" s="18">
        <f t="shared" si="7"/>
        <v>0.41831699346405232</v>
      </c>
      <c r="O47" s="18">
        <f t="shared" si="8"/>
        <v>0.50889522583366498</v>
      </c>
      <c r="P47" s="18">
        <f t="shared" si="9"/>
        <v>0.41831699346405232</v>
      </c>
      <c r="R47" s="18">
        <f t="shared" si="11"/>
        <v>62.136234981439507</v>
      </c>
      <c r="S47" s="19">
        <f t="shared" si="12"/>
        <v>102.80439668295618</v>
      </c>
    </row>
    <row r="48" spans="1:21" x14ac:dyDescent="0.35">
      <c r="A48" t="str">
        <f>Elements!A10</f>
        <v>Light</v>
      </c>
      <c r="B48" s="1">
        <f>Elements!O10</f>
        <v>5.6390977443609019E-2</v>
      </c>
      <c r="C48" s="1">
        <f>Elements!C10</f>
        <v>7.7777777777777779E-2</v>
      </c>
      <c r="D48" s="1">
        <f>Elements!R10</f>
        <v>5.4989075018208301E-2</v>
      </c>
      <c r="E48" s="1"/>
      <c r="F48" s="8" t="s">
        <v>39</v>
      </c>
      <c r="G48" s="18"/>
      <c r="H48" s="18"/>
      <c r="I48" s="18"/>
      <c r="J48" s="18"/>
      <c r="K48" s="18" t="str">
        <f t="shared" si="5"/>
        <v>Light</v>
      </c>
      <c r="L48" s="18">
        <f t="shared" si="10"/>
        <v>5.5150455999239997E-2</v>
      </c>
      <c r="M48" s="18">
        <f t="shared" si="6"/>
        <v>0</v>
      </c>
      <c r="N48" s="18">
        <f t="shared" si="7"/>
        <v>0.36602736928104573</v>
      </c>
      <c r="O48" s="18">
        <f t="shared" si="8"/>
        <v>0.42117782528028574</v>
      </c>
      <c r="P48" s="18">
        <f t="shared" si="9"/>
        <v>0.36602736928104573</v>
      </c>
      <c r="R48" s="18">
        <f t="shared" si="11"/>
        <v>75.077156097404412</v>
      </c>
      <c r="S48" s="19">
        <f t="shared" si="12"/>
        <v>124.21514981670967</v>
      </c>
    </row>
    <row r="49" spans="1:19" x14ac:dyDescent="0.35">
      <c r="A49" t="str">
        <f>Elements!A11</f>
        <v>Shadow</v>
      </c>
      <c r="B49" s="1">
        <f>Elements!O11</f>
        <v>6.2542720437457275E-2</v>
      </c>
      <c r="C49" s="1">
        <f>Elements!C11</f>
        <v>6.6666666666666666E-2</v>
      </c>
      <c r="D49" s="1">
        <f>Elements!R11</f>
        <v>6.2272396212672977E-2</v>
      </c>
      <c r="E49" s="1"/>
      <c r="F49" s="8" t="s">
        <v>39</v>
      </c>
      <c r="G49" s="18"/>
      <c r="H49" s="18"/>
      <c r="I49" s="18"/>
      <c r="J49" s="18"/>
      <c r="K49" s="18" t="str">
        <f t="shared" si="5"/>
        <v>Shadow</v>
      </c>
      <c r="L49" s="18">
        <f t="shared" si="10"/>
        <v>6.245515215807973E-2</v>
      </c>
      <c r="M49" s="18">
        <f t="shared" si="6"/>
        <v>0</v>
      </c>
      <c r="N49" s="18">
        <f t="shared" si="7"/>
        <v>0.3137377450980392</v>
      </c>
      <c r="O49" s="18">
        <f t="shared" si="8"/>
        <v>0.37619289725611893</v>
      </c>
      <c r="P49" s="18">
        <f t="shared" si="9"/>
        <v>0.3137377450980392</v>
      </c>
      <c r="R49" s="18">
        <f t="shared" si="11"/>
        <v>84.054838791401465</v>
      </c>
      <c r="S49" s="19">
        <f t="shared" si="12"/>
        <v>139.06872524243468</v>
      </c>
    </row>
    <row r="50" spans="1:19" x14ac:dyDescent="0.35">
      <c r="A50" t="str">
        <f>Elements!A12</f>
        <v>Legend</v>
      </c>
      <c r="B50" s="1">
        <f>Elements!O12</f>
        <v>3.3834586466165412E-2</v>
      </c>
      <c r="C50" s="1">
        <f>Elements!C12</f>
        <v>7.2222222222222215E-2</v>
      </c>
      <c r="D50" s="1">
        <f>Elements!R12</f>
        <v>3.1318281136198105E-2</v>
      </c>
      <c r="E50" s="1"/>
      <c r="F50" s="8" t="s">
        <v>39</v>
      </c>
      <c r="G50" s="18"/>
      <c r="H50" s="18"/>
      <c r="I50" s="18"/>
      <c r="J50" s="18"/>
      <c r="K50" s="18" t="str">
        <f t="shared" si="5"/>
        <v>Legend</v>
      </c>
      <c r="L50" s="18">
        <f t="shared" si="10"/>
        <v>3.1410193483010856E-2</v>
      </c>
      <c r="M50" s="18">
        <f t="shared" si="6"/>
        <v>0</v>
      </c>
      <c r="N50" s="18">
        <f t="shared" si="7"/>
        <v>0.33988255718954247</v>
      </c>
      <c r="O50" s="18">
        <f t="shared" si="8"/>
        <v>0.3712927506725533</v>
      </c>
      <c r="P50" s="18">
        <f t="shared" si="9"/>
        <v>0.33988255718954247</v>
      </c>
      <c r="R50" s="18">
        <f t="shared" si="11"/>
        <v>85.164154904871964</v>
      </c>
      <c r="S50" s="19">
        <f t="shared" si="12"/>
        <v>140.90408867908451</v>
      </c>
    </row>
    <row r="51" spans="1:19" x14ac:dyDescent="0.35">
      <c r="G51"/>
      <c r="K51" s="10"/>
    </row>
    <row r="52" spans="1:19" x14ac:dyDescent="0.35">
      <c r="G52"/>
    </row>
    <row r="53" spans="1:19" x14ac:dyDescent="0.35">
      <c r="B53" s="2"/>
      <c r="C53" s="2"/>
      <c r="D53" s="2"/>
      <c r="E53" s="2"/>
      <c r="G53"/>
    </row>
    <row r="54" spans="1:19" x14ac:dyDescent="0.35">
      <c r="B54" s="10"/>
      <c r="C54" s="10"/>
      <c r="D54" s="10"/>
      <c r="E54" s="10"/>
      <c r="G54"/>
    </row>
    <row r="55" spans="1:19" x14ac:dyDescent="0.35">
      <c r="B55" s="10"/>
      <c r="C55" s="10"/>
      <c r="D55" s="10"/>
      <c r="E55" s="10"/>
      <c r="G55"/>
      <c r="K55" s="18"/>
    </row>
    <row r="56" spans="1:19" x14ac:dyDescent="0.35">
      <c r="B56" s="10"/>
      <c r="C56" s="10"/>
      <c r="D56" s="10"/>
      <c r="E56" s="10"/>
      <c r="G56"/>
      <c r="K56" s="18"/>
    </row>
    <row r="57" spans="1:19" x14ac:dyDescent="0.35">
      <c r="B57" s="10"/>
      <c r="C57" s="10"/>
      <c r="D57" s="10"/>
      <c r="E57" s="10"/>
      <c r="G57"/>
      <c r="K57" s="18"/>
    </row>
    <row r="58" spans="1:19" x14ac:dyDescent="0.35">
      <c r="B58" s="10"/>
      <c r="C58" s="10"/>
      <c r="D58" s="10"/>
      <c r="E58" s="10"/>
      <c r="G58"/>
      <c r="K58" s="18"/>
    </row>
    <row r="59" spans="1:19" x14ac:dyDescent="0.35">
      <c r="G59"/>
      <c r="K59" s="18"/>
    </row>
    <row r="60" spans="1:19" x14ac:dyDescent="0.35">
      <c r="G60"/>
      <c r="K60" s="18"/>
    </row>
    <row r="61" spans="1:19" x14ac:dyDescent="0.35">
      <c r="G61"/>
      <c r="K61" s="18"/>
    </row>
    <row r="62" spans="1:19" x14ac:dyDescent="0.35">
      <c r="G62"/>
      <c r="K62" s="18"/>
    </row>
    <row r="63" spans="1:19" x14ac:dyDescent="0.35">
      <c r="G63"/>
      <c r="K63" s="18"/>
    </row>
    <row r="64" spans="1:19" x14ac:dyDescent="0.35">
      <c r="G64"/>
      <c r="K64" s="18"/>
    </row>
    <row r="65" spans="7:20" x14ac:dyDescent="0.35">
      <c r="G65"/>
      <c r="K65" s="18"/>
    </row>
    <row r="67" spans="7:20" x14ac:dyDescent="0.35">
      <c r="T67" s="1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</vt:lpstr>
      <vt:lpstr>Gifs, Normal</vt:lpstr>
      <vt:lpstr>Special300</vt:lpstr>
      <vt:lpstr>Special600</vt:lpstr>
      <vt:lpstr>Rare300</vt:lpstr>
      <vt:lpstr>Rare600</vt:lpstr>
      <vt:lpstr>Number of rare chests lvl 4 enc</vt:lpstr>
      <vt:lpstr>300+ rare chests lvl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Rune Berg</dc:creator>
  <cp:lastModifiedBy>Alex Rune Berg</cp:lastModifiedBy>
  <dcterms:created xsi:type="dcterms:W3CDTF">2016-12-14T16:35:00Z</dcterms:created>
  <dcterms:modified xsi:type="dcterms:W3CDTF">2017-02-12T11:07:35Z</dcterms:modified>
</cp:coreProperties>
</file>