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D8C23EDB-0737-4001-AB7D-EE469F61B7F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ne" sheetId="2" r:id="rId1"/>
    <sheet name="PJL" sheetId="3" r:id="rId2"/>
    <sheet name="TIR" sheetId="4" r:id="rId3"/>
    <sheet name="ZALADUNEK" sheetId="5" r:id="rId4"/>
    <sheet name="HARMONOGRAM" sheetId="6" r:id="rId5"/>
    <sheet name="CMR" sheetId="7" r:id="rId6"/>
    <sheet name="Arkusz1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E10" i="7"/>
  <c r="E48" i="7"/>
  <c r="A47" i="7"/>
  <c r="A31" i="7"/>
  <c r="G23" i="7"/>
  <c r="B23" i="7"/>
  <c r="A17" i="7"/>
  <c r="A16" i="7"/>
  <c r="A12" i="7"/>
  <c r="A9" i="7"/>
  <c r="A8" i="7"/>
  <c r="A5" i="7"/>
  <c r="A3" i="7"/>
  <c r="A4" i="7"/>
  <c r="I3" i="3"/>
  <c r="K2" i="5"/>
  <c r="I2" i="5"/>
  <c r="K6" i="4"/>
  <c r="I6" i="4"/>
  <c r="I2" i="4"/>
  <c r="K2" i="4"/>
  <c r="I2" i="3"/>
  <c r="I4" i="3"/>
  <c r="I6" i="3" s="1"/>
  <c r="I5" i="3"/>
  <c r="I8" i="3"/>
  <c r="I10" i="3"/>
  <c r="H23" i="7" s="1"/>
  <c r="I3" i="4" l="1"/>
  <c r="K3" i="4"/>
  <c r="K5" i="4"/>
  <c r="I5" i="4"/>
  <c r="K4" i="4"/>
  <c r="I4" i="4"/>
  <c r="I7" i="3"/>
  <c r="K3" i="5" l="1"/>
  <c r="K4" i="5" s="1"/>
  <c r="I3" i="5"/>
  <c r="I4" i="5" s="1"/>
  <c r="K9" i="4"/>
  <c r="K10" i="4" s="1"/>
  <c r="K7" i="4"/>
  <c r="K8" i="4" s="1"/>
  <c r="I9" i="4"/>
  <c r="I10" i="4" s="1"/>
  <c r="I7" i="4"/>
  <c r="I8" i="4" s="1"/>
</calcChain>
</file>

<file path=xl/sharedStrings.xml><?xml version="1.0" encoding="utf-8"?>
<sst xmlns="http://schemas.openxmlformats.org/spreadsheetml/2006/main" count="214" uniqueCount="191">
  <si>
    <t>CHARAKTERYSTYKA ŁADUNKU</t>
  </si>
  <si>
    <t>WYMIARY KARTONU [M]</t>
  </si>
  <si>
    <t>MASA KARTONU</t>
  </si>
  <si>
    <t>MAX WYS PJŁ</t>
  </si>
  <si>
    <t>NAZWA</t>
  </si>
  <si>
    <t>OPAK.</t>
  </si>
  <si>
    <t>szt.</t>
  </si>
  <si>
    <t>DŁ.</t>
  </si>
  <si>
    <t>SZR.</t>
  </si>
  <si>
    <t>WYS.</t>
  </si>
  <si>
    <t>KG</t>
  </si>
  <si>
    <t>[M]</t>
  </si>
  <si>
    <t>książki</t>
  </si>
  <si>
    <t>karton</t>
  </si>
  <si>
    <t>DODATKOWE INFORMACJE - kartony w pionie</t>
  </si>
  <si>
    <t>PARAMETRY PALETY EUR</t>
  </si>
  <si>
    <t>ŁADOWNOŚĆ [KG]</t>
  </si>
  <si>
    <t>MASA [KG]</t>
  </si>
  <si>
    <t>PARAMETRY ŚRODKÓW TRANSPORTU</t>
  </si>
  <si>
    <t>DOSTĘPNE POJ. [SZT]</t>
  </si>
  <si>
    <t>TIR 1</t>
  </si>
  <si>
    <t>TIR2</t>
  </si>
  <si>
    <t>PARAMETRY ŚRODKÓW TRANSPORTU BLISKIEGO</t>
  </si>
  <si>
    <t>RODZAJ WÓZKA WIDŁOWEGO</t>
  </si>
  <si>
    <t>ŚR. PRĘDKOŚĆ JAZDY [KM/H]</t>
  </si>
  <si>
    <t>LICZBA DOSTĘPNYCH WÓZKÓW WIDŁOWYCH [SZT.]</t>
  </si>
  <si>
    <t>KOSZT NETTO EKSPOATACJI 1-EGO WÓZKA WIDŁOWEGO [ZŁ] [H]</t>
  </si>
  <si>
    <t>LICZBA PJŁ NA JEDEN CYKL PRACY</t>
  </si>
  <si>
    <t>ODLEGŁOŚĆ NA JEDEN CYKL [M]</t>
  </si>
  <si>
    <t>WÓZEK WIDŁOWY TYP A</t>
  </si>
  <si>
    <t>WÓZEK WIDŁOWY TYP B</t>
  </si>
  <si>
    <t>PRZEWOŹNIK</t>
  </si>
  <si>
    <t>NADAWCA/PŁATNIK</t>
  </si>
  <si>
    <t>ODBIORCA</t>
  </si>
  <si>
    <t>przedsiębiorstwo trans. SIMON-TRANS</t>
  </si>
  <si>
    <t>Drukarnia ZNAK</t>
  </si>
  <si>
    <t>Księgarnia Polska</t>
  </si>
  <si>
    <t>ul. Radosna 22</t>
  </si>
  <si>
    <t>ul. Brzozowa 2</t>
  </si>
  <si>
    <t>Rennweg 51030 Wiedeń, Austria</t>
  </si>
  <si>
    <t>02-956 Warszawa, Polska</t>
  </si>
  <si>
    <t>05-077 Warszawa, Polska</t>
  </si>
  <si>
    <t>NIP: 525-123-00-88</t>
  </si>
  <si>
    <t>NIP: 525-111-22-22</t>
  </si>
  <si>
    <t>nr rachunku 876573646744765987</t>
  </si>
  <si>
    <t>nr rachunku 432432423643734325</t>
  </si>
  <si>
    <t>STAWKA</t>
  </si>
  <si>
    <t>RODZAJ USŁUGI</t>
  </si>
  <si>
    <t>CENY PODSTAWOWE [ZŁ/KM]</t>
  </si>
  <si>
    <t>PZREWÓZ ŁADUNKU ŚRODKAMI TRANSPORTU SAMOCHODOWEGO</t>
  </si>
  <si>
    <t>&lt;1T</t>
  </si>
  <si>
    <t>1-3T</t>
  </si>
  <si>
    <t>3-7T</t>
  </si>
  <si>
    <t>7-12T</t>
  </si>
  <si>
    <t>CENY DODATKOWE [%]</t>
  </si>
  <si>
    <t>200-500 KM</t>
  </si>
  <si>
    <t>501-1000 KM</t>
  </si>
  <si>
    <t>POWYŻEJ 1000 KM</t>
  </si>
  <si>
    <t>UWAGI - 23% VAT, płatność - przelew, termin pł - 14d od wystawienia faktury</t>
  </si>
  <si>
    <t>INFORMACJE UZUPEŁNIAJĄCE</t>
  </si>
  <si>
    <t>ŚREDNIA PRĘDKOŚĆ POJAZDU [KM/H]</t>
  </si>
  <si>
    <t>ODLEGŁOŚĆ WWA-WIEDEŃ [KM]</t>
  </si>
  <si>
    <t>TERMIN DOSTAWY [D]</t>
  </si>
  <si>
    <t>18.06.2019r godz. 12:00</t>
  </si>
  <si>
    <t>ładunek dostarczony do odbiorcy Just In Time</t>
  </si>
  <si>
    <t>lp.</t>
  </si>
  <si>
    <t>WYSZCZEGÓLNIENIE</t>
  </si>
  <si>
    <t>UZYSKANE WYNIKI</t>
  </si>
  <si>
    <t>max. liczba kartonów z ksiązkami na palecie w jednej warstwie [szt]</t>
  </si>
  <si>
    <t xml:space="preserve">max. liczba warstw kartonów z książkami na palecie </t>
  </si>
  <si>
    <t>max. liczba kartonów z książkami na palecie [szt]</t>
  </si>
  <si>
    <t>min. liczba utworzonych pjł z książkami [szt]</t>
  </si>
  <si>
    <t>masa brutto jednej utworzonej pjł z książkami [kg]</t>
  </si>
  <si>
    <t>masa brutto wszystkich utworzonych pjł z książkami [kg]</t>
  </si>
  <si>
    <t>wysokość utworzonej pjł z książkami [m]</t>
  </si>
  <si>
    <t>objetość jednej utworzonej paletowej jednostki ładunkowej [m3]</t>
  </si>
  <si>
    <t>objętość wszystkich utworzonych pjł [m3]</t>
  </si>
  <si>
    <t>TIR 2</t>
  </si>
  <si>
    <t>max. liczba utworzonych pjł możliwych do umieszczenia w samochodzie w jednej warstwie [szt.]</t>
  </si>
  <si>
    <t xml:space="preserve">max. liczba warstw utworzonych pjł możliwych do ułożenia w samochodzie </t>
  </si>
  <si>
    <t>max. liczba utworzonych pjł możliwych do umieszczenia w jednym samochodzie uwzględniając ładowność środka transportu [szt.]</t>
  </si>
  <si>
    <t>min. liczba samochodów potrzebnych do realizacji przewozu wszystkich utworzonych pjł [szt.]</t>
  </si>
  <si>
    <t>pojemność samochodu [m3]</t>
  </si>
  <si>
    <t>objętość ładunku umieszczonego w jednym samochodzie [m3]</t>
  </si>
  <si>
    <t xml:space="preserve">współczynnik wypełnienia przestrzeni ładunkowej skrzyni samochodu </t>
  </si>
  <si>
    <t>masa brutto ładunku umieszczonego w jednym samochodzie [kg]</t>
  </si>
  <si>
    <t xml:space="preserve">współczynnik wykorzystania ładowności samochodu </t>
  </si>
  <si>
    <t>wybór samochodu o wyższym współczynniku wypełnienia przestrzeni ładunkowej ( zaznacz symbol X)</t>
  </si>
  <si>
    <t>X</t>
  </si>
  <si>
    <t>LP.</t>
  </si>
  <si>
    <t>DOBÓR ŚRODKA TRANSPORTU BLISKIEGO</t>
  </si>
  <si>
    <t>TYP A</t>
  </si>
  <si>
    <t xml:space="preserve">TYP B </t>
  </si>
  <si>
    <t>Czas trwania załadunku jednej pjł na samochód [min]</t>
  </si>
  <si>
    <t>Czas trwania załadunku wszystkich pjł na samochód [h/min]</t>
  </si>
  <si>
    <t>Koszt netto pracy wózka widłowego pprzy obsłudze wszystkich pjł [zł]</t>
  </si>
  <si>
    <t>Wybór typu wózka wiłowego o niższym koszcie netto pracy przy obsłudze wszystkich pjł</t>
  </si>
  <si>
    <t>DATA I GODZINY OD-DO</t>
  </si>
  <si>
    <t>CZYNNOŚĆ</t>
  </si>
  <si>
    <t>CZAS TRWANIA  CZYNNOŚCI [H]</t>
  </si>
  <si>
    <t>POKONANA ODLEGŁOŚĆ [KM]</t>
  </si>
  <si>
    <t>POKONANA ODLEGŁOŚĆ  NAR. [KM]</t>
  </si>
  <si>
    <t xml:space="preserve">KIEROWCA 1 </t>
  </si>
  <si>
    <t>KIEROWCA 2</t>
  </si>
  <si>
    <t>21;58-23;26          17.06.2019</t>
  </si>
  <si>
    <t>załadunek</t>
  </si>
  <si>
    <t>1h 28min</t>
  </si>
  <si>
    <t>/</t>
  </si>
  <si>
    <t>23;26-2;00          17/18.06.2019</t>
  </si>
  <si>
    <t>jazda</t>
  </si>
  <si>
    <t>dyspozycja</t>
  </si>
  <si>
    <t>3h 2min</t>
  </si>
  <si>
    <t>2;00-6;30              18.06.2019</t>
  </si>
  <si>
    <t>4h 30min</t>
  </si>
  <si>
    <t>6;30-11;00         18.06.2019</t>
  </si>
  <si>
    <t>11;00-12;00            18.06.2019</t>
  </si>
  <si>
    <t>odpoczynek</t>
  </si>
  <si>
    <t>30min</t>
  </si>
  <si>
    <t>1.Nadawca (nazwisko, lub nazwa, adres, kraj)                 Sender (name, address, country)</t>
  </si>
  <si>
    <r>
      <rPr>
        <sz val="36"/>
        <color theme="1"/>
        <rFont val="Czcionka tekstu podstawowego"/>
        <charset val="238"/>
      </rPr>
      <t>CMR</t>
    </r>
    <r>
      <rPr>
        <sz val="16"/>
        <color theme="1"/>
        <rFont val="Czcionka tekstu podstawowego"/>
        <charset val="238"/>
      </rPr>
      <t xml:space="preserve"> MIĘDZYNARODOWY SAMOCHODOWY LIST PRZEWOZOWY </t>
    </r>
  </si>
  <si>
    <t xml:space="preserve">2.Odbiorca (nazwisko lub nazwa, adres, kraj)                             Consignee (name, address, country) </t>
  </si>
  <si>
    <t>16.Przewożnik (nazwisko lub nazwa, adres, kraj)                         Carrier (name, address, country)</t>
  </si>
  <si>
    <t>3.Miejsce przeznaczenia (miejscowość, kraj)                               Plays of delivery of the goods (place, country)</t>
  </si>
  <si>
    <t>17. Kolejni przewoźnicy (nazwisko lub nazwa, adres, kraj)                                         Successive carriers (name, address, country)</t>
  </si>
  <si>
    <r>
      <t xml:space="preserve">4.Miejsce i data załadowania (miejscowość, kraj, data)                  </t>
    </r>
    <r>
      <rPr>
        <sz val="7"/>
        <color theme="1"/>
        <rFont val="Czcionka tekstu podstawowego"/>
        <charset val="238"/>
      </rPr>
      <t>Place and date of taking over the goods (place, country, date)</t>
    </r>
  </si>
  <si>
    <t>18. Zastrzeżenia i uwagi przewoźnika                                        Carrier's reservations and observations</t>
  </si>
  <si>
    <t>5.Załączone dokumenty                                                    Documents attached</t>
  </si>
  <si>
    <t>6. Cechy i numery                             Marks and numbers</t>
  </si>
  <si>
    <t xml:space="preserve">7.Ilość sztuk         Number of packages       </t>
  </si>
  <si>
    <t>8. Sposób opakowania             Method of packing</t>
  </si>
  <si>
    <t>9. Rodzaj towaru                  Nature of the goods</t>
  </si>
  <si>
    <t>10.Nr statystyczny            Statistical number</t>
  </si>
  <si>
    <t>11. Waga brutto w kg      Gross weight in kg</t>
  </si>
  <si>
    <t>12. Objętość w m3                Volium in m3</t>
  </si>
  <si>
    <t>EURO PALETA</t>
  </si>
  <si>
    <t>Klasa               Liczba              Litera                                                                                               Class               Number            Letter            (ADR*)</t>
  </si>
  <si>
    <t>13. Instrukcje nadawcy                                                           Sender's instructions</t>
  </si>
  <si>
    <t>19. Postanowienia specjalne                                                           Special agreements</t>
  </si>
  <si>
    <t xml:space="preserve">14. Postanowienia odnośnie przewoźnego                                                           Instruction as to payment for carriage </t>
  </si>
  <si>
    <t>20. Do zapłacenia</t>
  </si>
  <si>
    <t>Nadawca</t>
  </si>
  <si>
    <t>waluta</t>
  </si>
  <si>
    <t>Odbiorca</t>
  </si>
  <si>
    <t>Przewoźne</t>
  </si>
  <si>
    <t>Bonifikaty</t>
  </si>
  <si>
    <t>Saldo</t>
  </si>
  <si>
    <t>Dopłaty</t>
  </si>
  <si>
    <t>21. Wywieziono w               dnia                      20                                  Established in                        on                        20</t>
  </si>
  <si>
    <t>Koszty dodatkowe</t>
  </si>
  <si>
    <t>Razem</t>
  </si>
  <si>
    <t xml:space="preserve">15. Zapłata / Cash on delivery </t>
  </si>
  <si>
    <t>22. Podpis i stempel nadawcy                                        Signature and stamp of the sender</t>
  </si>
  <si>
    <t xml:space="preserve">23. Podpis i stempel przewoźnika                                           Signature and stamp of the carrier </t>
  </si>
  <si>
    <t>24. Przeysłke otrzymano / Goods received               Miejscowość       dnia                              Podpis i stempel odbiorcy</t>
  </si>
  <si>
    <t xml:space="preserve"> ORYGINAŁ</t>
  </si>
  <si>
    <t xml:space="preserve">   FAKTURA VAT NR</t>
  </si>
  <si>
    <t>Miejscowośc</t>
  </si>
  <si>
    <t>Data sprzedaży</t>
  </si>
  <si>
    <t>Data wystawienia</t>
  </si>
  <si>
    <t xml:space="preserve">                                Sprzedawca                                                </t>
  </si>
  <si>
    <t xml:space="preserve">                         Nabywca</t>
  </si>
  <si>
    <t xml:space="preserve">                                                                            nr identyfikacyjny</t>
  </si>
  <si>
    <r>
      <t xml:space="preserve"> </t>
    </r>
    <r>
      <rPr>
        <sz val="8"/>
        <color theme="1"/>
        <rFont val="Czcionka tekstu podstawowego"/>
        <charset val="238"/>
      </rPr>
      <t xml:space="preserve">                                                    nr identyfikacyjny</t>
    </r>
  </si>
  <si>
    <t>tel.</t>
  </si>
  <si>
    <t>Fax.</t>
  </si>
  <si>
    <t>LP</t>
  </si>
  <si>
    <t xml:space="preserve">   nazwa towaru/usługi</t>
  </si>
  <si>
    <t xml:space="preserve">Symbol PKWiU    </t>
  </si>
  <si>
    <t xml:space="preserve">   Ilość</t>
  </si>
  <si>
    <t>J.m.</t>
  </si>
  <si>
    <t>cena jedn. Bez podatku netto</t>
  </si>
  <si>
    <t>wartośc bez                                         podatku netto</t>
  </si>
  <si>
    <t>Staw      ka VAT</t>
  </si>
  <si>
    <t>Kwota VAT</t>
  </si>
  <si>
    <t>Wartośc z podatkiem                       brutto</t>
  </si>
  <si>
    <t>PLN</t>
  </si>
  <si>
    <t xml:space="preserve">            PLN</t>
  </si>
  <si>
    <t xml:space="preserve">  %</t>
  </si>
  <si>
    <t xml:space="preserve">                 PLN</t>
  </si>
  <si>
    <t xml:space="preserve">             PLN</t>
  </si>
  <si>
    <t>pjł</t>
  </si>
  <si>
    <t>Do zapłaty:                                                                                           Razem w tym:</t>
  </si>
  <si>
    <t>Słownie złotych</t>
  </si>
  <si>
    <t xml:space="preserve">Towar otrzymałem:
Data:        Podpis:
              </t>
  </si>
  <si>
    <t>zw.</t>
  </si>
  <si>
    <t>Forma płatności:</t>
  </si>
  <si>
    <t>czytelny podpisosoby upoważnionej do odbioru faktury lub podpis oraz imię i nazwisko</t>
  </si>
  <si>
    <t>czytelny podpis osoby upoważnionej do wystawienia faktury lub podpis oraz imię i nazwisko</t>
  </si>
  <si>
    <t>Termin płatności:</t>
  </si>
  <si>
    <t xml:space="preserve">       Konto:</t>
  </si>
  <si>
    <t>Środek                                                                                                                                               transportu: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</si>
</sst>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color theme="1"/>
      <name val="Czcionka tekstu podstawowego"/>
      <family val="2"/>
      <charset val="238"/>
    </font>
    <font>
      <sz val="16"/>
      <color theme="1"/>
      <name val="Czcionka tekstu podstawowego"/>
      <charset val="238"/>
    </font>
    <font>
      <sz val="36"/>
      <color theme="1"/>
      <name val="Czcionka tekstu podstawowego"/>
      <charset val="238"/>
    </font>
    <font>
      <sz val="26"/>
      <color theme="1"/>
      <name val="Czcionka tekstu podstawowego"/>
      <family val="2"/>
      <charset val="238"/>
    </font>
    <font>
      <sz val="7"/>
      <color theme="1"/>
      <name val="Czcionka tekstu podstawowego"/>
      <charset val="238"/>
    </font>
    <font>
      <sz val="6"/>
      <color theme="1"/>
      <name val="Czcionka tekstu podstawowego"/>
      <family val="2"/>
      <charset val="238"/>
    </font>
    <font>
      <sz val="7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8"/>
      <color theme="1"/>
      <name val="Czcionka tekstu podstawowego"/>
      <charset val="238"/>
    </font>
    <font>
      <sz val="6"/>
      <color theme="1"/>
      <name val="Czcionka tekstu podstawowego"/>
      <charset val="238"/>
    </font>
    <font>
      <sz val="8"/>
      <color theme="1"/>
      <name val="Calibri"/>
      <family val="2"/>
      <charset val="238"/>
    </font>
    <font>
      <sz val="14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37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/>
    </xf>
    <xf numFmtId="0" fontId="10" fillId="0" borderId="44" xfId="0" applyFont="1" applyBorder="1" applyAlignment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10" fillId="0" borderId="45" xfId="0" applyFont="1" applyBorder="1" applyAlignment="1">
      <alignment horizontal="left" vertical="top" wrapText="1"/>
    </xf>
    <xf numFmtId="0" fontId="10" fillId="0" borderId="46" xfId="0" applyFont="1" applyBorder="1" applyAlignment="1">
      <alignment horizontal="left" vertical="top" wrapText="1"/>
    </xf>
    <xf numFmtId="0" fontId="9" fillId="0" borderId="47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10" fillId="0" borderId="49" xfId="0" applyFont="1" applyBorder="1" applyAlignment="1">
      <alignment horizontal="left" vertical="top" wrapText="1"/>
    </xf>
    <xf numFmtId="0" fontId="9" fillId="0" borderId="50" xfId="0" applyFont="1" applyBorder="1" applyAlignment="1">
      <alignment horizontal="left" vertical="top" wrapText="1"/>
    </xf>
    <xf numFmtId="0" fontId="9" fillId="0" borderId="51" xfId="0" applyFont="1" applyBorder="1" applyAlignment="1">
      <alignment horizontal="left" vertical="top" wrapText="1"/>
    </xf>
    <xf numFmtId="0" fontId="0" fillId="0" borderId="64" xfId="0" applyBorder="1"/>
    <xf numFmtId="0" fontId="0" fillId="0" borderId="0" xfId="0" applyAlignment="1">
      <alignment vertical="top"/>
    </xf>
    <xf numFmtId="0" fontId="12" fillId="0" borderId="64" xfId="0" applyFont="1" applyBorder="1" applyAlignment="1">
      <alignment horizontal="right"/>
    </xf>
    <xf numFmtId="0" fontId="12" fillId="0" borderId="64" xfId="0" applyFont="1" applyBorder="1"/>
    <xf numFmtId="0" fontId="4" fillId="0" borderId="64" xfId="0" applyFont="1" applyBorder="1"/>
    <xf numFmtId="0" fontId="14" fillId="0" borderId="64" xfId="0" applyFont="1" applyBorder="1" applyAlignment="1">
      <alignment vertical="center"/>
    </xf>
    <xf numFmtId="9" fontId="4" fillId="0" borderId="64" xfId="0" applyNumberFormat="1" applyFont="1" applyBorder="1"/>
    <xf numFmtId="0" fontId="0" fillId="0" borderId="66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5" xfId="0" applyBorder="1"/>
    <xf numFmtId="0" fontId="0" fillId="0" borderId="73" xfId="0" applyBorder="1"/>
    <xf numFmtId="0" fontId="0" fillId="0" borderId="39" xfId="0" applyBorder="1"/>
    <xf numFmtId="0" fontId="9" fillId="0" borderId="39" xfId="0" applyFont="1" applyBorder="1"/>
    <xf numFmtId="0" fontId="4" fillId="0" borderId="74" xfId="0" applyFont="1" applyBorder="1"/>
    <xf numFmtId="0" fontId="0" fillId="0" borderId="75" xfId="0" applyBorder="1"/>
    <xf numFmtId="0" fontId="4" fillId="0" borderId="75" xfId="0" applyFont="1" applyBorder="1"/>
    <xf numFmtId="0" fontId="4" fillId="0" borderId="76" xfId="0" applyFont="1" applyBorder="1"/>
    <xf numFmtId="0" fontId="15" fillId="0" borderId="77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4" fillId="0" borderId="63" xfId="0" applyFont="1" applyBorder="1"/>
    <xf numFmtId="0" fontId="4" fillId="0" borderId="79" xfId="0" applyFont="1" applyBorder="1"/>
    <xf numFmtId="0" fontId="0" fillId="0" borderId="80" xfId="0" applyBorder="1"/>
    <xf numFmtId="0" fontId="4" fillId="0" borderId="80" xfId="0" applyFont="1" applyBorder="1"/>
    <xf numFmtId="0" fontId="4" fillId="0" borderId="81" xfId="0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5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4" fillId="0" borderId="58" xfId="0" applyFont="1" applyBorder="1" applyAlignment="1">
      <alignment horizontal="center" vertical="top" wrapText="1"/>
    </xf>
    <xf numFmtId="0" fontId="4" fillId="0" borderId="59" xfId="0" applyFont="1" applyBorder="1" applyAlignment="1">
      <alignment horizontal="center" vertical="top" wrapText="1"/>
    </xf>
    <xf numFmtId="0" fontId="4" fillId="0" borderId="60" xfId="0" applyFont="1" applyBorder="1" applyAlignment="1">
      <alignment horizontal="center" vertical="top" wrapText="1"/>
    </xf>
    <xf numFmtId="0" fontId="4" fillId="0" borderId="61" xfId="0" applyFont="1" applyBorder="1" applyAlignment="1">
      <alignment horizontal="center" vertical="top" wrapText="1"/>
    </xf>
    <xf numFmtId="0" fontId="4" fillId="0" borderId="62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4" fillId="0" borderId="52" xfId="0" applyFont="1" applyBorder="1" applyAlignment="1">
      <alignment horizontal="center" vertical="top" wrapText="1"/>
    </xf>
    <xf numFmtId="0" fontId="4" fillId="0" borderId="53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4" fillId="0" borderId="54" xfId="0" applyFont="1" applyBorder="1" applyAlignment="1">
      <alignment horizontal="center" vertical="top" wrapText="1"/>
    </xf>
    <xf numFmtId="0" fontId="4" fillId="0" borderId="55" xfId="0" applyFont="1" applyBorder="1" applyAlignment="1">
      <alignment horizontal="center" vertical="top" wrapText="1"/>
    </xf>
    <xf numFmtId="0" fontId="0" fillId="0" borderId="21" xfId="0" applyBorder="1" applyAlignment="1">
      <alignment horizontal="center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13" fillId="0" borderId="63" xfId="0" applyFont="1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13" fillId="0" borderId="64" xfId="0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22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67" xfId="0" applyBorder="1" applyAlignment="1">
      <alignment horizontal="center"/>
    </xf>
    <xf numFmtId="0" fontId="12" fillId="0" borderId="63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17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12" fillId="0" borderId="63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4" fillId="0" borderId="63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63" xfId="0" applyFont="1" applyBorder="1" applyAlignment="1">
      <alignment vertical="center" wrapText="1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/>
    <xf numFmtId="0" fontId="12" fillId="0" borderId="64" xfId="0" applyFont="1" applyBorder="1" applyAlignment="1"/>
    <xf numFmtId="0" fontId="0" fillId="0" borderId="64" xfId="0" applyBorder="1" applyAlignment="1"/>
    <xf numFmtId="0" fontId="0" fillId="0" borderId="37" xfId="0" applyBorder="1" applyAlignment="1"/>
    <xf numFmtId="0" fontId="0" fillId="0" borderId="39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2" fillId="0" borderId="65" xfId="0" applyFont="1" applyBorder="1" applyAlignment="1"/>
    <xf numFmtId="0" fontId="0" fillId="0" borderId="66" xfId="0" applyBorder="1" applyAlignment="1"/>
    <xf numFmtId="0" fontId="0" fillId="0" borderId="67" xfId="0" applyBorder="1" applyAlignment="1"/>
    <xf numFmtId="0" fontId="0" fillId="0" borderId="65" xfId="0" applyBorder="1" applyAlignment="1"/>
    <xf numFmtId="0" fontId="13" fillId="0" borderId="65" xfId="0" applyFont="1" applyBorder="1" applyAlignment="1"/>
    <xf numFmtId="0" fontId="9" fillId="0" borderId="68" xfId="0" applyFont="1" applyBorder="1" applyAlignment="1"/>
    <xf numFmtId="0" fontId="9" fillId="0" borderId="69" xfId="0" applyFont="1" applyBorder="1" applyAlignment="1"/>
    <xf numFmtId="0" fontId="9" fillId="0" borderId="28" xfId="0" applyFont="1" applyBorder="1" applyAlignment="1"/>
    <xf numFmtId="0" fontId="9" fillId="0" borderId="65" xfId="0" applyFont="1" applyBorder="1" applyAlignment="1"/>
    <xf numFmtId="0" fontId="9" fillId="0" borderId="66" xfId="0" applyFont="1" applyBorder="1" applyAlignment="1"/>
    <xf numFmtId="0" fontId="9" fillId="0" borderId="67" xfId="0" applyFont="1" applyBorder="1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BB4A-7A38-4937-B67A-498F74D117F8}">
  <dimension ref="A1:L48"/>
  <sheetViews>
    <sheetView tabSelected="1" workbookViewId="0">
      <selection activeCell="F12" sqref="F12:G12"/>
    </sheetView>
  </sheetViews>
  <sheetFormatPr defaultRowHeight="15"/>
  <sheetData>
    <row r="1" spans="1:11">
      <c r="A1" s="63" t="s">
        <v>0</v>
      </c>
      <c r="B1" s="63"/>
      <c r="C1" s="63"/>
      <c r="D1" s="63"/>
      <c r="E1" s="63" t="s">
        <v>1</v>
      </c>
      <c r="F1" s="63"/>
      <c r="G1" s="63"/>
      <c r="H1" s="63" t="s">
        <v>2</v>
      </c>
      <c r="I1" s="63"/>
      <c r="J1" s="63" t="s">
        <v>3</v>
      </c>
      <c r="K1" s="63"/>
    </row>
    <row r="2" spans="1:11">
      <c r="A2" s="3" t="s">
        <v>4</v>
      </c>
      <c r="B2" s="3" t="s">
        <v>5</v>
      </c>
      <c r="C2" s="65" t="s">
        <v>6</v>
      </c>
      <c r="D2" s="66"/>
      <c r="E2" s="2" t="s">
        <v>7</v>
      </c>
      <c r="F2" s="2" t="s">
        <v>8</v>
      </c>
      <c r="G2" s="2" t="s">
        <v>9</v>
      </c>
      <c r="H2" s="63" t="s">
        <v>10</v>
      </c>
      <c r="I2" s="63"/>
      <c r="J2" s="63" t="s">
        <v>11</v>
      </c>
      <c r="K2" s="63"/>
    </row>
    <row r="3" spans="1:11">
      <c r="A3" s="4" t="s">
        <v>12</v>
      </c>
      <c r="B3" s="4" t="s">
        <v>13</v>
      </c>
      <c r="C3" s="67">
        <v>792</v>
      </c>
      <c r="D3" s="68"/>
      <c r="E3" s="5">
        <v>0.4</v>
      </c>
      <c r="F3" s="5">
        <v>0.4</v>
      </c>
      <c r="G3" s="5">
        <v>0.35</v>
      </c>
      <c r="H3" s="64">
        <v>8</v>
      </c>
      <c r="I3" s="64"/>
      <c r="J3" s="64">
        <v>1.5</v>
      </c>
      <c r="K3" s="64"/>
    </row>
    <row r="4" spans="1:11">
      <c r="A4" s="69" t="s">
        <v>14</v>
      </c>
      <c r="B4" s="70"/>
      <c r="C4" s="70"/>
      <c r="D4" s="70"/>
      <c r="E4" s="70"/>
      <c r="F4" s="70"/>
      <c r="G4" s="70"/>
      <c r="H4" s="70"/>
      <c r="I4" s="71"/>
      <c r="J4" s="1"/>
      <c r="K4" s="1"/>
    </row>
    <row r="6" spans="1:11">
      <c r="A6" s="63" t="s">
        <v>15</v>
      </c>
      <c r="B6" s="63"/>
      <c r="C6" s="63"/>
      <c r="D6" s="63"/>
      <c r="E6" s="63"/>
      <c r="F6" s="63"/>
      <c r="G6" s="63"/>
    </row>
    <row r="7" spans="1:11">
      <c r="A7" s="7" t="s">
        <v>7</v>
      </c>
      <c r="B7" s="7" t="s">
        <v>8</v>
      </c>
      <c r="C7" s="7" t="s">
        <v>9</v>
      </c>
      <c r="D7" s="59" t="s">
        <v>16</v>
      </c>
      <c r="E7" s="60"/>
      <c r="F7" s="59" t="s">
        <v>17</v>
      </c>
      <c r="G7" s="60"/>
    </row>
    <row r="8" spans="1:11">
      <c r="A8" s="5">
        <v>1.2</v>
      </c>
      <c r="B8" s="5">
        <v>0.8</v>
      </c>
      <c r="C8" s="5">
        <v>0.14399999999999999</v>
      </c>
      <c r="D8" s="61">
        <v>1500</v>
      </c>
      <c r="E8" s="62"/>
      <c r="F8" s="61">
        <v>25</v>
      </c>
      <c r="G8" s="62"/>
    </row>
    <row r="10" spans="1:11">
      <c r="A10" s="63" t="s">
        <v>18</v>
      </c>
      <c r="B10" s="63"/>
      <c r="C10" s="63"/>
      <c r="D10" s="63"/>
      <c r="E10" s="63"/>
      <c r="F10" s="63"/>
      <c r="G10" s="63"/>
      <c r="H10" s="63"/>
      <c r="I10" s="63"/>
    </row>
    <row r="11" spans="1:11">
      <c r="A11" s="63" t="s">
        <v>4</v>
      </c>
      <c r="B11" s="63"/>
      <c r="C11" s="2" t="s">
        <v>7</v>
      </c>
      <c r="D11" s="2" t="s">
        <v>8</v>
      </c>
      <c r="E11" s="2" t="s">
        <v>9</v>
      </c>
      <c r="F11" s="63" t="s">
        <v>16</v>
      </c>
      <c r="G11" s="63"/>
      <c r="H11" s="72" t="s">
        <v>19</v>
      </c>
      <c r="I11" s="72"/>
    </row>
    <row r="12" spans="1:11">
      <c r="A12" s="64" t="s">
        <v>20</v>
      </c>
      <c r="B12" s="64"/>
      <c r="C12" s="5">
        <v>9.25</v>
      </c>
      <c r="D12" s="5">
        <v>2.4700000000000002</v>
      </c>
      <c r="E12" s="5">
        <v>2.35</v>
      </c>
      <c r="F12" s="64">
        <v>4500</v>
      </c>
      <c r="G12" s="64"/>
      <c r="H12" s="64">
        <v>2</v>
      </c>
      <c r="I12" s="64"/>
    </row>
    <row r="13" spans="1:11">
      <c r="A13" s="64" t="s">
        <v>21</v>
      </c>
      <c r="B13" s="64"/>
      <c r="C13" s="5">
        <v>9.52</v>
      </c>
      <c r="D13" s="5">
        <v>2.48</v>
      </c>
      <c r="E13" s="5">
        <v>2.6</v>
      </c>
      <c r="F13" s="64">
        <v>7500</v>
      </c>
      <c r="G13" s="64"/>
      <c r="H13" s="64">
        <v>2</v>
      </c>
      <c r="I13" s="64"/>
    </row>
    <row r="14" spans="1:11">
      <c r="A14" s="64"/>
      <c r="B14" s="64"/>
      <c r="C14" s="5"/>
      <c r="D14" s="5"/>
      <c r="E14" s="5"/>
      <c r="F14" s="64"/>
      <c r="G14" s="64"/>
      <c r="H14" s="64"/>
      <c r="I14" s="64"/>
    </row>
    <row r="15" spans="1:11">
      <c r="A15" s="64"/>
      <c r="B15" s="64"/>
      <c r="C15" s="5"/>
      <c r="D15" s="5"/>
      <c r="E15" s="5"/>
      <c r="F15" s="64"/>
      <c r="G15" s="64"/>
      <c r="H15" s="64"/>
      <c r="I15" s="64"/>
    </row>
    <row r="17" spans="1:12" ht="30" customHeight="1">
      <c r="A17" s="63" t="s">
        <v>22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18" spans="1:12" ht="45" customHeight="1">
      <c r="A18" s="73" t="s">
        <v>23</v>
      </c>
      <c r="B18" s="73"/>
      <c r="C18" s="73" t="s">
        <v>24</v>
      </c>
      <c r="D18" s="73"/>
      <c r="E18" s="73" t="s">
        <v>25</v>
      </c>
      <c r="F18" s="73"/>
      <c r="G18" s="74" t="s">
        <v>26</v>
      </c>
      <c r="H18" s="74"/>
      <c r="I18" s="73" t="s">
        <v>27</v>
      </c>
      <c r="J18" s="73"/>
      <c r="K18" s="73" t="s">
        <v>28</v>
      </c>
      <c r="L18" s="73"/>
    </row>
    <row r="19" spans="1:12">
      <c r="A19" s="73" t="s">
        <v>29</v>
      </c>
      <c r="B19" s="73"/>
      <c r="C19" s="75">
        <v>6</v>
      </c>
      <c r="D19" s="75"/>
      <c r="E19" s="75">
        <v>1</v>
      </c>
      <c r="F19" s="75"/>
      <c r="G19" s="75">
        <v>40</v>
      </c>
      <c r="H19" s="75">
        <v>1</v>
      </c>
      <c r="I19" s="75">
        <v>1</v>
      </c>
      <c r="J19" s="75"/>
      <c r="K19" s="75">
        <v>200</v>
      </c>
      <c r="L19" s="75"/>
    </row>
    <row r="20" spans="1:12">
      <c r="A20" s="73"/>
      <c r="B20" s="73"/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>
      <c r="A21" s="73" t="s">
        <v>30</v>
      </c>
      <c r="B21" s="73"/>
      <c r="C21" s="75">
        <v>8</v>
      </c>
      <c r="D21" s="75"/>
      <c r="E21" s="75">
        <v>1</v>
      </c>
      <c r="F21" s="75"/>
      <c r="G21" s="75">
        <v>30</v>
      </c>
      <c r="H21" s="75">
        <v>0.5</v>
      </c>
      <c r="I21" s="75">
        <v>1</v>
      </c>
      <c r="J21" s="75"/>
      <c r="K21" s="75">
        <v>200</v>
      </c>
      <c r="L21" s="75"/>
    </row>
    <row r="22" spans="1:12">
      <c r="A22" s="73"/>
      <c r="B22" s="73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4" spans="1:12">
      <c r="A24" s="63" t="s">
        <v>31</v>
      </c>
      <c r="B24" s="63"/>
      <c r="C24" s="63"/>
      <c r="D24" s="63" t="s">
        <v>32</v>
      </c>
      <c r="E24" s="63"/>
      <c r="F24" s="76"/>
      <c r="G24" s="63" t="s">
        <v>33</v>
      </c>
      <c r="H24" s="63"/>
      <c r="I24" s="63"/>
    </row>
    <row r="25" spans="1:12">
      <c r="A25" s="77" t="s">
        <v>34</v>
      </c>
      <c r="B25" s="77"/>
      <c r="C25" s="77"/>
      <c r="D25" s="64" t="s">
        <v>35</v>
      </c>
      <c r="E25" s="64"/>
      <c r="F25" s="61"/>
      <c r="G25" s="64" t="s">
        <v>36</v>
      </c>
      <c r="H25" s="64"/>
      <c r="I25" s="64"/>
    </row>
    <row r="26" spans="1:12">
      <c r="A26" s="64" t="s">
        <v>37</v>
      </c>
      <c r="B26" s="64"/>
      <c r="C26" s="64"/>
      <c r="D26" s="64" t="s">
        <v>38</v>
      </c>
      <c r="E26" s="64"/>
      <c r="F26" s="61"/>
      <c r="G26" s="77" t="s">
        <v>39</v>
      </c>
      <c r="H26" s="77"/>
      <c r="I26" s="77"/>
    </row>
    <row r="27" spans="1:12">
      <c r="A27" s="64" t="s">
        <v>40</v>
      </c>
      <c r="B27" s="64"/>
      <c r="C27" s="64"/>
      <c r="D27" s="64" t="s">
        <v>41</v>
      </c>
      <c r="E27" s="64"/>
      <c r="F27" s="64"/>
      <c r="G27" s="78"/>
      <c r="H27" s="78"/>
      <c r="I27" s="78"/>
    </row>
    <row r="28" spans="1:12">
      <c r="A28" s="64" t="s">
        <v>42</v>
      </c>
      <c r="B28" s="64"/>
      <c r="C28" s="64"/>
      <c r="D28" s="64" t="s">
        <v>43</v>
      </c>
      <c r="E28" s="64"/>
      <c r="F28" s="64"/>
    </row>
    <row r="29" spans="1:12">
      <c r="A29" s="79" t="s">
        <v>44</v>
      </c>
      <c r="B29" s="80"/>
      <c r="C29" s="81"/>
      <c r="D29" s="79" t="s">
        <v>45</v>
      </c>
      <c r="E29" s="80"/>
      <c r="F29" s="81"/>
    </row>
    <row r="30" spans="1:12">
      <c r="A30" s="82"/>
      <c r="B30" s="83"/>
      <c r="C30" s="84"/>
      <c r="D30" s="82"/>
      <c r="E30" s="83"/>
      <c r="F30" s="84"/>
    </row>
    <row r="32" spans="1:12">
      <c r="A32" s="63" t="s">
        <v>46</v>
      </c>
      <c r="B32" s="63"/>
      <c r="C32" s="63"/>
      <c r="D32" s="63"/>
      <c r="E32" s="63"/>
      <c r="F32" s="63"/>
    </row>
    <row r="33" spans="1:6">
      <c r="A33" s="63" t="s">
        <v>47</v>
      </c>
      <c r="B33" s="63"/>
      <c r="C33" s="63" t="s">
        <v>48</v>
      </c>
      <c r="D33" s="63"/>
      <c r="E33" s="63"/>
      <c r="F33" s="63"/>
    </row>
    <row r="34" spans="1:6">
      <c r="A34" s="73" t="s">
        <v>49</v>
      </c>
      <c r="B34" s="73"/>
      <c r="C34" s="64" t="s">
        <v>50</v>
      </c>
      <c r="D34" s="64"/>
      <c r="E34" s="64"/>
      <c r="F34" s="5">
        <v>2</v>
      </c>
    </row>
    <row r="35" spans="1:6">
      <c r="A35" s="73"/>
      <c r="B35" s="73"/>
      <c r="C35" s="64" t="s">
        <v>51</v>
      </c>
      <c r="D35" s="64"/>
      <c r="E35" s="64"/>
      <c r="F35" s="5">
        <v>2.4</v>
      </c>
    </row>
    <row r="36" spans="1:6">
      <c r="A36" s="73"/>
      <c r="B36" s="73"/>
      <c r="C36" s="64" t="s">
        <v>52</v>
      </c>
      <c r="D36" s="64"/>
      <c r="E36" s="64"/>
      <c r="F36" s="5">
        <v>2.8</v>
      </c>
    </row>
    <row r="37" spans="1:6">
      <c r="A37" s="73"/>
      <c r="B37" s="73"/>
      <c r="C37" s="64" t="s">
        <v>53</v>
      </c>
      <c r="D37" s="64"/>
      <c r="E37" s="64"/>
      <c r="F37" s="5">
        <v>3</v>
      </c>
    </row>
    <row r="38" spans="1:6">
      <c r="A38" s="73"/>
      <c r="B38" s="73"/>
      <c r="C38" s="63" t="s">
        <v>54</v>
      </c>
      <c r="D38" s="63"/>
      <c r="E38" s="63"/>
      <c r="F38" s="63"/>
    </row>
    <row r="39" spans="1:6">
      <c r="A39" s="73"/>
      <c r="B39" s="73"/>
      <c r="C39" s="64" t="s">
        <v>55</v>
      </c>
      <c r="D39" s="64"/>
      <c r="E39" s="64"/>
      <c r="F39" s="5">
        <v>10</v>
      </c>
    </row>
    <row r="40" spans="1:6">
      <c r="A40" s="73"/>
      <c r="B40" s="73"/>
      <c r="C40" s="64" t="s">
        <v>56</v>
      </c>
      <c r="D40" s="64"/>
      <c r="E40" s="64"/>
      <c r="F40" s="5">
        <v>20</v>
      </c>
    </row>
    <row r="41" spans="1:6">
      <c r="A41" s="87"/>
      <c r="B41" s="87"/>
      <c r="C41" s="86" t="s">
        <v>57</v>
      </c>
      <c r="D41" s="86"/>
      <c r="E41" s="86"/>
      <c r="F41" s="8">
        <v>30</v>
      </c>
    </row>
    <row r="42" spans="1:6">
      <c r="A42" s="88" t="s">
        <v>58</v>
      </c>
      <c r="B42" s="88"/>
      <c r="C42" s="88"/>
      <c r="D42" s="88"/>
      <c r="E42" s="88"/>
      <c r="F42" s="88"/>
    </row>
    <row r="44" spans="1:6">
      <c r="A44" s="63" t="s">
        <v>59</v>
      </c>
      <c r="B44" s="63"/>
      <c r="C44" s="63"/>
      <c r="D44" s="63"/>
      <c r="E44" s="63"/>
      <c r="F44" s="63"/>
    </row>
    <row r="45" spans="1:6">
      <c r="A45" s="85" t="s">
        <v>60</v>
      </c>
      <c r="B45" s="85"/>
      <c r="C45" s="85"/>
      <c r="D45" s="64">
        <v>60</v>
      </c>
      <c r="E45" s="64"/>
      <c r="F45" s="64"/>
    </row>
    <row r="46" spans="1:6">
      <c r="A46" s="85" t="s">
        <v>61</v>
      </c>
      <c r="B46" s="85"/>
      <c r="C46" s="85"/>
      <c r="D46" s="64">
        <v>752</v>
      </c>
      <c r="E46" s="64"/>
      <c r="F46" s="64"/>
    </row>
    <row r="47" spans="1:6">
      <c r="A47" s="63" t="s">
        <v>62</v>
      </c>
      <c r="B47" s="63"/>
      <c r="C47" s="63"/>
      <c r="D47" s="64" t="s">
        <v>63</v>
      </c>
      <c r="E47" s="64"/>
      <c r="F47" s="64"/>
    </row>
    <row r="48" spans="1:6">
      <c r="A48" s="63" t="s">
        <v>64</v>
      </c>
      <c r="B48" s="63"/>
      <c r="C48" s="63"/>
      <c r="D48" s="63"/>
      <c r="E48" s="63"/>
      <c r="F48" s="63"/>
    </row>
  </sheetData>
  <mergeCells count="90">
    <mergeCell ref="A46:C46"/>
    <mergeCell ref="D46:F46"/>
    <mergeCell ref="A47:C47"/>
    <mergeCell ref="D47:F47"/>
    <mergeCell ref="A48:F48"/>
    <mergeCell ref="A45:C45"/>
    <mergeCell ref="D45:F45"/>
    <mergeCell ref="C34:E34"/>
    <mergeCell ref="C35:E35"/>
    <mergeCell ref="C36:E36"/>
    <mergeCell ref="C37:E37"/>
    <mergeCell ref="C38:F38"/>
    <mergeCell ref="C39:E39"/>
    <mergeCell ref="C40:E40"/>
    <mergeCell ref="C41:E41"/>
    <mergeCell ref="A34:B41"/>
    <mergeCell ref="A42:F42"/>
    <mergeCell ref="A44:F44"/>
    <mergeCell ref="G24:I24"/>
    <mergeCell ref="G25:I25"/>
    <mergeCell ref="G26:I26"/>
    <mergeCell ref="G27:I27"/>
    <mergeCell ref="A32:F32"/>
    <mergeCell ref="D29:F30"/>
    <mergeCell ref="A29:C30"/>
    <mergeCell ref="A33:B33"/>
    <mergeCell ref="C33:F33"/>
    <mergeCell ref="A24:C24"/>
    <mergeCell ref="D24:F24"/>
    <mergeCell ref="D25:F25"/>
    <mergeCell ref="D26:F26"/>
    <mergeCell ref="D27:F27"/>
    <mergeCell ref="D28:F28"/>
    <mergeCell ref="A25:C25"/>
    <mergeCell ref="A26:C26"/>
    <mergeCell ref="A27:C27"/>
    <mergeCell ref="A28:C28"/>
    <mergeCell ref="I19:J20"/>
    <mergeCell ref="I21:J22"/>
    <mergeCell ref="K19:L20"/>
    <mergeCell ref="K21:L22"/>
    <mergeCell ref="G19:G20"/>
    <mergeCell ref="H19:H20"/>
    <mergeCell ref="G21:G22"/>
    <mergeCell ref="H21:H22"/>
    <mergeCell ref="A19:B20"/>
    <mergeCell ref="A21:B22"/>
    <mergeCell ref="C19:D20"/>
    <mergeCell ref="C21:D22"/>
    <mergeCell ref="E19:F20"/>
    <mergeCell ref="E21:F22"/>
    <mergeCell ref="A17:L17"/>
    <mergeCell ref="A18:B18"/>
    <mergeCell ref="C18:D18"/>
    <mergeCell ref="E18:F18"/>
    <mergeCell ref="G18:H18"/>
    <mergeCell ref="I18:J18"/>
    <mergeCell ref="K18:L18"/>
    <mergeCell ref="H15:I15"/>
    <mergeCell ref="H14:I14"/>
    <mergeCell ref="H13:I13"/>
    <mergeCell ref="H12:I12"/>
    <mergeCell ref="A10:I10"/>
    <mergeCell ref="A11:B11"/>
    <mergeCell ref="F11:G11"/>
    <mergeCell ref="H11:I11"/>
    <mergeCell ref="A12:B12"/>
    <mergeCell ref="A13:B13"/>
    <mergeCell ref="A14:B14"/>
    <mergeCell ref="A15:B15"/>
    <mergeCell ref="F12:G12"/>
    <mergeCell ref="F13:G13"/>
    <mergeCell ref="F14:G14"/>
    <mergeCell ref="F15:G15"/>
    <mergeCell ref="D7:E7"/>
    <mergeCell ref="F7:G7"/>
    <mergeCell ref="F8:G8"/>
    <mergeCell ref="D8:E8"/>
    <mergeCell ref="J1:K1"/>
    <mergeCell ref="J2:K2"/>
    <mergeCell ref="J3:K3"/>
    <mergeCell ref="C2:D2"/>
    <mergeCell ref="C3:D3"/>
    <mergeCell ref="A6:G6"/>
    <mergeCell ref="A1:D1"/>
    <mergeCell ref="E1:G1"/>
    <mergeCell ref="H1:I1"/>
    <mergeCell ref="H2:I2"/>
    <mergeCell ref="H3:I3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74D2-C3B7-4C3C-B3A3-69C7F69ABA8E}">
  <dimension ref="A1:K11"/>
  <sheetViews>
    <sheetView workbookViewId="0">
      <selection activeCell="I5" sqref="I5:K5"/>
    </sheetView>
  </sheetViews>
  <sheetFormatPr defaultRowHeight="15"/>
  <sheetData>
    <row r="1" spans="1:11" ht="30.75" customHeight="1">
      <c r="A1" s="3" t="s">
        <v>65</v>
      </c>
      <c r="B1" s="89" t="s">
        <v>66</v>
      </c>
      <c r="C1" s="89"/>
      <c r="D1" s="89"/>
      <c r="E1" s="89"/>
      <c r="F1" s="89"/>
      <c r="G1" s="89"/>
      <c r="H1" s="89"/>
      <c r="I1" s="89" t="s">
        <v>67</v>
      </c>
      <c r="J1" s="89"/>
      <c r="K1" s="89"/>
    </row>
    <row r="2" spans="1:11" ht="30" customHeight="1">
      <c r="A2" s="2">
        <v>1</v>
      </c>
      <c r="B2" s="63" t="s">
        <v>68</v>
      </c>
      <c r="C2" s="63"/>
      <c r="D2" s="63"/>
      <c r="E2" s="63"/>
      <c r="F2" s="63"/>
      <c r="G2" s="63"/>
      <c r="H2" s="63"/>
      <c r="I2" s="64">
        <f>(Dane!A8/Dane!E3)*(Dane!B8/Dane!F3)</f>
        <v>5.9999999999999991</v>
      </c>
      <c r="J2" s="64"/>
      <c r="K2" s="64"/>
    </row>
    <row r="3" spans="1:11" ht="30" customHeight="1">
      <c r="A3" s="2">
        <v>2</v>
      </c>
      <c r="B3" s="63" t="s">
        <v>69</v>
      </c>
      <c r="C3" s="63"/>
      <c r="D3" s="63"/>
      <c r="E3" s="63"/>
      <c r="F3" s="63"/>
      <c r="G3" s="63"/>
      <c r="H3" s="63"/>
      <c r="I3" s="64">
        <f>ROUNDDOWN((Dane!J3-Dane!C8)/Dane!G3,0)</f>
        <v>3</v>
      </c>
      <c r="J3" s="64"/>
      <c r="K3" s="64"/>
    </row>
    <row r="4" spans="1:11" ht="30.75" customHeight="1">
      <c r="A4" s="2">
        <v>3</v>
      </c>
      <c r="B4" s="63" t="s">
        <v>70</v>
      </c>
      <c r="C4" s="63"/>
      <c r="D4" s="63"/>
      <c r="E4" s="63"/>
      <c r="F4" s="63"/>
      <c r="G4" s="63"/>
      <c r="H4" s="63"/>
      <c r="I4" s="64">
        <f>I2*I3</f>
        <v>17.999999999999996</v>
      </c>
      <c r="J4" s="64"/>
      <c r="K4" s="64"/>
    </row>
    <row r="5" spans="1:11" ht="30" customHeight="1">
      <c r="A5" s="2">
        <v>4</v>
      </c>
      <c r="B5" s="63" t="s">
        <v>71</v>
      </c>
      <c r="C5" s="63"/>
      <c r="D5" s="63"/>
      <c r="E5" s="63"/>
      <c r="F5" s="63"/>
      <c r="G5" s="63"/>
      <c r="H5" s="63"/>
      <c r="I5" s="64">
        <f>Dane!C3/I4</f>
        <v>44.000000000000007</v>
      </c>
      <c r="J5" s="64"/>
      <c r="K5" s="64"/>
    </row>
    <row r="6" spans="1:11" ht="30" customHeight="1">
      <c r="A6" s="2">
        <v>5</v>
      </c>
      <c r="B6" s="63" t="s">
        <v>72</v>
      </c>
      <c r="C6" s="63"/>
      <c r="D6" s="63"/>
      <c r="E6" s="63"/>
      <c r="F6" s="63"/>
      <c r="G6" s="63"/>
      <c r="H6" s="63"/>
      <c r="I6" s="64">
        <f>Dane!H3*I4+Dane!F8</f>
        <v>168.99999999999997</v>
      </c>
      <c r="J6" s="64"/>
      <c r="K6" s="64"/>
    </row>
    <row r="7" spans="1:11" ht="30" customHeight="1">
      <c r="A7" s="2">
        <v>6</v>
      </c>
      <c r="B7" s="63" t="s">
        <v>73</v>
      </c>
      <c r="C7" s="63"/>
      <c r="D7" s="63"/>
      <c r="E7" s="63"/>
      <c r="F7" s="63"/>
      <c r="G7" s="63"/>
      <c r="H7" s="63"/>
      <c r="I7" s="64">
        <f>I6*I5</f>
        <v>7436</v>
      </c>
      <c r="J7" s="64"/>
      <c r="K7" s="64"/>
    </row>
    <row r="8" spans="1:11" ht="30" customHeight="1">
      <c r="A8" s="2">
        <v>7</v>
      </c>
      <c r="B8" s="63" t="s">
        <v>74</v>
      </c>
      <c r="C8" s="63"/>
      <c r="D8" s="63"/>
      <c r="E8" s="63"/>
      <c r="F8" s="63"/>
      <c r="G8" s="63"/>
      <c r="H8" s="63"/>
      <c r="I8" s="64">
        <f>I3*Dane!G3+Dane!C8</f>
        <v>1.1939999999999997</v>
      </c>
      <c r="J8" s="64"/>
      <c r="K8" s="64"/>
    </row>
    <row r="9" spans="1:11" ht="30" customHeight="1">
      <c r="A9" s="9">
        <v>8</v>
      </c>
      <c r="B9" s="90" t="s">
        <v>75</v>
      </c>
      <c r="C9" s="90"/>
      <c r="D9" s="90"/>
      <c r="E9" s="90"/>
      <c r="F9" s="90"/>
      <c r="G9" s="90"/>
      <c r="H9" s="90"/>
      <c r="I9" s="86">
        <f>ROUNDDOWN(Dane!A8*Dane!B8*I8,3)</f>
        <v>1.1459999999999999</v>
      </c>
      <c r="J9" s="86"/>
      <c r="K9" s="86"/>
    </row>
    <row r="10" spans="1:11" ht="30" customHeight="1">
      <c r="A10" s="2">
        <v>9</v>
      </c>
      <c r="B10" s="63" t="s">
        <v>76</v>
      </c>
      <c r="C10" s="63"/>
      <c r="D10" s="63"/>
      <c r="E10" s="63"/>
      <c r="F10" s="63"/>
      <c r="G10" s="63"/>
      <c r="H10" s="63"/>
      <c r="I10" s="64">
        <f>I9*I5</f>
        <v>50.424000000000007</v>
      </c>
      <c r="J10" s="64"/>
      <c r="K10" s="64"/>
    </row>
    <row r="11" spans="1:11" ht="30" customHeight="1"/>
  </sheetData>
  <mergeCells count="20">
    <mergeCell ref="I6:K6"/>
    <mergeCell ref="I7:K7"/>
    <mergeCell ref="I8:K8"/>
    <mergeCell ref="I9:K9"/>
    <mergeCell ref="I10:K10"/>
    <mergeCell ref="B6:H6"/>
    <mergeCell ref="B7:H7"/>
    <mergeCell ref="B8:H8"/>
    <mergeCell ref="B9:H9"/>
    <mergeCell ref="B10:H10"/>
    <mergeCell ref="B1:H1"/>
    <mergeCell ref="I1:K1"/>
    <mergeCell ref="B2:H2"/>
    <mergeCell ref="B3:H3"/>
    <mergeCell ref="B4:H4"/>
    <mergeCell ref="B5:H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E0B0-7643-461F-98FE-6194A2CFDEF7}">
  <dimension ref="A1:K11"/>
  <sheetViews>
    <sheetView workbookViewId="0">
      <selection activeCell="I10" sqref="I10:J10"/>
    </sheetView>
  </sheetViews>
  <sheetFormatPr defaultRowHeight="15"/>
  <cols>
    <col min="10" max="10" width="3.85546875" customWidth="1"/>
    <col min="11" max="11" width="12" customWidth="1"/>
  </cols>
  <sheetData>
    <row r="1" spans="1:11" ht="30.75" customHeight="1">
      <c r="A1" s="3" t="s">
        <v>65</v>
      </c>
      <c r="B1" s="89" t="s">
        <v>66</v>
      </c>
      <c r="C1" s="89"/>
      <c r="D1" s="89"/>
      <c r="E1" s="89"/>
      <c r="F1" s="89"/>
      <c r="G1" s="89"/>
      <c r="H1" s="89"/>
      <c r="I1" s="65" t="s">
        <v>20</v>
      </c>
      <c r="J1" s="66"/>
      <c r="K1" s="3" t="s">
        <v>77</v>
      </c>
    </row>
    <row r="2" spans="1:11" ht="30" customHeight="1">
      <c r="A2" s="2">
        <v>1</v>
      </c>
      <c r="B2" s="92" t="s">
        <v>78</v>
      </c>
      <c r="C2" s="92"/>
      <c r="D2" s="92"/>
      <c r="E2" s="92"/>
      <c r="F2" s="92"/>
      <c r="G2" s="92"/>
      <c r="H2" s="92"/>
      <c r="I2" s="67">
        <f>ROUNDDOWN(Dane!C12/Dane!B8,0)*ROUNDDOWN(Dane!D12/Dane!A8,0)</f>
        <v>22</v>
      </c>
      <c r="J2" s="68"/>
      <c r="K2" s="4">
        <f>ROUNDDOWN(Dane!C13/Dane!B8,0)*ROUNDDOWN(Dane!D13/Dane!A8,0)</f>
        <v>22</v>
      </c>
    </row>
    <row r="3" spans="1:11" ht="30" customHeight="1">
      <c r="A3" s="2">
        <v>2</v>
      </c>
      <c r="B3" s="92" t="s">
        <v>79</v>
      </c>
      <c r="C3" s="92"/>
      <c r="D3" s="92"/>
      <c r="E3" s="92"/>
      <c r="F3" s="92"/>
      <c r="G3" s="92"/>
      <c r="H3" s="92"/>
      <c r="I3" s="67">
        <f>ROUNDDOWN(Dane!E12/PJL!I8,0)</f>
        <v>1</v>
      </c>
      <c r="J3" s="68"/>
      <c r="K3" s="4">
        <f>ROUNDDOWN(Dane!E13/PJL!I8,0)</f>
        <v>2</v>
      </c>
    </row>
    <row r="4" spans="1:11" ht="30.75" customHeight="1">
      <c r="A4" s="2">
        <v>3</v>
      </c>
      <c r="B4" s="92" t="s">
        <v>80</v>
      </c>
      <c r="C4" s="92"/>
      <c r="D4" s="92"/>
      <c r="E4" s="92"/>
      <c r="F4" s="92"/>
      <c r="G4" s="92"/>
      <c r="H4" s="92"/>
      <c r="I4" s="67">
        <f>ROUNDDOWN(Dane!F12/PJL!I6,0)</f>
        <v>26</v>
      </c>
      <c r="J4" s="68"/>
      <c r="K4" s="4">
        <f>ROUNDDOWN(Dane!F13/PJL!I6,0)</f>
        <v>44</v>
      </c>
    </row>
    <row r="5" spans="1:11" ht="30" customHeight="1">
      <c r="A5" s="2">
        <v>4</v>
      </c>
      <c r="B5" s="92" t="s">
        <v>81</v>
      </c>
      <c r="C5" s="92"/>
      <c r="D5" s="92"/>
      <c r="E5" s="92"/>
      <c r="F5" s="92"/>
      <c r="G5" s="92"/>
      <c r="H5" s="92"/>
      <c r="I5" s="67">
        <f>PJL!I5/(I2*I3)</f>
        <v>2.0000000000000004</v>
      </c>
      <c r="J5" s="68"/>
      <c r="K5" s="4">
        <f>PJL!I5/(K3*K2)</f>
        <v>1.0000000000000002</v>
      </c>
    </row>
    <row r="6" spans="1:11" ht="30" customHeight="1">
      <c r="A6" s="2">
        <v>5</v>
      </c>
      <c r="B6" s="92" t="s">
        <v>82</v>
      </c>
      <c r="C6" s="92"/>
      <c r="D6" s="92"/>
      <c r="E6" s="92"/>
      <c r="F6" s="92"/>
      <c r="G6" s="92"/>
      <c r="H6" s="92"/>
      <c r="I6" s="67">
        <f>ROUNDDOWN(Dane!C12*Dane!D12*Dane!E12,3)</f>
        <v>53.691000000000003</v>
      </c>
      <c r="J6" s="68"/>
      <c r="K6" s="4">
        <f>ROUNDDOWN(Dane!C13*Dane!D13*Dane!E13,3)</f>
        <v>61.384</v>
      </c>
    </row>
    <row r="7" spans="1:11" ht="30" customHeight="1">
      <c r="A7" s="2">
        <v>6</v>
      </c>
      <c r="B7" s="92" t="s">
        <v>83</v>
      </c>
      <c r="C7" s="92"/>
      <c r="D7" s="92"/>
      <c r="E7" s="92"/>
      <c r="F7" s="92"/>
      <c r="G7" s="92"/>
      <c r="H7" s="92"/>
      <c r="I7" s="67">
        <f>(I2*I3)*PJL!I9</f>
        <v>25.211999999999996</v>
      </c>
      <c r="J7" s="68"/>
      <c r="K7" s="4">
        <f>(K2*K3)*PJL!I9</f>
        <v>50.423999999999992</v>
      </c>
    </row>
    <row r="8" spans="1:11" ht="30" customHeight="1">
      <c r="A8" s="2">
        <v>7</v>
      </c>
      <c r="B8" s="92" t="s">
        <v>84</v>
      </c>
      <c r="C8" s="92"/>
      <c r="D8" s="92"/>
      <c r="E8" s="92"/>
      <c r="F8" s="92"/>
      <c r="G8" s="92"/>
      <c r="H8" s="92"/>
      <c r="I8" s="67">
        <f>ROUNDDOWN(I7/I6,2)</f>
        <v>0.46</v>
      </c>
      <c r="J8" s="68"/>
      <c r="K8" s="4">
        <f>ROUNDDOWN(K7/K6,2)</f>
        <v>0.82</v>
      </c>
    </row>
    <row r="9" spans="1:11" ht="30" customHeight="1">
      <c r="A9" s="9">
        <v>8</v>
      </c>
      <c r="B9" s="91" t="s">
        <v>85</v>
      </c>
      <c r="C9" s="91"/>
      <c r="D9" s="91"/>
      <c r="E9" s="91"/>
      <c r="F9" s="91"/>
      <c r="G9" s="91"/>
      <c r="H9" s="91"/>
      <c r="I9" s="67">
        <f>(I2*I3)*PJL!I6</f>
        <v>3717.9999999999995</v>
      </c>
      <c r="J9" s="68"/>
      <c r="K9" s="10">
        <f>(K2*K3)*PJL!I6</f>
        <v>7435.9999999999991</v>
      </c>
    </row>
    <row r="10" spans="1:11" ht="30" customHeight="1">
      <c r="A10" s="9">
        <v>9</v>
      </c>
      <c r="B10" s="91" t="s">
        <v>86</v>
      </c>
      <c r="C10" s="91"/>
      <c r="D10" s="91"/>
      <c r="E10" s="91"/>
      <c r="F10" s="91"/>
      <c r="G10" s="91"/>
      <c r="H10" s="91"/>
      <c r="I10" s="67">
        <f>ROUNDDOWN(I9/Dane!F12,2)</f>
        <v>0.82</v>
      </c>
      <c r="J10" s="68"/>
      <c r="K10" s="10">
        <f>ROUNDDOWN(K9/Dane!F13,2)</f>
        <v>0.99</v>
      </c>
    </row>
    <row r="11" spans="1:11" ht="30" customHeight="1">
      <c r="A11" s="6">
        <v>10</v>
      </c>
      <c r="B11" s="92" t="s">
        <v>87</v>
      </c>
      <c r="C11" s="92"/>
      <c r="D11" s="92"/>
      <c r="E11" s="92"/>
      <c r="F11" s="92"/>
      <c r="G11" s="92"/>
      <c r="H11" s="92"/>
      <c r="I11" s="67"/>
      <c r="J11" s="68"/>
      <c r="K11" s="4" t="s">
        <v>88</v>
      </c>
    </row>
  </sheetData>
  <mergeCells count="22">
    <mergeCell ref="B4:H4"/>
    <mergeCell ref="B5:H5"/>
    <mergeCell ref="B6:H6"/>
    <mergeCell ref="B1:H1"/>
    <mergeCell ref="B2:H2"/>
    <mergeCell ref="B3:H3"/>
    <mergeCell ref="I10:J10"/>
    <mergeCell ref="I9:J9"/>
    <mergeCell ref="I11:J11"/>
    <mergeCell ref="I1:J1"/>
    <mergeCell ref="B10:H10"/>
    <mergeCell ref="B11:H11"/>
    <mergeCell ref="I2:J2"/>
    <mergeCell ref="I3:J3"/>
    <mergeCell ref="I4:J4"/>
    <mergeCell ref="I5:J5"/>
    <mergeCell ref="I6:J6"/>
    <mergeCell ref="I7:J7"/>
    <mergeCell ref="B7:H7"/>
    <mergeCell ref="B8:H8"/>
    <mergeCell ref="B9:H9"/>
    <mergeCell ref="I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384F-311E-4AE1-B12F-847C6208520F}">
  <dimension ref="A1:K11"/>
  <sheetViews>
    <sheetView workbookViewId="0">
      <selection activeCell="I3" sqref="I3:J3"/>
    </sheetView>
  </sheetViews>
  <sheetFormatPr defaultRowHeight="15"/>
  <cols>
    <col min="10" max="10" width="3.85546875" customWidth="1"/>
    <col min="11" max="11" width="12" customWidth="1"/>
  </cols>
  <sheetData>
    <row r="1" spans="1:11" ht="30.75" customHeight="1">
      <c r="A1" s="13" t="s">
        <v>89</v>
      </c>
      <c r="B1" s="99" t="s">
        <v>90</v>
      </c>
      <c r="C1" s="99"/>
      <c r="D1" s="99"/>
      <c r="E1" s="99"/>
      <c r="F1" s="99"/>
      <c r="G1" s="99"/>
      <c r="H1" s="99"/>
      <c r="I1" s="99" t="s">
        <v>91</v>
      </c>
      <c r="J1" s="99"/>
      <c r="K1" s="13" t="s">
        <v>92</v>
      </c>
    </row>
    <row r="2" spans="1:11" ht="30" customHeight="1">
      <c r="A2" s="14">
        <v>1</v>
      </c>
      <c r="B2" s="97" t="s">
        <v>93</v>
      </c>
      <c r="C2" s="97"/>
      <c r="D2" s="97"/>
      <c r="E2" s="97"/>
      <c r="F2" s="97"/>
      <c r="G2" s="97"/>
      <c r="H2" s="97"/>
      <c r="I2" s="100">
        <f>Dane!K19/Dane!C19*60/1000</f>
        <v>2.0000000000000004</v>
      </c>
      <c r="J2" s="101"/>
      <c r="K2" s="16">
        <f>Dane!K21/Dane!C21*60/1000</f>
        <v>1.5</v>
      </c>
    </row>
    <row r="3" spans="1:11" ht="30" customHeight="1">
      <c r="A3" s="14">
        <v>2</v>
      </c>
      <c r="B3" s="97" t="s">
        <v>94</v>
      </c>
      <c r="C3" s="97"/>
      <c r="D3" s="97"/>
      <c r="E3" s="97"/>
      <c r="F3" s="97"/>
      <c r="G3" s="97"/>
      <c r="H3" s="97"/>
      <c r="I3" s="102">
        <f>I2*TIR!K2*TIR!K3/60</f>
        <v>1.466666666666667</v>
      </c>
      <c r="J3" s="102"/>
      <c r="K3" s="16">
        <f>K2*TIR!K2*TIR!K3/60</f>
        <v>1.1000000000000001</v>
      </c>
    </row>
    <row r="4" spans="1:11" ht="30.75" customHeight="1">
      <c r="A4" s="15">
        <v>3</v>
      </c>
      <c r="B4" s="95" t="s">
        <v>95</v>
      </c>
      <c r="C4" s="95"/>
      <c r="D4" s="95"/>
      <c r="E4" s="95"/>
      <c r="F4" s="95"/>
      <c r="G4" s="95"/>
      <c r="H4" s="95"/>
      <c r="I4" s="96">
        <f>ROUNDUP(I3/Dane!H19,0)*Dane!G19</f>
        <v>80</v>
      </c>
      <c r="J4" s="96"/>
      <c r="K4" s="17">
        <f>ROUNDUP(K3/Dane!H21,0)*Dane!G21</f>
        <v>90</v>
      </c>
    </row>
    <row r="5" spans="1:11" ht="30" customHeight="1">
      <c r="A5" s="14">
        <v>4</v>
      </c>
      <c r="B5" s="97" t="s">
        <v>96</v>
      </c>
      <c r="C5" s="97"/>
      <c r="D5" s="97"/>
      <c r="E5" s="97"/>
      <c r="F5" s="97"/>
      <c r="G5" s="97"/>
      <c r="H5" s="97"/>
      <c r="I5" s="98"/>
      <c r="J5" s="98"/>
      <c r="K5" s="16" t="s">
        <v>88</v>
      </c>
    </row>
    <row r="6" spans="1:11" ht="30" customHeight="1">
      <c r="A6" s="11"/>
      <c r="B6" s="93"/>
      <c r="C6" s="93"/>
      <c r="D6" s="93"/>
      <c r="E6" s="93"/>
      <c r="F6" s="93"/>
      <c r="G6" s="93"/>
      <c r="H6" s="93"/>
      <c r="I6" s="94"/>
      <c r="J6" s="94"/>
      <c r="K6" s="12"/>
    </row>
    <row r="7" spans="1:11" ht="30" customHeight="1">
      <c r="A7" s="11"/>
      <c r="B7" s="93"/>
      <c r="C7" s="93"/>
      <c r="D7" s="93"/>
      <c r="E7" s="93"/>
      <c r="F7" s="93"/>
      <c r="G7" s="93"/>
      <c r="H7" s="93"/>
      <c r="I7" s="94"/>
      <c r="J7" s="94"/>
      <c r="K7" s="12"/>
    </row>
    <row r="8" spans="1:11" ht="30" customHeight="1">
      <c r="A8" s="11"/>
      <c r="B8" s="93"/>
      <c r="C8" s="93"/>
      <c r="D8" s="93"/>
      <c r="E8" s="93"/>
      <c r="F8" s="93"/>
      <c r="G8" s="93"/>
      <c r="H8" s="93"/>
      <c r="I8" s="94"/>
      <c r="J8" s="94"/>
      <c r="K8" s="12"/>
    </row>
    <row r="9" spans="1:11" ht="30" customHeight="1">
      <c r="A9" s="11"/>
      <c r="B9" s="93"/>
      <c r="C9" s="93"/>
      <c r="D9" s="93"/>
      <c r="E9" s="93"/>
      <c r="F9" s="93"/>
      <c r="G9" s="93"/>
      <c r="H9" s="93"/>
      <c r="I9" s="94"/>
      <c r="J9" s="94"/>
      <c r="K9" s="12"/>
    </row>
    <row r="10" spans="1:11" ht="30" customHeight="1">
      <c r="A10" s="11"/>
      <c r="B10" s="93"/>
      <c r="C10" s="93"/>
      <c r="D10" s="93"/>
      <c r="E10" s="93"/>
      <c r="F10" s="93"/>
      <c r="G10" s="93"/>
      <c r="H10" s="93"/>
      <c r="I10" s="94"/>
      <c r="J10" s="94"/>
      <c r="K10" s="12"/>
    </row>
    <row r="11" spans="1:11" ht="30" customHeight="1">
      <c r="A11" s="11"/>
      <c r="B11" s="93"/>
      <c r="C11" s="93"/>
      <c r="D11" s="93"/>
      <c r="E11" s="93"/>
      <c r="F11" s="93"/>
      <c r="G11" s="93"/>
      <c r="H11" s="93"/>
      <c r="I11" s="94"/>
      <c r="J11" s="94"/>
      <c r="K11" s="12"/>
    </row>
  </sheetData>
  <mergeCells count="22">
    <mergeCell ref="B1:H1"/>
    <mergeCell ref="I1:J1"/>
    <mergeCell ref="B2:H2"/>
    <mergeCell ref="I2:J2"/>
    <mergeCell ref="B3:H3"/>
    <mergeCell ref="I3:J3"/>
    <mergeCell ref="B4:H4"/>
    <mergeCell ref="I4:J4"/>
    <mergeCell ref="B5:H5"/>
    <mergeCell ref="I5:J5"/>
    <mergeCell ref="B6:H6"/>
    <mergeCell ref="I6:J6"/>
    <mergeCell ref="B10:H10"/>
    <mergeCell ref="I10:J10"/>
    <mergeCell ref="B11:H11"/>
    <mergeCell ref="I11:J11"/>
    <mergeCell ref="B7:H7"/>
    <mergeCell ref="I7:J7"/>
    <mergeCell ref="B8:H8"/>
    <mergeCell ref="I8:J8"/>
    <mergeCell ref="B9:H9"/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29AA-DC05-4CC8-9CC1-C3BF8FECDAD0}">
  <dimension ref="A1:Q37"/>
  <sheetViews>
    <sheetView workbookViewId="0">
      <selection activeCell="H22" sqref="H22"/>
    </sheetView>
  </sheetViews>
  <sheetFormatPr defaultRowHeight="15"/>
  <sheetData>
    <row r="1" spans="1:17">
      <c r="A1" s="92" t="s">
        <v>97</v>
      </c>
      <c r="B1" s="92"/>
      <c r="C1" s="92" t="s">
        <v>98</v>
      </c>
      <c r="D1" s="92"/>
      <c r="E1" s="92"/>
      <c r="F1" s="92"/>
      <c r="G1" s="92" t="s">
        <v>99</v>
      </c>
      <c r="H1" s="92"/>
      <c r="I1" s="92" t="s">
        <v>100</v>
      </c>
      <c r="J1" s="92"/>
      <c r="K1" s="103" t="s">
        <v>101</v>
      </c>
      <c r="L1" s="103"/>
      <c r="M1" s="18"/>
      <c r="N1" s="18"/>
      <c r="O1" s="18"/>
      <c r="P1" s="18"/>
      <c r="Q1" s="18"/>
    </row>
    <row r="2" spans="1:17">
      <c r="A2" s="92"/>
      <c r="B2" s="92"/>
      <c r="C2" s="92" t="s">
        <v>102</v>
      </c>
      <c r="D2" s="92"/>
      <c r="E2" s="92" t="s">
        <v>103</v>
      </c>
      <c r="F2" s="92"/>
      <c r="G2" s="92"/>
      <c r="H2" s="92"/>
      <c r="I2" s="92"/>
      <c r="J2" s="92"/>
      <c r="K2" s="103"/>
      <c r="L2" s="103"/>
      <c r="M2" s="18"/>
      <c r="N2" s="18"/>
      <c r="O2" s="18"/>
      <c r="P2" s="18"/>
      <c r="Q2" s="18"/>
    </row>
    <row r="3" spans="1:17">
      <c r="A3" s="105" t="s">
        <v>104</v>
      </c>
      <c r="B3" s="105"/>
      <c r="C3" s="105" t="s">
        <v>105</v>
      </c>
      <c r="D3" s="105"/>
      <c r="E3" s="105" t="s">
        <v>105</v>
      </c>
      <c r="F3" s="105"/>
      <c r="G3" s="105" t="s">
        <v>106</v>
      </c>
      <c r="H3" s="105"/>
      <c r="I3" s="105" t="s">
        <v>107</v>
      </c>
      <c r="J3" s="105"/>
      <c r="K3" s="105" t="s">
        <v>107</v>
      </c>
      <c r="L3" s="105"/>
      <c r="M3" s="18"/>
      <c r="N3" s="18"/>
      <c r="O3" s="18"/>
      <c r="P3" s="18"/>
      <c r="Q3" s="18"/>
    </row>
    <row r="4" spans="1:17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8"/>
      <c r="N4" s="18"/>
      <c r="O4" s="18"/>
      <c r="P4" s="18"/>
      <c r="Q4" s="18"/>
    </row>
    <row r="5" spans="1:17">
      <c r="A5" s="105" t="s">
        <v>108</v>
      </c>
      <c r="B5" s="105"/>
      <c r="C5" s="105" t="s">
        <v>109</v>
      </c>
      <c r="D5" s="105"/>
      <c r="E5" s="105" t="s">
        <v>110</v>
      </c>
      <c r="F5" s="105"/>
      <c r="G5" s="105" t="s">
        <v>111</v>
      </c>
      <c r="H5" s="105"/>
      <c r="I5" s="105">
        <v>182</v>
      </c>
      <c r="J5" s="105"/>
      <c r="K5" s="105">
        <v>182</v>
      </c>
      <c r="L5" s="105"/>
      <c r="M5" s="18"/>
      <c r="N5" s="18"/>
      <c r="O5" s="18"/>
      <c r="P5" s="18"/>
      <c r="Q5" s="18"/>
    </row>
    <row r="6" spans="1:17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8"/>
      <c r="N6" s="18"/>
      <c r="O6" s="18"/>
      <c r="P6" s="18"/>
      <c r="Q6" s="18"/>
    </row>
    <row r="7" spans="1:17">
      <c r="A7" s="105" t="s">
        <v>112</v>
      </c>
      <c r="B7" s="105"/>
      <c r="C7" s="105" t="s">
        <v>110</v>
      </c>
      <c r="D7" s="105"/>
      <c r="E7" s="105" t="s">
        <v>109</v>
      </c>
      <c r="F7" s="105"/>
      <c r="G7" s="105" t="s">
        <v>113</v>
      </c>
      <c r="H7" s="105"/>
      <c r="I7" s="105">
        <v>270</v>
      </c>
      <c r="J7" s="105"/>
      <c r="K7" s="105">
        <v>452</v>
      </c>
      <c r="L7" s="105"/>
      <c r="M7" s="18"/>
      <c r="N7" s="18"/>
      <c r="O7" s="18"/>
      <c r="P7" s="18"/>
      <c r="Q7" s="18"/>
    </row>
    <row r="8" spans="1:17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8"/>
      <c r="N8" s="18"/>
      <c r="O8" s="18"/>
      <c r="P8" s="18"/>
      <c r="Q8" s="18"/>
    </row>
    <row r="9" spans="1:17">
      <c r="A9" s="105" t="s">
        <v>114</v>
      </c>
      <c r="B9" s="105"/>
      <c r="C9" s="105" t="s">
        <v>109</v>
      </c>
      <c r="D9" s="105"/>
      <c r="E9" s="105" t="s">
        <v>110</v>
      </c>
      <c r="F9" s="105"/>
      <c r="G9" s="105" t="s">
        <v>113</v>
      </c>
      <c r="H9" s="105"/>
      <c r="I9" s="105">
        <v>270</v>
      </c>
      <c r="J9" s="105"/>
      <c r="K9" s="105">
        <v>722</v>
      </c>
      <c r="L9" s="105"/>
      <c r="M9" s="18"/>
      <c r="N9" s="18"/>
      <c r="O9" s="18"/>
      <c r="P9" s="18"/>
      <c r="Q9" s="18"/>
    </row>
    <row r="10" spans="1:17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8"/>
      <c r="N10" s="18"/>
      <c r="O10" s="18"/>
      <c r="P10" s="18"/>
      <c r="Q10" s="18"/>
    </row>
    <row r="11" spans="1:17">
      <c r="A11" s="105" t="s">
        <v>115</v>
      </c>
      <c r="B11" s="105"/>
      <c r="C11" s="105" t="s">
        <v>116</v>
      </c>
      <c r="D11" s="105"/>
      <c r="E11" s="105" t="s">
        <v>109</v>
      </c>
      <c r="F11" s="105"/>
      <c r="G11" s="105" t="s">
        <v>117</v>
      </c>
      <c r="H11" s="105"/>
      <c r="I11" s="105">
        <v>30</v>
      </c>
      <c r="J11" s="105"/>
      <c r="K11" s="105">
        <v>752</v>
      </c>
      <c r="L11" s="105"/>
      <c r="M11" s="18"/>
      <c r="N11" s="18"/>
      <c r="O11" s="18"/>
      <c r="P11" s="18"/>
      <c r="Q11" s="18"/>
    </row>
    <row r="12" spans="1:17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8"/>
      <c r="N12" s="18"/>
      <c r="O12" s="18"/>
      <c r="P12" s="18"/>
      <c r="Q12" s="18"/>
    </row>
    <row r="13" spans="1:17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8"/>
      <c r="N13" s="18"/>
      <c r="O13" s="18"/>
      <c r="P13" s="18"/>
      <c r="Q13" s="18"/>
    </row>
    <row r="14" spans="1:17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8"/>
      <c r="N14" s="18"/>
      <c r="O14" s="18"/>
      <c r="P14" s="18"/>
      <c r="Q14" s="18"/>
    </row>
    <row r="15" spans="1:17">
      <c r="A15" s="104"/>
      <c r="B15" s="81"/>
      <c r="C15" s="79"/>
      <c r="D15" s="81"/>
      <c r="E15" s="105"/>
      <c r="F15" s="105"/>
      <c r="G15" s="105"/>
      <c r="H15" s="105"/>
      <c r="I15" s="105"/>
      <c r="J15" s="105"/>
      <c r="K15" s="105"/>
      <c r="L15" s="105"/>
      <c r="M15" s="18"/>
      <c r="N15" s="18"/>
      <c r="O15" s="18"/>
      <c r="P15" s="18"/>
      <c r="Q15" s="18"/>
    </row>
    <row r="16" spans="1:17">
      <c r="A16" s="82"/>
      <c r="B16" s="84"/>
      <c r="C16" s="82"/>
      <c r="D16" s="84"/>
      <c r="E16" s="105"/>
      <c r="F16" s="105"/>
      <c r="G16" s="105"/>
      <c r="H16" s="105"/>
      <c r="I16" s="105"/>
      <c r="J16" s="105"/>
      <c r="K16" s="105"/>
      <c r="L16" s="105"/>
      <c r="M16" s="18"/>
      <c r="N16" s="18"/>
      <c r="O16" s="18"/>
      <c r="P16" s="18"/>
      <c r="Q16" s="18"/>
    </row>
    <row r="17" spans="1: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1:1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spans="1:1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</sheetData>
  <mergeCells count="49">
    <mergeCell ref="K5:L6"/>
    <mergeCell ref="K3:L4"/>
    <mergeCell ref="I3:J4"/>
    <mergeCell ref="I5:J6"/>
    <mergeCell ref="I7:J8"/>
    <mergeCell ref="K7:L8"/>
    <mergeCell ref="I9:J10"/>
    <mergeCell ref="I15:J16"/>
    <mergeCell ref="K15:L16"/>
    <mergeCell ref="K13:L14"/>
    <mergeCell ref="K11:L12"/>
    <mergeCell ref="K9:L10"/>
    <mergeCell ref="I11:J12"/>
    <mergeCell ref="I13:J14"/>
    <mergeCell ref="E15:F16"/>
    <mergeCell ref="G3:H4"/>
    <mergeCell ref="G5:H6"/>
    <mergeCell ref="G7:H8"/>
    <mergeCell ref="G9:H10"/>
    <mergeCell ref="G11:H12"/>
    <mergeCell ref="G13:H14"/>
    <mergeCell ref="G15:H16"/>
    <mergeCell ref="E3:F4"/>
    <mergeCell ref="E5:F6"/>
    <mergeCell ref="E7:F8"/>
    <mergeCell ref="E9:F10"/>
    <mergeCell ref="E11:F12"/>
    <mergeCell ref="E13:F14"/>
    <mergeCell ref="A15:B16"/>
    <mergeCell ref="C3:D4"/>
    <mergeCell ref="C5:D6"/>
    <mergeCell ref="C7:D8"/>
    <mergeCell ref="C9:D10"/>
    <mergeCell ref="C11:D12"/>
    <mergeCell ref="C13:D14"/>
    <mergeCell ref="C15:D16"/>
    <mergeCell ref="A3:B4"/>
    <mergeCell ref="A5:B6"/>
    <mergeCell ref="A7:B8"/>
    <mergeCell ref="A9:B10"/>
    <mergeCell ref="A11:B12"/>
    <mergeCell ref="A13:B14"/>
    <mergeCell ref="A1:B2"/>
    <mergeCell ref="G1:H2"/>
    <mergeCell ref="I1:J2"/>
    <mergeCell ref="K1:L2"/>
    <mergeCell ref="C1:F1"/>
    <mergeCell ref="C2:D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DCA7-496E-448D-BF68-3DC255BB5F89}">
  <dimension ref="A1:H52"/>
  <sheetViews>
    <sheetView topLeftCell="A33" workbookViewId="0">
      <selection activeCell="F41" sqref="F41"/>
    </sheetView>
  </sheetViews>
  <sheetFormatPr defaultRowHeight="15"/>
  <sheetData>
    <row r="1" spans="1:8">
      <c r="A1" s="130" t="s">
        <v>118</v>
      </c>
      <c r="B1" s="131"/>
      <c r="C1" s="131"/>
      <c r="D1" s="132"/>
      <c r="E1" s="135" t="s">
        <v>119</v>
      </c>
      <c r="F1" s="136"/>
      <c r="G1" s="136"/>
      <c r="H1" s="137"/>
    </row>
    <row r="2" spans="1:8">
      <c r="A2" s="133"/>
      <c r="B2" s="107"/>
      <c r="C2" s="107"/>
      <c r="D2" s="134"/>
      <c r="E2" s="138"/>
      <c r="F2" s="138"/>
      <c r="G2" s="138"/>
      <c r="H2" s="139"/>
    </row>
    <row r="3" spans="1:8">
      <c r="A3" s="133" t="str">
        <f>Dane!D25</f>
        <v>Drukarnia ZNAK</v>
      </c>
      <c r="B3" s="107"/>
      <c r="C3" s="107"/>
      <c r="D3" s="134"/>
      <c r="E3" s="138"/>
      <c r="F3" s="138"/>
      <c r="G3" s="138"/>
      <c r="H3" s="139"/>
    </row>
    <row r="4" spans="1:8">
      <c r="A4" s="133" t="str">
        <f>Dane!D26</f>
        <v>ul. Brzozowa 2</v>
      </c>
      <c r="B4" s="107"/>
      <c r="C4" s="107"/>
      <c r="D4" s="134"/>
      <c r="E4" s="138"/>
      <c r="F4" s="138"/>
      <c r="G4" s="138"/>
      <c r="H4" s="139"/>
    </row>
    <row r="5" spans="1:8">
      <c r="A5" s="141" t="str">
        <f>Dane!D27</f>
        <v>05-077 Warszawa, Polska</v>
      </c>
      <c r="B5" s="142"/>
      <c r="C5" s="142"/>
      <c r="D5" s="143"/>
      <c r="E5" s="138"/>
      <c r="F5" s="138"/>
      <c r="G5" s="138"/>
      <c r="H5" s="139"/>
    </row>
    <row r="6" spans="1:8">
      <c r="A6" s="106" t="s">
        <v>120</v>
      </c>
      <c r="B6" s="107"/>
      <c r="C6" s="107"/>
      <c r="D6" s="119"/>
      <c r="E6" s="140"/>
      <c r="F6" s="138"/>
      <c r="G6" s="138"/>
      <c r="H6" s="139"/>
    </row>
    <row r="7" spans="1:8">
      <c r="A7" s="106"/>
      <c r="B7" s="107"/>
      <c r="C7" s="107"/>
      <c r="D7" s="119"/>
      <c r="E7" s="140"/>
      <c r="F7" s="138"/>
      <c r="G7" s="138"/>
      <c r="H7" s="139"/>
    </row>
    <row r="8" spans="1:8" ht="15" customHeight="1">
      <c r="A8" s="106" t="str">
        <f>Dane!G25</f>
        <v>Księgarnia Polska</v>
      </c>
      <c r="B8" s="107"/>
      <c r="C8" s="107"/>
      <c r="D8" s="108"/>
      <c r="E8" s="123" t="s">
        <v>121</v>
      </c>
      <c r="F8" s="124"/>
      <c r="G8" s="124"/>
      <c r="H8" s="125"/>
    </row>
    <row r="9" spans="1:8">
      <c r="A9" s="109" t="str">
        <f>Dane!G26</f>
        <v>Rennweg 51030 Wiedeń, Austria</v>
      </c>
      <c r="B9" s="110"/>
      <c r="C9" s="110"/>
      <c r="D9" s="111"/>
      <c r="E9" s="126"/>
      <c r="F9" s="107"/>
      <c r="G9" s="107"/>
      <c r="H9" s="108"/>
    </row>
    <row r="10" spans="1:8">
      <c r="A10" s="112" t="s">
        <v>122</v>
      </c>
      <c r="B10" s="113"/>
      <c r="C10" s="113"/>
      <c r="D10" s="114"/>
      <c r="E10" s="127" t="str">
        <f>Dane!A25</f>
        <v>przedsiębiorstwo trans. SIMON-TRANS</v>
      </c>
      <c r="F10" s="128"/>
      <c r="G10" s="128"/>
      <c r="H10" s="129"/>
    </row>
    <row r="11" spans="1:8" ht="15" customHeight="1">
      <c r="A11" s="106"/>
      <c r="B11" s="107"/>
      <c r="C11" s="107"/>
      <c r="D11" s="108"/>
      <c r="E11" s="168" t="s">
        <v>123</v>
      </c>
      <c r="F11" s="169"/>
      <c r="G11" s="169"/>
      <c r="H11" s="170"/>
    </row>
    <row r="12" spans="1:8">
      <c r="A12" s="106" t="str">
        <f>Dane!G26</f>
        <v>Rennweg 51030 Wiedeń, Austria</v>
      </c>
      <c r="B12" s="107"/>
      <c r="C12" s="107"/>
      <c r="D12" s="108"/>
      <c r="E12" s="168"/>
      <c r="F12" s="169"/>
      <c r="G12" s="169"/>
      <c r="H12" s="170"/>
    </row>
    <row r="13" spans="1:8">
      <c r="A13" s="109"/>
      <c r="B13" s="110"/>
      <c r="C13" s="110"/>
      <c r="D13" s="111"/>
      <c r="E13" s="127"/>
      <c r="F13" s="128"/>
      <c r="G13" s="128"/>
      <c r="H13" s="129"/>
    </row>
    <row r="14" spans="1:8">
      <c r="A14" s="112" t="s">
        <v>124</v>
      </c>
      <c r="B14" s="113"/>
      <c r="C14" s="113"/>
      <c r="D14" s="114"/>
      <c r="E14" s="171"/>
      <c r="F14" s="165"/>
      <c r="G14" s="165"/>
      <c r="H14" s="172"/>
    </row>
    <row r="15" spans="1:8">
      <c r="A15" s="106"/>
      <c r="B15" s="107"/>
      <c r="C15" s="107"/>
      <c r="D15" s="108"/>
      <c r="E15" s="173" t="s">
        <v>125</v>
      </c>
      <c r="F15" s="157"/>
      <c r="G15" s="157"/>
      <c r="H15" s="174"/>
    </row>
    <row r="16" spans="1:8" ht="15" customHeight="1">
      <c r="A16" s="106" t="str">
        <f>Dane!D26</f>
        <v>ul. Brzozowa 2</v>
      </c>
      <c r="B16" s="107"/>
      <c r="C16" s="107"/>
      <c r="D16" s="108"/>
      <c r="E16" s="175"/>
      <c r="F16" s="176"/>
      <c r="G16" s="176"/>
      <c r="H16" s="177"/>
    </row>
    <row r="17" spans="1:8">
      <c r="A17" s="109" t="str">
        <f>Dane!D27</f>
        <v>05-077 Warszawa, Polska</v>
      </c>
      <c r="B17" s="110"/>
      <c r="C17" s="110"/>
      <c r="D17" s="111"/>
      <c r="E17" s="175"/>
      <c r="F17" s="176"/>
      <c r="G17" s="176"/>
      <c r="H17" s="177"/>
    </row>
    <row r="18" spans="1:8">
      <c r="A18" s="112" t="s">
        <v>126</v>
      </c>
      <c r="B18" s="113"/>
      <c r="C18" s="113"/>
      <c r="D18" s="114"/>
      <c r="E18" s="175"/>
      <c r="F18" s="176"/>
      <c r="G18" s="176"/>
      <c r="H18" s="177"/>
    </row>
    <row r="19" spans="1:8">
      <c r="A19" s="106"/>
      <c r="B19" s="107"/>
      <c r="C19" s="107"/>
      <c r="D19" s="108"/>
      <c r="E19" s="175"/>
      <c r="F19" s="176"/>
      <c r="G19" s="176"/>
      <c r="H19" s="177"/>
    </row>
    <row r="20" spans="1:8">
      <c r="A20" s="106"/>
      <c r="B20" s="107"/>
      <c r="C20" s="107"/>
      <c r="D20" s="108"/>
      <c r="E20" s="175"/>
      <c r="F20" s="176"/>
      <c r="G20" s="176"/>
      <c r="H20" s="177"/>
    </row>
    <row r="21" spans="1:8">
      <c r="A21" s="106"/>
      <c r="B21" s="107"/>
      <c r="C21" s="107"/>
      <c r="D21" s="108"/>
      <c r="E21" s="178"/>
      <c r="F21" s="179"/>
      <c r="G21" s="179"/>
      <c r="H21" s="180"/>
    </row>
    <row r="22" spans="1:8" ht="58.5">
      <c r="A22" s="20" t="s">
        <v>127</v>
      </c>
      <c r="B22" s="19" t="s">
        <v>128</v>
      </c>
      <c r="C22" s="19" t="s">
        <v>129</v>
      </c>
      <c r="D22" s="176" t="s">
        <v>130</v>
      </c>
      <c r="E22" s="181"/>
      <c r="F22" s="21" t="s">
        <v>131</v>
      </c>
      <c r="G22" s="21" t="s">
        <v>132</v>
      </c>
      <c r="H22" s="21" t="s">
        <v>133</v>
      </c>
    </row>
    <row r="23" spans="1:8">
      <c r="A23" s="163"/>
      <c r="B23" s="128">
        <f>PJL!I5</f>
        <v>44.000000000000007</v>
      </c>
      <c r="C23" s="128" t="s">
        <v>134</v>
      </c>
      <c r="D23" s="128" t="s">
        <v>134</v>
      </c>
      <c r="E23" s="166"/>
      <c r="F23" s="152"/>
      <c r="G23" s="152">
        <f>PJL!I7</f>
        <v>7436</v>
      </c>
      <c r="H23" s="154">
        <f>PJL!I10</f>
        <v>50.424000000000007</v>
      </c>
    </row>
    <row r="24" spans="1:8">
      <c r="A24" s="163"/>
      <c r="B24" s="128"/>
      <c r="C24" s="128"/>
      <c r="D24" s="128"/>
      <c r="E24" s="166"/>
      <c r="F24" s="152"/>
      <c r="G24" s="152"/>
      <c r="H24" s="154"/>
    </row>
    <row r="25" spans="1:8">
      <c r="A25" s="163"/>
      <c r="B25" s="128"/>
      <c r="C25" s="128"/>
      <c r="D25" s="128"/>
      <c r="E25" s="166"/>
      <c r="F25" s="152"/>
      <c r="G25" s="152"/>
      <c r="H25" s="154"/>
    </row>
    <row r="26" spans="1:8">
      <c r="A26" s="164"/>
      <c r="B26" s="165"/>
      <c r="C26" s="165"/>
      <c r="D26" s="165"/>
      <c r="E26" s="167"/>
      <c r="F26" s="152"/>
      <c r="G26" s="152"/>
      <c r="H26" s="154"/>
    </row>
    <row r="27" spans="1:8">
      <c r="A27" s="156" t="s">
        <v>135</v>
      </c>
      <c r="B27" s="157"/>
      <c r="C27" s="157"/>
      <c r="D27" s="157"/>
      <c r="E27" s="158"/>
      <c r="F27" s="152"/>
      <c r="G27" s="152"/>
      <c r="H27" s="154"/>
    </row>
    <row r="28" spans="1:8">
      <c r="A28" s="159"/>
      <c r="B28" s="160"/>
      <c r="C28" s="160"/>
      <c r="D28" s="160"/>
      <c r="E28" s="161"/>
      <c r="F28" s="153"/>
      <c r="G28" s="153"/>
      <c r="H28" s="155"/>
    </row>
    <row r="29" spans="1:8">
      <c r="A29" s="112" t="s">
        <v>136</v>
      </c>
      <c r="B29" s="113"/>
      <c r="C29" s="113"/>
      <c r="D29" s="162"/>
      <c r="E29" s="112" t="s">
        <v>137</v>
      </c>
      <c r="F29" s="113"/>
      <c r="G29" s="113"/>
      <c r="H29" s="162"/>
    </row>
    <row r="30" spans="1:8">
      <c r="A30" s="106"/>
      <c r="B30" s="107"/>
      <c r="C30" s="107"/>
      <c r="D30" s="119"/>
      <c r="E30" s="106"/>
      <c r="F30" s="107"/>
      <c r="G30" s="107"/>
      <c r="H30" s="119"/>
    </row>
    <row r="31" spans="1:8" ht="15" customHeight="1">
      <c r="A31" s="115" t="str">
        <f>Dane!A48</f>
        <v>ładunek dostarczony do odbiorcy Just In Time</v>
      </c>
      <c r="B31" s="115"/>
      <c r="C31" s="115"/>
      <c r="D31" s="116"/>
      <c r="E31" s="106"/>
      <c r="F31" s="107"/>
      <c r="G31" s="107"/>
      <c r="H31" s="119"/>
    </row>
    <row r="32" spans="1:8">
      <c r="A32" s="115"/>
      <c r="B32" s="115"/>
      <c r="C32" s="115"/>
      <c r="D32" s="116"/>
      <c r="E32" s="106"/>
      <c r="F32" s="107"/>
      <c r="G32" s="107"/>
      <c r="H32" s="119"/>
    </row>
    <row r="33" spans="1:8">
      <c r="A33" s="115"/>
      <c r="B33" s="115"/>
      <c r="C33" s="115"/>
      <c r="D33" s="116"/>
      <c r="E33" s="106"/>
      <c r="F33" s="107"/>
      <c r="G33" s="107"/>
      <c r="H33" s="119"/>
    </row>
    <row r="34" spans="1:8">
      <c r="A34" s="115"/>
      <c r="B34" s="115"/>
      <c r="C34" s="115"/>
      <c r="D34" s="116"/>
      <c r="E34" s="106"/>
      <c r="F34" s="107"/>
      <c r="G34" s="107"/>
      <c r="H34" s="119"/>
    </row>
    <row r="35" spans="1:8">
      <c r="A35" s="115"/>
      <c r="B35" s="115"/>
      <c r="C35" s="115"/>
      <c r="D35" s="116"/>
      <c r="E35" s="106"/>
      <c r="F35" s="107"/>
      <c r="G35" s="107"/>
      <c r="H35" s="119"/>
    </row>
    <row r="36" spans="1:8">
      <c r="A36" s="115"/>
      <c r="B36" s="115"/>
      <c r="C36" s="115"/>
      <c r="D36" s="116"/>
      <c r="E36" s="106"/>
      <c r="F36" s="107"/>
      <c r="G36" s="107"/>
      <c r="H36" s="119"/>
    </row>
    <row r="37" spans="1:8">
      <c r="A37" s="115"/>
      <c r="B37" s="115"/>
      <c r="C37" s="115"/>
      <c r="D37" s="116"/>
      <c r="E37" s="106"/>
      <c r="F37" s="107"/>
      <c r="G37" s="107"/>
      <c r="H37" s="119"/>
    </row>
    <row r="38" spans="1:8">
      <c r="A38" s="115"/>
      <c r="B38" s="115"/>
      <c r="C38" s="115"/>
      <c r="D38" s="116"/>
      <c r="E38" s="106"/>
      <c r="F38" s="107"/>
      <c r="G38" s="107"/>
      <c r="H38" s="119"/>
    </row>
    <row r="39" spans="1:8">
      <c r="A39" s="117"/>
      <c r="B39" s="117"/>
      <c r="C39" s="117"/>
      <c r="D39" s="118"/>
      <c r="E39" s="120"/>
      <c r="F39" s="121"/>
      <c r="G39" s="121"/>
      <c r="H39" s="122"/>
    </row>
    <row r="40" spans="1:8" ht="17.25" customHeight="1">
      <c r="A40" s="112" t="s">
        <v>138</v>
      </c>
      <c r="B40" s="113"/>
      <c r="C40" s="113"/>
      <c r="D40" s="114"/>
      <c r="E40" s="22" t="s">
        <v>139</v>
      </c>
      <c r="F40" s="23" t="s">
        <v>140</v>
      </c>
      <c r="G40" s="24" t="s">
        <v>141</v>
      </c>
      <c r="H40" s="25" t="s">
        <v>142</v>
      </c>
    </row>
    <row r="41" spans="1:8">
      <c r="A41" s="106"/>
      <c r="B41" s="107"/>
      <c r="C41" s="107"/>
      <c r="D41" s="108"/>
      <c r="E41" s="26" t="s">
        <v>143</v>
      </c>
      <c r="F41" s="27"/>
      <c r="G41" s="28"/>
      <c r="H41" s="28"/>
    </row>
    <row r="42" spans="1:8">
      <c r="A42" s="106"/>
      <c r="B42" s="107"/>
      <c r="C42" s="107"/>
      <c r="D42" s="108"/>
      <c r="E42" s="26" t="s">
        <v>144</v>
      </c>
      <c r="F42" s="27"/>
      <c r="G42" s="28"/>
      <c r="H42" s="28"/>
    </row>
    <row r="43" spans="1:8">
      <c r="A43" s="106"/>
      <c r="B43" s="107"/>
      <c r="C43" s="107"/>
      <c r="D43" s="108"/>
      <c r="E43" s="26" t="s">
        <v>145</v>
      </c>
      <c r="F43" s="27"/>
      <c r="G43" s="28"/>
      <c r="H43" s="28"/>
    </row>
    <row r="44" spans="1:8">
      <c r="A44" s="109"/>
      <c r="B44" s="110"/>
      <c r="C44" s="110"/>
      <c r="D44" s="111"/>
      <c r="E44" s="26" t="s">
        <v>146</v>
      </c>
      <c r="F44" s="27"/>
      <c r="G44" s="28"/>
      <c r="H44" s="28"/>
    </row>
    <row r="45" spans="1:8" ht="19.5" customHeight="1">
      <c r="A45" s="112" t="s">
        <v>147</v>
      </c>
      <c r="B45" s="113"/>
      <c r="C45" s="113"/>
      <c r="D45" s="114"/>
      <c r="E45" s="26" t="s">
        <v>148</v>
      </c>
      <c r="F45" s="27"/>
      <c r="G45" s="28"/>
      <c r="H45" s="28"/>
    </row>
    <row r="46" spans="1:8">
      <c r="A46" s="106"/>
      <c r="B46" s="107"/>
      <c r="C46" s="107"/>
      <c r="D46" s="108"/>
      <c r="E46" s="29" t="s">
        <v>149</v>
      </c>
      <c r="F46" s="30"/>
      <c r="G46" s="31"/>
      <c r="H46" s="31"/>
    </row>
    <row r="47" spans="1:8" ht="15" customHeight="1">
      <c r="A47" s="144" t="str">
        <f>Dane!D47</f>
        <v>18.06.2019r godz. 12:00</v>
      </c>
      <c r="B47" s="145"/>
      <c r="C47" s="145"/>
      <c r="D47" s="146"/>
      <c r="E47" s="150" t="s">
        <v>150</v>
      </c>
      <c r="F47" s="124"/>
      <c r="G47" s="124"/>
      <c r="H47" s="151"/>
    </row>
    <row r="48" spans="1:8">
      <c r="A48" s="147"/>
      <c r="B48" s="148"/>
      <c r="C48" s="148"/>
      <c r="D48" s="149"/>
      <c r="E48" s="106" t="str">
        <f>Dane!D29</f>
        <v>nr rachunku 432432423643734325</v>
      </c>
      <c r="F48" s="107"/>
      <c r="G48" s="107"/>
      <c r="H48" s="119"/>
    </row>
    <row r="49" spans="1:8" ht="15" customHeight="1">
      <c r="A49" s="112" t="s">
        <v>151</v>
      </c>
      <c r="B49" s="113"/>
      <c r="C49" s="162"/>
      <c r="D49" s="112" t="s">
        <v>152</v>
      </c>
      <c r="E49" s="113"/>
      <c r="F49" s="162"/>
      <c r="G49" s="182" t="s">
        <v>153</v>
      </c>
      <c r="H49" s="183"/>
    </row>
    <row r="50" spans="1:8">
      <c r="A50" s="106"/>
      <c r="B50" s="107"/>
      <c r="C50" s="119"/>
      <c r="D50" s="106"/>
      <c r="E50" s="107"/>
      <c r="F50" s="119"/>
      <c r="G50" s="106"/>
      <c r="H50" s="119"/>
    </row>
    <row r="51" spans="1:8">
      <c r="A51" s="78"/>
      <c r="B51" s="78"/>
      <c r="C51" s="184"/>
      <c r="D51" s="106"/>
      <c r="E51" s="107"/>
      <c r="F51" s="119"/>
      <c r="G51" s="106"/>
      <c r="H51" s="119"/>
    </row>
    <row r="52" spans="1:8">
      <c r="A52" s="78"/>
      <c r="B52" s="78"/>
      <c r="C52" s="184"/>
      <c r="D52" s="106"/>
      <c r="E52" s="107"/>
      <c r="F52" s="119"/>
      <c r="G52" s="106"/>
      <c r="H52" s="119"/>
    </row>
  </sheetData>
  <mergeCells count="44">
    <mergeCell ref="A49:C50"/>
    <mergeCell ref="D49:F50"/>
    <mergeCell ref="G49:H52"/>
    <mergeCell ref="A51:C52"/>
    <mergeCell ref="D51:F52"/>
    <mergeCell ref="A47:D48"/>
    <mergeCell ref="E47:H47"/>
    <mergeCell ref="E48:H48"/>
    <mergeCell ref="G23:G28"/>
    <mergeCell ref="H23:H28"/>
    <mergeCell ref="A27:E28"/>
    <mergeCell ref="A29:D30"/>
    <mergeCell ref="E29:H30"/>
    <mergeCell ref="A23:A26"/>
    <mergeCell ref="B23:B26"/>
    <mergeCell ref="C23:C26"/>
    <mergeCell ref="D23:E26"/>
    <mergeCell ref="F23:F28"/>
    <mergeCell ref="A45:D46"/>
    <mergeCell ref="A1:D2"/>
    <mergeCell ref="E1:H7"/>
    <mergeCell ref="A6:D7"/>
    <mergeCell ref="A10:D11"/>
    <mergeCell ref="A3:D3"/>
    <mergeCell ref="A4:D4"/>
    <mergeCell ref="A5:D5"/>
    <mergeCell ref="A8:D8"/>
    <mergeCell ref="A9:D9"/>
    <mergeCell ref="E11:H12"/>
    <mergeCell ref="A12:D13"/>
    <mergeCell ref="A42:D44"/>
    <mergeCell ref="A40:D41"/>
    <mergeCell ref="A31:D39"/>
    <mergeCell ref="E31:H39"/>
    <mergeCell ref="E8:H9"/>
    <mergeCell ref="E10:H10"/>
    <mergeCell ref="E13:H14"/>
    <mergeCell ref="E15:H21"/>
    <mergeCell ref="A18:D19"/>
    <mergeCell ref="A20:D21"/>
    <mergeCell ref="D22:E22"/>
    <mergeCell ref="A14:D15"/>
    <mergeCell ref="A16:D16"/>
    <mergeCell ref="A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E838-3E9C-4FE3-8BCB-96EC0EA02B69}">
  <dimension ref="A1:K31"/>
  <sheetViews>
    <sheetView topLeftCell="A6" workbookViewId="0">
      <selection activeCell="B34" sqref="B34"/>
    </sheetView>
  </sheetViews>
  <sheetFormatPr defaultRowHeight="15"/>
  <sheetData>
    <row r="1" spans="1:11">
      <c r="A1" s="235" t="s">
        <v>154</v>
      </c>
      <c r="B1" s="222"/>
      <c r="C1" s="235" t="s">
        <v>155</v>
      </c>
      <c r="D1" s="236"/>
      <c r="E1" s="222"/>
      <c r="F1" s="240"/>
      <c r="G1" s="241" t="s">
        <v>156</v>
      </c>
      <c r="H1" s="242"/>
      <c r="I1" s="242"/>
      <c r="J1" s="242"/>
      <c r="K1" s="242"/>
    </row>
    <row r="2" spans="1:11">
      <c r="A2" s="223"/>
      <c r="B2" s="224"/>
      <c r="C2" s="223"/>
      <c r="D2" s="237"/>
      <c r="E2" s="224"/>
      <c r="F2" s="243"/>
      <c r="G2" s="216"/>
      <c r="H2" s="239"/>
      <c r="I2" s="239"/>
      <c r="J2" s="239"/>
      <c r="K2" s="217"/>
    </row>
    <row r="3" spans="1:11">
      <c r="A3" s="223"/>
      <c r="B3" s="224"/>
      <c r="C3" s="223"/>
      <c r="D3" s="237"/>
      <c r="E3" s="224"/>
      <c r="F3" s="243"/>
      <c r="G3" s="241" t="s">
        <v>157</v>
      </c>
      <c r="H3" s="242"/>
      <c r="I3" s="242"/>
      <c r="J3" s="242"/>
      <c r="K3" s="242"/>
    </row>
    <row r="4" spans="1:11">
      <c r="A4" s="225"/>
      <c r="B4" s="226"/>
      <c r="C4" s="225"/>
      <c r="D4" s="238"/>
      <c r="E4" s="226"/>
      <c r="F4" s="244"/>
      <c r="G4" s="241" t="s">
        <v>158</v>
      </c>
      <c r="H4" s="242"/>
      <c r="I4" s="242"/>
      <c r="J4" s="242"/>
      <c r="K4" s="242"/>
    </row>
    <row r="6" spans="1:11">
      <c r="A6" s="234" t="s">
        <v>159</v>
      </c>
      <c r="B6" s="245"/>
      <c r="C6" s="245"/>
      <c r="D6" s="245"/>
      <c r="E6" s="245"/>
      <c r="F6" s="246"/>
      <c r="G6" s="33"/>
      <c r="H6" s="234" t="s">
        <v>160</v>
      </c>
      <c r="I6" s="245"/>
      <c r="J6" s="245"/>
      <c r="K6" s="246"/>
    </row>
    <row r="7" spans="1:11">
      <c r="A7" s="247"/>
      <c r="B7" s="248"/>
      <c r="C7" s="248"/>
      <c r="D7" s="248"/>
      <c r="E7" s="248"/>
      <c r="F7" s="249"/>
      <c r="G7" s="33"/>
      <c r="H7" s="247"/>
      <c r="I7" s="248"/>
      <c r="J7" s="248"/>
      <c r="K7" s="249"/>
    </row>
    <row r="8" spans="1:11">
      <c r="A8" s="247"/>
      <c r="B8" s="248"/>
      <c r="C8" s="248"/>
      <c r="D8" s="248"/>
      <c r="E8" s="248"/>
      <c r="F8" s="249"/>
      <c r="G8" s="33"/>
      <c r="H8" s="247"/>
      <c r="I8" s="248"/>
      <c r="J8" s="248"/>
      <c r="K8" s="249"/>
    </row>
    <row r="9" spans="1:11">
      <c r="A9" s="247"/>
      <c r="B9" s="248"/>
      <c r="C9" s="248"/>
      <c r="D9" s="248"/>
      <c r="E9" s="248"/>
      <c r="F9" s="249"/>
      <c r="G9" s="33"/>
      <c r="H9" s="247"/>
      <c r="I9" s="248"/>
      <c r="J9" s="248"/>
      <c r="K9" s="249"/>
    </row>
    <row r="10" spans="1:11">
      <c r="A10" s="250"/>
      <c r="B10" s="251"/>
      <c r="C10" s="251"/>
      <c r="D10" s="251"/>
      <c r="E10" s="251"/>
      <c r="F10" s="252"/>
      <c r="G10" s="33"/>
      <c r="H10" s="250"/>
      <c r="I10" s="251"/>
      <c r="J10" s="251"/>
      <c r="K10" s="252"/>
    </row>
    <row r="11" spans="1:11">
      <c r="A11" s="253" t="s">
        <v>161</v>
      </c>
      <c r="B11" s="254"/>
      <c r="C11" s="254"/>
      <c r="D11" s="254"/>
      <c r="E11" s="254"/>
      <c r="F11" s="255"/>
      <c r="H11" s="256" t="s">
        <v>162</v>
      </c>
      <c r="I11" s="254"/>
      <c r="J11" s="254"/>
      <c r="K11" s="255"/>
    </row>
    <row r="12" spans="1:11">
      <c r="A12" s="253" t="s">
        <v>163</v>
      </c>
      <c r="B12" s="254"/>
      <c r="C12" s="255"/>
      <c r="D12" s="257" t="s">
        <v>164</v>
      </c>
      <c r="E12" s="254"/>
      <c r="F12" s="254"/>
      <c r="G12" s="255"/>
    </row>
    <row r="13" spans="1:11">
      <c r="A13" s="218" t="s">
        <v>165</v>
      </c>
      <c r="B13" s="221" t="s">
        <v>166</v>
      </c>
      <c r="C13" s="222"/>
      <c r="D13" s="227" t="s">
        <v>167</v>
      </c>
      <c r="E13" s="227" t="s">
        <v>168</v>
      </c>
      <c r="F13" s="230" t="s">
        <v>169</v>
      </c>
      <c r="G13" s="233" t="s">
        <v>170</v>
      </c>
      <c r="H13" s="197" t="s">
        <v>171</v>
      </c>
      <c r="I13" s="199" t="s">
        <v>172</v>
      </c>
      <c r="J13" s="201" t="s">
        <v>173</v>
      </c>
      <c r="K13" s="203" t="s">
        <v>174</v>
      </c>
    </row>
    <row r="14" spans="1:11">
      <c r="A14" s="219"/>
      <c r="B14" s="223"/>
      <c r="C14" s="224"/>
      <c r="D14" s="228"/>
      <c r="E14" s="228"/>
      <c r="F14" s="231"/>
      <c r="G14" s="229"/>
      <c r="H14" s="198"/>
      <c r="I14" s="200"/>
      <c r="J14" s="202"/>
      <c r="K14" s="204"/>
    </row>
    <row r="15" spans="1:11">
      <c r="A15" s="220"/>
      <c r="B15" s="225"/>
      <c r="C15" s="226"/>
      <c r="D15" s="229"/>
      <c r="E15" s="229"/>
      <c r="F15" s="232"/>
      <c r="G15" s="34" t="s">
        <v>175</v>
      </c>
      <c r="H15" s="35" t="s">
        <v>176</v>
      </c>
      <c r="I15" s="35" t="s">
        <v>177</v>
      </c>
      <c r="J15" s="35" t="s">
        <v>178</v>
      </c>
      <c r="K15" s="35" t="s">
        <v>179</v>
      </c>
    </row>
    <row r="16" spans="1:11">
      <c r="A16" s="32">
        <v>1</v>
      </c>
      <c r="B16" s="216" t="s">
        <v>180</v>
      </c>
      <c r="C16" s="217"/>
      <c r="E16" s="36">
        <v>44</v>
      </c>
      <c r="F16" s="32" t="s">
        <v>6</v>
      </c>
      <c r="G16" s="37"/>
      <c r="H16" s="36"/>
      <c r="I16" s="38"/>
      <c r="J16" s="36"/>
      <c r="K16" s="36"/>
    </row>
    <row r="17" spans="1:11">
      <c r="A17" s="32"/>
      <c r="B17" s="32"/>
      <c r="C17" s="32"/>
      <c r="D17" s="32"/>
      <c r="E17" s="36"/>
      <c r="F17" s="32"/>
      <c r="G17" s="37"/>
      <c r="H17" s="36"/>
      <c r="I17" s="38"/>
      <c r="J17" s="36"/>
      <c r="K17" s="36"/>
    </row>
    <row r="18" spans="1:11">
      <c r="A18" s="32"/>
      <c r="B18" s="32"/>
      <c r="C18" s="32"/>
      <c r="D18" s="32"/>
      <c r="E18" s="36"/>
      <c r="F18" s="32"/>
      <c r="G18" s="37"/>
      <c r="H18" s="36"/>
      <c r="I18" s="38"/>
      <c r="J18" s="36"/>
      <c r="K18" s="36"/>
    </row>
    <row r="19" spans="1:11">
      <c r="A19" s="32"/>
      <c r="B19" s="32"/>
      <c r="C19" s="32"/>
      <c r="D19" s="32"/>
      <c r="E19" s="36"/>
      <c r="F19" s="32"/>
      <c r="G19" s="32"/>
      <c r="H19" s="36"/>
      <c r="I19" s="38"/>
      <c r="J19" s="54"/>
      <c r="K19" s="54"/>
    </row>
    <row r="20" spans="1:11" ht="18">
      <c r="A20" s="258" t="s">
        <v>181</v>
      </c>
      <c r="B20" s="259"/>
      <c r="C20" s="259"/>
      <c r="D20" s="259"/>
      <c r="E20" s="259"/>
      <c r="F20" s="260"/>
      <c r="G20" s="39"/>
      <c r="H20" s="40"/>
      <c r="I20" s="51">
        <v>23</v>
      </c>
      <c r="J20" s="55"/>
      <c r="K20" s="47"/>
    </row>
    <row r="21" spans="1:11" ht="18">
      <c r="F21" s="41"/>
      <c r="G21" s="39"/>
      <c r="H21" s="42"/>
      <c r="I21" s="52">
        <v>8</v>
      </c>
      <c r="J21" s="56"/>
      <c r="K21" s="48"/>
    </row>
    <row r="22" spans="1:11" ht="18">
      <c r="A22" s="205" t="s">
        <v>182</v>
      </c>
      <c r="B22" s="206"/>
      <c r="C22" s="206"/>
      <c r="D22" s="248"/>
      <c r="E22" s="211" t="s">
        <v>183</v>
      </c>
      <c r="F22" s="212"/>
      <c r="G22" s="43"/>
      <c r="H22" s="42"/>
      <c r="I22" s="52">
        <v>5</v>
      </c>
      <c r="J22" s="57"/>
      <c r="K22" s="49"/>
    </row>
    <row r="23" spans="1:11" ht="18">
      <c r="A23" s="207"/>
      <c r="B23" s="208"/>
      <c r="C23" s="208"/>
      <c r="D23" s="248"/>
      <c r="E23" s="213"/>
      <c r="F23" s="212"/>
      <c r="G23" s="43"/>
      <c r="H23" s="42"/>
      <c r="I23" s="52">
        <v>0</v>
      </c>
      <c r="J23" s="57"/>
      <c r="K23" s="49"/>
    </row>
    <row r="24" spans="1:11" ht="18">
      <c r="A24" s="207"/>
      <c r="B24" s="208"/>
      <c r="C24" s="208"/>
      <c r="D24" s="248"/>
      <c r="E24" s="213"/>
      <c r="F24" s="212"/>
      <c r="G24" s="43"/>
      <c r="H24" s="42"/>
      <c r="I24" s="52" t="s">
        <v>184</v>
      </c>
      <c r="J24" s="57"/>
      <c r="K24" s="49"/>
    </row>
    <row r="25" spans="1:11" ht="18">
      <c r="A25" s="207"/>
      <c r="B25" s="208"/>
      <c r="C25" s="208"/>
      <c r="D25" s="248"/>
      <c r="E25" s="213"/>
      <c r="F25" s="212"/>
      <c r="G25" s="43"/>
      <c r="H25" s="44"/>
      <c r="I25" s="53" t="s">
        <v>88</v>
      </c>
      <c r="J25" s="58"/>
      <c r="K25" s="50"/>
    </row>
    <row r="26" spans="1:11">
      <c r="A26" s="207"/>
      <c r="B26" s="208"/>
      <c r="C26" s="208"/>
      <c r="D26" s="248"/>
      <c r="E26" s="213"/>
      <c r="F26" s="212"/>
      <c r="G26" s="32"/>
      <c r="H26" s="45"/>
      <c r="I26" s="46"/>
      <c r="J26" s="45"/>
      <c r="K26" s="45"/>
    </row>
    <row r="27" spans="1:11">
      <c r="A27" s="209"/>
      <c r="B27" s="210"/>
      <c r="C27" s="210"/>
      <c r="D27" s="248"/>
      <c r="E27" s="214"/>
      <c r="F27" s="215"/>
    </row>
    <row r="28" spans="1:11">
      <c r="A28" s="261" t="s">
        <v>185</v>
      </c>
      <c r="B28" s="262"/>
      <c r="C28" s="263"/>
      <c r="E28" s="185" t="s">
        <v>186</v>
      </c>
      <c r="F28" s="186"/>
      <c r="G28" s="187"/>
      <c r="I28" s="185" t="s">
        <v>187</v>
      </c>
      <c r="J28" s="186"/>
      <c r="K28" s="187"/>
    </row>
    <row r="29" spans="1:11">
      <c r="A29" s="261" t="s">
        <v>188</v>
      </c>
      <c r="B29" s="262"/>
      <c r="C29" s="263"/>
      <c r="E29" s="188"/>
      <c r="F29" s="189"/>
      <c r="G29" s="190"/>
      <c r="I29" s="188"/>
      <c r="J29" s="189"/>
      <c r="K29" s="190"/>
    </row>
    <row r="30" spans="1:11">
      <c r="A30" s="261" t="s">
        <v>189</v>
      </c>
      <c r="B30" s="262"/>
      <c r="C30" s="263"/>
      <c r="E30" s="188"/>
      <c r="F30" s="189"/>
      <c r="G30" s="190"/>
      <c r="I30" s="188"/>
      <c r="J30" s="189"/>
      <c r="K30" s="190"/>
    </row>
    <row r="31" spans="1:11">
      <c r="A31" s="194" t="s">
        <v>190</v>
      </c>
      <c r="B31" s="195"/>
      <c r="C31" s="196"/>
      <c r="E31" s="191"/>
      <c r="F31" s="192"/>
      <c r="G31" s="193"/>
      <c r="I31" s="191"/>
      <c r="J31" s="192"/>
      <c r="K31" s="193"/>
    </row>
  </sheetData>
  <mergeCells count="34">
    <mergeCell ref="A1:B4"/>
    <mergeCell ref="C1:E4"/>
    <mergeCell ref="F1:F4"/>
    <mergeCell ref="G1:K1"/>
    <mergeCell ref="G3:K3"/>
    <mergeCell ref="G4:K4"/>
    <mergeCell ref="G2:K2"/>
    <mergeCell ref="A6:F10"/>
    <mergeCell ref="H6:K10"/>
    <mergeCell ref="A11:F11"/>
    <mergeCell ref="H11:K11"/>
    <mergeCell ref="A12:C12"/>
    <mergeCell ref="D12:G12"/>
    <mergeCell ref="A22:C27"/>
    <mergeCell ref="D22:D27"/>
    <mergeCell ref="E22:F27"/>
    <mergeCell ref="B16:C16"/>
    <mergeCell ref="A13:A15"/>
    <mergeCell ref="B13:C15"/>
    <mergeCell ref="D13:D15"/>
    <mergeCell ref="E13:E15"/>
    <mergeCell ref="F13:F15"/>
    <mergeCell ref="H13:H14"/>
    <mergeCell ref="I13:I14"/>
    <mergeCell ref="J13:J14"/>
    <mergeCell ref="K13:K14"/>
    <mergeCell ref="A20:F20"/>
    <mergeCell ref="G13:G14"/>
    <mergeCell ref="A28:C28"/>
    <mergeCell ref="E28:G31"/>
    <mergeCell ref="I28:K31"/>
    <mergeCell ref="A29:C29"/>
    <mergeCell ref="A30:C30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2023-11-09T14:27:09Z</dcterms:created>
  <dcterms:modified xsi:type="dcterms:W3CDTF">2023-11-22T19:17:43Z</dcterms:modified>
  <cp:category/>
  <cp:contentStatus/>
</cp:coreProperties>
</file>