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carava\Google Drive\academic\20200605_NRW SSSI review\data\"/>
    </mc:Choice>
  </mc:AlternateContent>
  <bookViews>
    <workbookView xWindow="0" yWindow="2300" windowWidth="12290" windowHeight="4680" tabRatio="844" firstSheet="23" activeTab="24"/>
  </bookViews>
  <sheets>
    <sheet name="Afon Teifi" sheetId="1" r:id="rId1"/>
    <sheet name="Afon Tywi" sheetId="2" r:id="rId2"/>
    <sheet name="Berwyn" sheetId="3" r:id="rId3"/>
    <sheet name="Cae'r Meirch" sheetId="4" r:id="rId4"/>
    <sheet name="Carn Gafallt" sheetId="5" r:id="rId5"/>
    <sheet name="Coed y Crychydd" sheetId="6" r:id="rId6"/>
    <sheet name="Coedydd Aber" sheetId="7" r:id="rId7"/>
    <sheet name="Coedydd Abergwynant" sheetId="8" r:id="rId8"/>
    <sheet name="Coedydd Dyffryn Ffeistiniog" sheetId="9" r:id="rId9"/>
    <sheet name="Cors Caron" sheetId="10" r:id="rId10"/>
    <sheet name="Cwm Doethie (moor)" sheetId="11" r:id="rId11"/>
    <sheet name="Cwm Doethie (wood)" sheetId="12" r:id="rId12"/>
    <sheet name="Dyfi (lowland grass)" sheetId="13" r:id="rId13"/>
    <sheet name="Dyfi (lowland water)" sheetId="14" r:id="rId14"/>
    <sheet name="Dyfi (sand dunes)" sheetId="15" r:id="rId15"/>
    <sheet name="Dyfi (wood)" sheetId="16" r:id="rId16"/>
    <sheet name="Elenydd" sheetId="17" r:id="rId17"/>
    <sheet name="Eryri (moor with water)" sheetId="18" r:id="rId18"/>
    <sheet name="Eryri (moor without water)" sheetId="19" r:id="rId19"/>
    <sheet name="Glaslyn" sheetId="20" r:id="rId20"/>
    <sheet name="Gwlyptiroedd Casnewydd" sheetId="21" r:id="rId21"/>
    <sheet name="Llyn Bodgylched" sheetId="22" r:id="rId22"/>
    <sheet name="Llynnau y Ffali" sheetId="23" r:id="rId23"/>
    <sheet name="Malltraeth Marsh (lowland grass" sheetId="24" r:id="rId24"/>
    <sheet name="Malltraeth Marsh (lowland water" sheetId="25" r:id="rId25"/>
    <sheet name="Marcheini Uplands" sheetId="26" r:id="rId26"/>
    <sheet name="Migneint-Arenig-Dduallt" sheetId="27" r:id="rId27"/>
    <sheet name="Moel y Golfa" sheetId="28" r:id="rId28"/>
    <sheet name="Morfa Harlech" sheetId="29" r:id="rId29"/>
    <sheet name="Mynydd Hiraethog" sheetId="30" r:id="rId30"/>
    <sheet name="Nedern Brook Wetlands" sheetId="31" r:id="rId31"/>
    <sheet name="Newborough Warren" sheetId="32" r:id="rId32"/>
    <sheet name="Pumlumon" sheetId="34" r:id="rId33"/>
    <sheet name="Ruabon" sheetId="33" r:id="rId34"/>
    <sheet name="Twyni Lacharn" sheetId="35" r:id="rId35"/>
  </sheets>
  <calcPr calcId="162913"/>
</workbook>
</file>

<file path=xl/calcChain.xml><?xml version="1.0" encoding="utf-8"?>
<calcChain xmlns="http://schemas.openxmlformats.org/spreadsheetml/2006/main">
  <c r="N11" i="20" l="1"/>
  <c r="N5" i="31"/>
  <c r="P11" i="18"/>
  <c r="Q11" i="9"/>
  <c r="L5" i="3"/>
  <c r="M11" i="2"/>
  <c r="Q9" i="6" l="1"/>
  <c r="Q10" i="6"/>
  <c r="N9" i="6"/>
  <c r="O9" i="6"/>
  <c r="P9" i="6"/>
  <c r="N10" i="6"/>
  <c r="O10" i="6"/>
  <c r="P10" i="6"/>
  <c r="M10" i="6"/>
  <c r="M9" i="6"/>
  <c r="L10" i="6"/>
  <c r="L9" i="6"/>
  <c r="O11" i="28" l="1"/>
  <c r="Q10" i="28"/>
  <c r="Q11" i="28" s="1"/>
  <c r="P10" i="28"/>
  <c r="P11" i="28" s="1"/>
  <c r="O10" i="28"/>
  <c r="N10" i="28"/>
  <c r="N11" i="28" s="1"/>
  <c r="M10" i="28"/>
  <c r="N5" i="28" s="1"/>
  <c r="L10" i="28"/>
  <c r="L11" i="28" s="1"/>
  <c r="Q9" i="28"/>
  <c r="L14" i="28" s="1"/>
  <c r="P9" i="28"/>
  <c r="O9" i="28"/>
  <c r="N9" i="28"/>
  <c r="M9" i="28"/>
  <c r="L9" i="28"/>
  <c r="O11" i="26"/>
  <c r="Q10" i="26"/>
  <c r="L4" i="26" s="1"/>
  <c r="P10" i="26"/>
  <c r="P11" i="26" s="1"/>
  <c r="O10" i="26"/>
  <c r="N10" i="26"/>
  <c r="N11" i="26" s="1"/>
  <c r="M10" i="26"/>
  <c r="N5" i="26" s="1"/>
  <c r="L10" i="26"/>
  <c r="L11" i="26" s="1"/>
  <c r="Q9" i="26"/>
  <c r="L14" i="26" s="1"/>
  <c r="P9" i="26"/>
  <c r="O9" i="26"/>
  <c r="N9" i="26"/>
  <c r="M9" i="26"/>
  <c r="L9" i="26"/>
  <c r="O11" i="22"/>
  <c r="Q10" i="22"/>
  <c r="Q11" i="22" s="1"/>
  <c r="P10" i="22"/>
  <c r="P11" i="22" s="1"/>
  <c r="O10" i="22"/>
  <c r="N10" i="22"/>
  <c r="N11" i="22" s="1"/>
  <c r="M10" i="22"/>
  <c r="N5" i="22" s="1"/>
  <c r="L10" i="22"/>
  <c r="L11" i="22" s="1"/>
  <c r="Q9" i="22"/>
  <c r="L14" i="22" s="1"/>
  <c r="P9" i="22"/>
  <c r="O9" i="22"/>
  <c r="N9" i="22"/>
  <c r="M9" i="22"/>
  <c r="L9" i="22"/>
  <c r="N5" i="16"/>
  <c r="L5" i="16"/>
  <c r="L4" i="16"/>
  <c r="P11" i="16"/>
  <c r="O11" i="16"/>
  <c r="L11" i="16"/>
  <c r="Q10" i="16"/>
  <c r="Q11" i="16" s="1"/>
  <c r="P10" i="16"/>
  <c r="O10" i="16"/>
  <c r="N10" i="16"/>
  <c r="N11" i="16" s="1"/>
  <c r="M10" i="16"/>
  <c r="M11" i="16" s="1"/>
  <c r="L10" i="16"/>
  <c r="Q9" i="16"/>
  <c r="L14" i="16" s="1"/>
  <c r="P9" i="16"/>
  <c r="O9" i="16"/>
  <c r="N9" i="16"/>
  <c r="M9" i="16"/>
  <c r="L9" i="16"/>
  <c r="L6" i="16"/>
  <c r="N5" i="12"/>
  <c r="L5" i="12"/>
  <c r="L4" i="12"/>
  <c r="O11" i="12"/>
  <c r="Q10" i="12"/>
  <c r="Q11" i="12" s="1"/>
  <c r="P10" i="12"/>
  <c r="P11" i="12" s="1"/>
  <c r="O10" i="12"/>
  <c r="N10" i="12"/>
  <c r="N11" i="12" s="1"/>
  <c r="M10" i="12"/>
  <c r="M11" i="12" s="1"/>
  <c r="L10" i="12"/>
  <c r="L11" i="12" s="1"/>
  <c r="Q9" i="12"/>
  <c r="L14" i="12" s="1"/>
  <c r="P9" i="12"/>
  <c r="O9" i="12"/>
  <c r="N9" i="12"/>
  <c r="M9" i="12"/>
  <c r="L9" i="12"/>
  <c r="L6" i="12"/>
  <c r="L5" i="8"/>
  <c r="L4" i="8"/>
  <c r="O11" i="8"/>
  <c r="Q10" i="8"/>
  <c r="Q11" i="8" s="1"/>
  <c r="P10" i="8"/>
  <c r="P11" i="8" s="1"/>
  <c r="O10" i="8"/>
  <c r="N10" i="8"/>
  <c r="N11" i="8" s="1"/>
  <c r="M10" i="8"/>
  <c r="M11" i="8" s="1"/>
  <c r="L10" i="8"/>
  <c r="L11" i="8" s="1"/>
  <c r="Q9" i="8"/>
  <c r="L14" i="8" s="1"/>
  <c r="P9" i="8"/>
  <c r="O9" i="8"/>
  <c r="N9" i="8"/>
  <c r="M9" i="8"/>
  <c r="L9" i="8"/>
  <c r="L6" i="8"/>
  <c r="N5" i="8"/>
  <c r="E16" i="6"/>
  <c r="L11" i="6"/>
  <c r="L9" i="5"/>
  <c r="N5" i="5"/>
  <c r="L4" i="5"/>
  <c r="L5" i="5"/>
  <c r="O11" i="5"/>
  <c r="Q10" i="5"/>
  <c r="Q11" i="5" s="1"/>
  <c r="P10" i="5"/>
  <c r="P11" i="5" s="1"/>
  <c r="O10" i="5"/>
  <c r="N10" i="5"/>
  <c r="N11" i="5" s="1"/>
  <c r="M10" i="5"/>
  <c r="M11" i="5" s="1"/>
  <c r="L10" i="5"/>
  <c r="L11" i="5" s="1"/>
  <c r="Q9" i="5"/>
  <c r="L14" i="5" s="1"/>
  <c r="P9" i="5"/>
  <c r="O9" i="5"/>
  <c r="N9" i="5"/>
  <c r="M9" i="5"/>
  <c r="L6" i="5"/>
  <c r="H23" i="3"/>
  <c r="Q10" i="3" s="1"/>
  <c r="Q11" i="3" s="1"/>
  <c r="C31" i="1"/>
  <c r="L9" i="1" s="1"/>
  <c r="L10" i="1" l="1"/>
  <c r="L11" i="1" s="1"/>
  <c r="L4" i="28"/>
  <c r="L5" i="28"/>
  <c r="L6" i="28" s="1"/>
  <c r="M11" i="28"/>
  <c r="L5" i="26"/>
  <c r="L6" i="26" s="1"/>
  <c r="M11" i="26"/>
  <c r="Q11" i="26"/>
  <c r="L4" i="22"/>
  <c r="L5" i="22"/>
  <c r="L6" i="22" s="1"/>
  <c r="M11" i="22"/>
  <c r="O11" i="6"/>
  <c r="Q9" i="3"/>
  <c r="L14" i="3" s="1"/>
  <c r="L4" i="3"/>
  <c r="H36" i="5"/>
  <c r="H27" i="35" l="1"/>
  <c r="G27" i="35"/>
  <c r="F27" i="35"/>
  <c r="E27" i="35"/>
  <c r="D27" i="35"/>
  <c r="C27" i="35"/>
  <c r="H21" i="34"/>
  <c r="G21" i="34"/>
  <c r="F21" i="34"/>
  <c r="E21" i="34"/>
  <c r="D21" i="34"/>
  <c r="C21" i="34"/>
  <c r="H24" i="33"/>
  <c r="G24" i="33"/>
  <c r="F24" i="33"/>
  <c r="E24" i="33"/>
  <c r="D24" i="33"/>
  <c r="C24" i="33"/>
  <c r="H26" i="32"/>
  <c r="G26" i="32"/>
  <c r="F26" i="32"/>
  <c r="E26" i="32"/>
  <c r="D26" i="32"/>
  <c r="C26" i="32"/>
  <c r="H22" i="31"/>
  <c r="G22" i="31"/>
  <c r="F22" i="31"/>
  <c r="E22" i="31"/>
  <c r="D22" i="31"/>
  <c r="C22" i="31"/>
  <c r="H27" i="30"/>
  <c r="G27" i="30"/>
  <c r="F27" i="30"/>
  <c r="E27" i="30"/>
  <c r="D27" i="30"/>
  <c r="C27" i="30"/>
  <c r="H24" i="29"/>
  <c r="G24" i="29"/>
  <c r="F24" i="29"/>
  <c r="E24" i="29"/>
  <c r="D24" i="29"/>
  <c r="C24" i="29"/>
  <c r="H24" i="28"/>
  <c r="G24" i="28"/>
  <c r="F24" i="28"/>
  <c r="E24" i="28"/>
  <c r="D24" i="28"/>
  <c r="C24" i="28"/>
  <c r="H30" i="27"/>
  <c r="G30" i="27"/>
  <c r="F30" i="27"/>
  <c r="E30" i="27"/>
  <c r="D30" i="27"/>
  <c r="C30" i="27"/>
  <c r="H34" i="26"/>
  <c r="G34" i="26"/>
  <c r="F34" i="26"/>
  <c r="E34" i="26"/>
  <c r="D34" i="26"/>
  <c r="C34" i="26"/>
  <c r="H32" i="25"/>
  <c r="G32" i="25"/>
  <c r="F32" i="25"/>
  <c r="E32" i="25"/>
  <c r="D32" i="25"/>
  <c r="C32" i="25"/>
  <c r="H21" i="24"/>
  <c r="G21" i="24"/>
  <c r="F21" i="24"/>
  <c r="E21" i="24"/>
  <c r="D21" i="24"/>
  <c r="C21" i="24"/>
  <c r="H17" i="23"/>
  <c r="G17" i="23"/>
  <c r="F17" i="23"/>
  <c r="E17" i="23"/>
  <c r="D17" i="23"/>
  <c r="C17" i="23"/>
  <c r="H14" i="22"/>
  <c r="G14" i="22"/>
  <c r="F14" i="22"/>
  <c r="E14" i="22"/>
  <c r="D14" i="22"/>
  <c r="C14" i="22"/>
  <c r="H34" i="21"/>
  <c r="G34" i="21"/>
  <c r="F34" i="21"/>
  <c r="E34" i="21"/>
  <c r="D34" i="21"/>
  <c r="C34" i="21"/>
  <c r="H19" i="20"/>
  <c r="G19" i="20"/>
  <c r="F19" i="20"/>
  <c r="E19" i="20"/>
  <c r="D19" i="20"/>
  <c r="C19" i="20"/>
  <c r="H25" i="19"/>
  <c r="G25" i="19"/>
  <c r="F25" i="19"/>
  <c r="E25" i="19"/>
  <c r="D25" i="19"/>
  <c r="C25" i="19"/>
  <c r="H26" i="18"/>
  <c r="G26" i="18"/>
  <c r="F26" i="18"/>
  <c r="E26" i="18"/>
  <c r="D26" i="18"/>
  <c r="C26" i="18"/>
  <c r="H26" i="17"/>
  <c r="G26" i="17"/>
  <c r="F26" i="17"/>
  <c r="E26" i="17"/>
  <c r="D26" i="17"/>
  <c r="C26" i="17"/>
  <c r="H37" i="16"/>
  <c r="G37" i="16"/>
  <c r="F37" i="16"/>
  <c r="E37" i="16"/>
  <c r="D37" i="16"/>
  <c r="C37" i="16"/>
  <c r="H25" i="15"/>
  <c r="G25" i="15"/>
  <c r="F25" i="15"/>
  <c r="E25" i="15"/>
  <c r="D25" i="15"/>
  <c r="C25" i="15"/>
  <c r="H29" i="14"/>
  <c r="G29" i="14"/>
  <c r="F29" i="14"/>
  <c r="E29" i="14"/>
  <c r="D29" i="14"/>
  <c r="C29" i="14"/>
  <c r="H21" i="13"/>
  <c r="G21" i="13"/>
  <c r="F21" i="13"/>
  <c r="E21" i="13"/>
  <c r="D21" i="13"/>
  <c r="C21" i="13"/>
  <c r="H36" i="12"/>
  <c r="G36" i="12"/>
  <c r="F36" i="12"/>
  <c r="E36" i="12"/>
  <c r="D36" i="12"/>
  <c r="C36" i="12"/>
  <c r="H20" i="11"/>
  <c r="G20" i="11"/>
  <c r="F20" i="11"/>
  <c r="E20" i="11"/>
  <c r="D20" i="11"/>
  <c r="C20" i="11"/>
  <c r="H17" i="10"/>
  <c r="G17" i="10"/>
  <c r="F17" i="10"/>
  <c r="E17" i="10"/>
  <c r="D17" i="10"/>
  <c r="C17" i="10"/>
  <c r="H29" i="9"/>
  <c r="G29" i="9"/>
  <c r="F29" i="9"/>
  <c r="E29" i="9"/>
  <c r="D29" i="9"/>
  <c r="C29" i="9"/>
  <c r="H7" i="8"/>
  <c r="G7" i="8"/>
  <c r="F7" i="8"/>
  <c r="E7" i="8"/>
  <c r="D7" i="8"/>
  <c r="C7" i="8"/>
  <c r="H34" i="7"/>
  <c r="G34" i="7"/>
  <c r="F34" i="7"/>
  <c r="E34" i="7"/>
  <c r="D34" i="7"/>
  <c r="C34" i="7"/>
  <c r="H16" i="6"/>
  <c r="L4" i="6" s="1"/>
  <c r="G16" i="6"/>
  <c r="F16" i="6"/>
  <c r="D16" i="6"/>
  <c r="C16" i="6"/>
  <c r="G36" i="5"/>
  <c r="F36" i="5"/>
  <c r="E36" i="5"/>
  <c r="D36" i="5"/>
  <c r="C36" i="5"/>
  <c r="H19" i="4"/>
  <c r="G19" i="4"/>
  <c r="F19" i="4"/>
  <c r="E19" i="4"/>
  <c r="D19" i="4"/>
  <c r="C19" i="4"/>
  <c r="G23" i="3"/>
  <c r="F23" i="3"/>
  <c r="E23" i="3"/>
  <c r="D23" i="3"/>
  <c r="C23" i="3"/>
  <c r="H27" i="2"/>
  <c r="G27" i="2"/>
  <c r="F27" i="2"/>
  <c r="E27" i="2"/>
  <c r="D27" i="2"/>
  <c r="C27" i="2"/>
  <c r="H31" i="1"/>
  <c r="G31" i="1"/>
  <c r="F31" i="1"/>
  <c r="E31" i="1"/>
  <c r="D31" i="1"/>
  <c r="N9" i="9" l="1"/>
  <c r="N10" i="9"/>
  <c r="N11" i="9" s="1"/>
  <c r="O10" i="9"/>
  <c r="O11" i="9" s="1"/>
  <c r="O9" i="9"/>
  <c r="L5" i="9"/>
  <c r="L6" i="9" s="1"/>
  <c r="L10" i="9"/>
  <c r="L11" i="9" s="1"/>
  <c r="L9" i="9"/>
  <c r="N5" i="9"/>
  <c r="P10" i="9"/>
  <c r="P11" i="9" s="1"/>
  <c r="P9" i="9"/>
  <c r="M10" i="9"/>
  <c r="M11" i="9" s="1"/>
  <c r="M9" i="9"/>
  <c r="L4" i="9"/>
  <c r="Q9" i="9"/>
  <c r="L14" i="9" s="1"/>
  <c r="Q10" i="9"/>
  <c r="O9" i="7"/>
  <c r="O10" i="7"/>
  <c r="O11" i="7" s="1"/>
  <c r="L5" i="7"/>
  <c r="L6" i="7" s="1"/>
  <c r="L10" i="7"/>
  <c r="L11" i="7" s="1"/>
  <c r="N5" i="7"/>
  <c r="L9" i="7"/>
  <c r="P10" i="7"/>
  <c r="P11" i="7" s="1"/>
  <c r="P9" i="7"/>
  <c r="N10" i="7"/>
  <c r="N11" i="7" s="1"/>
  <c r="N9" i="7"/>
  <c r="M10" i="7"/>
  <c r="M11" i="7" s="1"/>
  <c r="M9" i="7"/>
  <c r="L4" i="7"/>
  <c r="Q10" i="7"/>
  <c r="Q11" i="7" s="1"/>
  <c r="Q9" i="7"/>
  <c r="L14" i="7" s="1"/>
  <c r="N10" i="35"/>
  <c r="N11" i="35" s="1"/>
  <c r="N9" i="35"/>
  <c r="L9" i="35"/>
  <c r="L10" i="35"/>
  <c r="P9" i="35"/>
  <c r="P10" i="35"/>
  <c r="P11" i="35" s="1"/>
  <c r="O9" i="35"/>
  <c r="O10" i="35"/>
  <c r="O11" i="35" s="1"/>
  <c r="M9" i="35"/>
  <c r="M10" i="35"/>
  <c r="Q9" i="35"/>
  <c r="L14" i="35" s="1"/>
  <c r="Q10" i="35"/>
  <c r="N9" i="31"/>
  <c r="N10" i="31"/>
  <c r="N11" i="31" s="1"/>
  <c r="O10" i="31"/>
  <c r="O11" i="31" s="1"/>
  <c r="O9" i="31"/>
  <c r="L10" i="31"/>
  <c r="L9" i="31"/>
  <c r="P10" i="31"/>
  <c r="P11" i="31" s="1"/>
  <c r="P9" i="31"/>
  <c r="M10" i="31"/>
  <c r="M9" i="31"/>
  <c r="Q9" i="31"/>
  <c r="L14" i="31" s="1"/>
  <c r="Q10" i="31"/>
  <c r="N10" i="17"/>
  <c r="N11" i="17" s="1"/>
  <c r="N9" i="17"/>
  <c r="O9" i="17"/>
  <c r="O10" i="17"/>
  <c r="O11" i="17" s="1"/>
  <c r="L9" i="17"/>
  <c r="L10" i="17"/>
  <c r="P9" i="17"/>
  <c r="P10" i="17"/>
  <c r="P11" i="17" s="1"/>
  <c r="M10" i="17"/>
  <c r="M11" i="17" s="1"/>
  <c r="M9" i="17"/>
  <c r="Q9" i="17"/>
  <c r="L14" i="17" s="1"/>
  <c r="Q10" i="17"/>
  <c r="N9" i="23"/>
  <c r="N10" i="23"/>
  <c r="N11" i="23" s="1"/>
  <c r="O9" i="23"/>
  <c r="O10" i="23"/>
  <c r="O11" i="23" s="1"/>
  <c r="L10" i="23"/>
  <c r="L9" i="23"/>
  <c r="P9" i="23"/>
  <c r="P10" i="23"/>
  <c r="P11" i="23" s="1"/>
  <c r="M10" i="23"/>
  <c r="M9" i="23"/>
  <c r="Q10" i="23"/>
  <c r="Q9" i="23"/>
  <c r="L14" i="23" s="1"/>
  <c r="N5" i="10"/>
  <c r="L5" i="10"/>
  <c r="L6" i="10" s="1"/>
  <c r="L10" i="10"/>
  <c r="L11" i="10" s="1"/>
  <c r="L9" i="10"/>
  <c r="M10" i="10"/>
  <c r="M11" i="10" s="1"/>
  <c r="M9" i="10"/>
  <c r="N9" i="10"/>
  <c r="N10" i="10"/>
  <c r="N11" i="10" s="1"/>
  <c r="P10" i="10"/>
  <c r="P11" i="10" s="1"/>
  <c r="P9" i="10"/>
  <c r="Q10" i="10"/>
  <c r="Q11" i="10" s="1"/>
  <c r="L4" i="10"/>
  <c r="Q9" i="10"/>
  <c r="L14" i="10" s="1"/>
  <c r="O9" i="10"/>
  <c r="O10" i="10"/>
  <c r="O11" i="10" s="1"/>
  <c r="N9" i="33"/>
  <c r="N10" i="33"/>
  <c r="N11" i="33" s="1"/>
  <c r="O10" i="33"/>
  <c r="O11" i="33" s="1"/>
  <c r="O9" i="33"/>
  <c r="L9" i="33"/>
  <c r="L10" i="33"/>
  <c r="P9" i="33"/>
  <c r="P10" i="33"/>
  <c r="P11" i="33" s="1"/>
  <c r="M9" i="33"/>
  <c r="M10" i="33"/>
  <c r="Q9" i="33"/>
  <c r="L14" i="33" s="1"/>
  <c r="Q10" i="33"/>
  <c r="P10" i="34"/>
  <c r="P11" i="34" s="1"/>
  <c r="P9" i="34"/>
  <c r="M9" i="34"/>
  <c r="M10" i="34"/>
  <c r="Q9" i="34"/>
  <c r="L14" i="34" s="1"/>
  <c r="Q10" i="34"/>
  <c r="N9" i="34"/>
  <c r="N10" i="34"/>
  <c r="N11" i="34" s="1"/>
  <c r="L10" i="34"/>
  <c r="L9" i="34"/>
  <c r="O10" i="34"/>
  <c r="O11" i="34" s="1"/>
  <c r="O9" i="34"/>
  <c r="P9" i="32"/>
  <c r="P10" i="32"/>
  <c r="P11" i="32" s="1"/>
  <c r="M10" i="32"/>
  <c r="M9" i="32"/>
  <c r="N9" i="32"/>
  <c r="N10" i="32"/>
  <c r="N11" i="32" s="1"/>
  <c r="L9" i="32"/>
  <c r="L10" i="32"/>
  <c r="Q10" i="32"/>
  <c r="Q9" i="32"/>
  <c r="L14" i="32" s="1"/>
  <c r="O9" i="32"/>
  <c r="O10" i="32"/>
  <c r="O11" i="32" s="1"/>
  <c r="N9" i="29"/>
  <c r="N10" i="29"/>
  <c r="N11" i="29" s="1"/>
  <c r="O9" i="29"/>
  <c r="O10" i="29"/>
  <c r="O11" i="29" s="1"/>
  <c r="L10" i="29"/>
  <c r="L9" i="29"/>
  <c r="P10" i="29"/>
  <c r="P11" i="29" s="1"/>
  <c r="P9" i="29"/>
  <c r="M9" i="29"/>
  <c r="M10" i="29"/>
  <c r="Q9" i="29"/>
  <c r="L14" i="29" s="1"/>
  <c r="Q10" i="29"/>
  <c r="O10" i="19"/>
  <c r="O11" i="19" s="1"/>
  <c r="O9" i="19"/>
  <c r="L9" i="19"/>
  <c r="L10" i="19"/>
  <c r="P10" i="19"/>
  <c r="P11" i="19" s="1"/>
  <c r="P9" i="19"/>
  <c r="N9" i="19"/>
  <c r="N10" i="19"/>
  <c r="N11" i="19" s="1"/>
  <c r="M9" i="19"/>
  <c r="M10" i="19"/>
  <c r="M11" i="19" s="1"/>
  <c r="Q9" i="19"/>
  <c r="L14" i="19" s="1"/>
  <c r="Q10" i="19"/>
  <c r="L9" i="18"/>
  <c r="L10" i="18"/>
  <c r="Q9" i="18"/>
  <c r="L14" i="18" s="1"/>
  <c r="Q10" i="18"/>
  <c r="N10" i="18"/>
  <c r="N11" i="18" s="1"/>
  <c r="N9" i="18"/>
  <c r="P9" i="18"/>
  <c r="P10" i="18"/>
  <c r="M10" i="18"/>
  <c r="M11" i="18" s="1"/>
  <c r="M9" i="18"/>
  <c r="O10" i="18"/>
  <c r="O11" i="18" s="1"/>
  <c r="O9" i="18"/>
  <c r="N10" i="15"/>
  <c r="N11" i="15" s="1"/>
  <c r="N9" i="15"/>
  <c r="O10" i="15"/>
  <c r="O11" i="15" s="1"/>
  <c r="O9" i="15"/>
  <c r="L5" i="15"/>
  <c r="L6" i="15" s="1"/>
  <c r="L9" i="15"/>
  <c r="N5" i="15"/>
  <c r="L10" i="15"/>
  <c r="L11" i="15" s="1"/>
  <c r="P10" i="15"/>
  <c r="P11" i="15" s="1"/>
  <c r="P9" i="15"/>
  <c r="M9" i="15"/>
  <c r="M10" i="15"/>
  <c r="M11" i="15" s="1"/>
  <c r="Q9" i="15"/>
  <c r="L14" i="15" s="1"/>
  <c r="L4" i="15"/>
  <c r="Q10" i="15"/>
  <c r="Q11" i="15" s="1"/>
  <c r="M9" i="2"/>
  <c r="M10" i="2"/>
  <c r="Q9" i="2"/>
  <c r="L14" i="2" s="1"/>
  <c r="Q10" i="2"/>
  <c r="Q11" i="2" s="1"/>
  <c r="L4" i="2"/>
  <c r="N10" i="2"/>
  <c r="N11" i="2" s="1"/>
  <c r="N9" i="2"/>
  <c r="O10" i="2"/>
  <c r="O11" i="2" s="1"/>
  <c r="O9" i="2"/>
  <c r="N5" i="2"/>
  <c r="L5" i="2"/>
  <c r="L6" i="2" s="1"/>
  <c r="L9" i="2"/>
  <c r="L10" i="2"/>
  <c r="L11" i="2" s="1"/>
  <c r="P10" i="2"/>
  <c r="P11" i="2" s="1"/>
  <c r="P9" i="2"/>
  <c r="P10" i="14"/>
  <c r="P11" i="14" s="1"/>
  <c r="P9" i="14"/>
  <c r="L4" i="14"/>
  <c r="Q9" i="14"/>
  <c r="L14" i="14" s="1"/>
  <c r="Q10" i="14"/>
  <c r="Q11" i="14" s="1"/>
  <c r="N9" i="14"/>
  <c r="N10" i="14"/>
  <c r="N11" i="14" s="1"/>
  <c r="L10" i="14"/>
  <c r="L11" i="14" s="1"/>
  <c r="L5" i="14"/>
  <c r="L6" i="14" s="1"/>
  <c r="N5" i="14"/>
  <c r="L9" i="14"/>
  <c r="M10" i="14"/>
  <c r="M11" i="14" s="1"/>
  <c r="M9" i="14"/>
  <c r="O10" i="14"/>
  <c r="O11" i="14" s="1"/>
  <c r="O9" i="14"/>
  <c r="O9" i="3"/>
  <c r="O10" i="3"/>
  <c r="O11" i="3" s="1"/>
  <c r="N5" i="3"/>
  <c r="L10" i="3"/>
  <c r="L11" i="3" s="1"/>
  <c r="L6" i="3"/>
  <c r="L9" i="3"/>
  <c r="M9" i="3"/>
  <c r="M10" i="3"/>
  <c r="M11" i="3" s="1"/>
  <c r="P10" i="3"/>
  <c r="P11" i="3" s="1"/>
  <c r="P9" i="3"/>
  <c r="N10" i="3"/>
  <c r="N11" i="3" s="1"/>
  <c r="N9" i="3"/>
  <c r="N9" i="25"/>
  <c r="N10" i="25"/>
  <c r="N11" i="25" s="1"/>
  <c r="O9" i="25"/>
  <c r="O10" i="25"/>
  <c r="O11" i="25" s="1"/>
  <c r="L10" i="25"/>
  <c r="L9" i="25"/>
  <c r="P10" i="25"/>
  <c r="P11" i="25" s="1"/>
  <c r="P9" i="25"/>
  <c r="M9" i="25"/>
  <c r="M10" i="25"/>
  <c r="Q9" i="25"/>
  <c r="L14" i="25" s="1"/>
  <c r="Q10" i="25"/>
  <c r="M10" i="24"/>
  <c r="M9" i="24"/>
  <c r="Q10" i="24"/>
  <c r="Q9" i="24"/>
  <c r="L14" i="24" s="1"/>
  <c r="L9" i="24"/>
  <c r="L10" i="24"/>
  <c r="N9" i="24"/>
  <c r="N10" i="24"/>
  <c r="N11" i="24" s="1"/>
  <c r="P10" i="24"/>
  <c r="P11" i="24" s="1"/>
  <c r="P9" i="24"/>
  <c r="O9" i="24"/>
  <c r="O10" i="24"/>
  <c r="O11" i="24" s="1"/>
  <c r="N10" i="13"/>
  <c r="N11" i="13" s="1"/>
  <c r="N9" i="13"/>
  <c r="O10" i="13"/>
  <c r="O11" i="13" s="1"/>
  <c r="O9" i="13"/>
  <c r="L5" i="13"/>
  <c r="L6" i="13" s="1"/>
  <c r="L10" i="13"/>
  <c r="L11" i="13" s="1"/>
  <c r="L9" i="13"/>
  <c r="N5" i="13"/>
  <c r="P9" i="13"/>
  <c r="P10" i="13"/>
  <c r="P11" i="13" s="1"/>
  <c r="M9" i="13"/>
  <c r="M10" i="13"/>
  <c r="M11" i="13" s="1"/>
  <c r="Q9" i="13"/>
  <c r="L14" i="13" s="1"/>
  <c r="L4" i="13"/>
  <c r="Q10" i="13"/>
  <c r="Q11" i="13" s="1"/>
  <c r="P9" i="1"/>
  <c r="P10" i="1"/>
  <c r="P11" i="1" s="1"/>
  <c r="O10" i="1"/>
  <c r="O11" i="1" s="1"/>
  <c r="O9" i="1"/>
  <c r="L4" i="1"/>
  <c r="Q10" i="1"/>
  <c r="Q11" i="1" s="1"/>
  <c r="Q9" i="1"/>
  <c r="L14" i="1" s="1"/>
  <c r="M10" i="1"/>
  <c r="M11" i="1" s="1"/>
  <c r="M9" i="1"/>
  <c r="N10" i="1"/>
  <c r="N11" i="1" s="1"/>
  <c r="N9" i="1"/>
  <c r="N10" i="30"/>
  <c r="N11" i="30" s="1"/>
  <c r="N9" i="30"/>
  <c r="O9" i="30"/>
  <c r="O10" i="30"/>
  <c r="O11" i="30" s="1"/>
  <c r="L9" i="30"/>
  <c r="L10" i="30"/>
  <c r="P9" i="30"/>
  <c r="P10" i="30"/>
  <c r="P11" i="30" s="1"/>
  <c r="M10" i="30"/>
  <c r="M9" i="30"/>
  <c r="Q9" i="30"/>
  <c r="L14" i="30" s="1"/>
  <c r="Q10" i="30"/>
  <c r="L9" i="27"/>
  <c r="L10" i="27"/>
  <c r="P9" i="27"/>
  <c r="P10" i="27"/>
  <c r="P11" i="27" s="1"/>
  <c r="M9" i="27"/>
  <c r="M10" i="27"/>
  <c r="Q10" i="27"/>
  <c r="Q9" i="27"/>
  <c r="L14" i="27" s="1"/>
  <c r="O9" i="27"/>
  <c r="O10" i="27"/>
  <c r="O11" i="27" s="1"/>
  <c r="N10" i="27"/>
  <c r="N11" i="27" s="1"/>
  <c r="N9" i="27"/>
  <c r="L9" i="21"/>
  <c r="L10" i="21"/>
  <c r="P9" i="21"/>
  <c r="P10" i="21"/>
  <c r="P11" i="21" s="1"/>
  <c r="M9" i="21"/>
  <c r="M10" i="21"/>
  <c r="Q10" i="21"/>
  <c r="Q9" i="21"/>
  <c r="L14" i="21" s="1"/>
  <c r="O9" i="21"/>
  <c r="O10" i="21"/>
  <c r="O11" i="21" s="1"/>
  <c r="N10" i="21"/>
  <c r="N11" i="21" s="1"/>
  <c r="N9" i="21"/>
  <c r="N10" i="20"/>
  <c r="N9" i="20"/>
  <c r="O9" i="20"/>
  <c r="O10" i="20"/>
  <c r="O11" i="20" s="1"/>
  <c r="L9" i="20"/>
  <c r="L10" i="20"/>
  <c r="P10" i="20"/>
  <c r="P11" i="20" s="1"/>
  <c r="P9" i="20"/>
  <c r="M10" i="20"/>
  <c r="M9" i="20"/>
  <c r="Q10" i="20"/>
  <c r="Q9" i="20"/>
  <c r="L14" i="20" s="1"/>
  <c r="M10" i="11"/>
  <c r="M11" i="11" s="1"/>
  <c r="M9" i="11"/>
  <c r="N9" i="11"/>
  <c r="N10" i="11"/>
  <c r="N11" i="11" s="1"/>
  <c r="L4" i="11"/>
  <c r="Q10" i="11"/>
  <c r="Q11" i="11" s="1"/>
  <c r="Q9" i="11"/>
  <c r="L14" i="11" s="1"/>
  <c r="O9" i="11"/>
  <c r="O10" i="11"/>
  <c r="O11" i="11" s="1"/>
  <c r="L5" i="11"/>
  <c r="L6" i="11" s="1"/>
  <c r="L9" i="11"/>
  <c r="L10" i="11"/>
  <c r="L11" i="11" s="1"/>
  <c r="N5" i="11"/>
  <c r="P9" i="11"/>
  <c r="P10" i="11"/>
  <c r="P11" i="11" s="1"/>
  <c r="Q11" i="6"/>
  <c r="L14" i="6"/>
  <c r="P11" i="6"/>
  <c r="N5" i="6"/>
  <c r="L5" i="6"/>
  <c r="L6" i="6" s="1"/>
  <c r="M11" i="6"/>
  <c r="N11" i="6"/>
  <c r="O10" i="4"/>
  <c r="O11" i="4" s="1"/>
  <c r="O9" i="4"/>
  <c r="N5" i="4"/>
  <c r="L5" i="4"/>
  <c r="L6" i="4" s="1"/>
  <c r="L9" i="4"/>
  <c r="L10" i="4"/>
  <c r="L11" i="4" s="1"/>
  <c r="P10" i="4"/>
  <c r="P11" i="4" s="1"/>
  <c r="P9" i="4"/>
  <c r="N9" i="4"/>
  <c r="N10" i="4"/>
  <c r="N11" i="4" s="1"/>
  <c r="M9" i="4"/>
  <c r="M10" i="4"/>
  <c r="M11" i="4" s="1"/>
  <c r="Q9" i="4"/>
  <c r="L14" i="4" s="1"/>
  <c r="L4" i="4"/>
  <c r="Q10" i="4"/>
  <c r="Q11" i="4" s="1"/>
  <c r="L5" i="1"/>
  <c r="L6" i="1" s="1"/>
  <c r="N5" i="1"/>
  <c r="N5" i="35" l="1"/>
  <c r="M11" i="35"/>
  <c r="Q11" i="35"/>
  <c r="L4" i="35"/>
  <c r="L11" i="35"/>
  <c r="L5" i="35"/>
  <c r="L6" i="35" s="1"/>
  <c r="Q11" i="31"/>
  <c r="L4" i="31"/>
  <c r="M11" i="31"/>
  <c r="L11" i="31"/>
  <c r="L5" i="31"/>
  <c r="L6" i="31" s="1"/>
  <c r="L5" i="17"/>
  <c r="L6" i="17" s="1"/>
  <c r="L11" i="17"/>
  <c r="N5" i="17"/>
  <c r="Q11" i="17"/>
  <c r="L4" i="17"/>
  <c r="Q11" i="23"/>
  <c r="L4" i="23"/>
  <c r="N5" i="23"/>
  <c r="M11" i="23"/>
  <c r="L11" i="23"/>
  <c r="L5" i="23"/>
  <c r="L6" i="23" s="1"/>
  <c r="N5" i="33"/>
  <c r="M11" i="33"/>
  <c r="Q11" i="33"/>
  <c r="L4" i="33"/>
  <c r="L11" i="33"/>
  <c r="L5" i="33"/>
  <c r="L6" i="33" s="1"/>
  <c r="N5" i="34"/>
  <c r="M11" i="34"/>
  <c r="Q11" i="34"/>
  <c r="L4" i="34"/>
  <c r="L11" i="34"/>
  <c r="L5" i="34"/>
  <c r="L6" i="34" s="1"/>
  <c r="L11" i="32"/>
  <c r="L5" i="32"/>
  <c r="L6" i="32" s="1"/>
  <c r="N5" i="32"/>
  <c r="M11" i="32"/>
  <c r="Q11" i="32"/>
  <c r="L4" i="32"/>
  <c r="Q11" i="29"/>
  <c r="L4" i="29"/>
  <c r="N5" i="29"/>
  <c r="M11" i="29"/>
  <c r="L11" i="29"/>
  <c r="L5" i="29"/>
  <c r="L6" i="29" s="1"/>
  <c r="L5" i="19"/>
  <c r="L6" i="19" s="1"/>
  <c r="N5" i="19"/>
  <c r="L11" i="19"/>
  <c r="Q11" i="19"/>
  <c r="L4" i="19"/>
  <c r="L11" i="18"/>
  <c r="N5" i="18"/>
  <c r="L5" i="18"/>
  <c r="L6" i="18" s="1"/>
  <c r="Q11" i="18"/>
  <c r="L4" i="18"/>
  <c r="Q11" i="25"/>
  <c r="L4" i="25"/>
  <c r="N5" i="25"/>
  <c r="M11" i="25"/>
  <c r="L11" i="25"/>
  <c r="L5" i="25"/>
  <c r="L6" i="25" s="1"/>
  <c r="Q11" i="24"/>
  <c r="L4" i="24"/>
  <c r="L11" i="24"/>
  <c r="L5" i="24"/>
  <c r="L6" i="24" s="1"/>
  <c r="N5" i="24"/>
  <c r="M11" i="24"/>
  <c r="Q11" i="30"/>
  <c r="L4" i="30"/>
  <c r="L11" i="30"/>
  <c r="L5" i="30"/>
  <c r="L6" i="30" s="1"/>
  <c r="N5" i="30"/>
  <c r="M11" i="30"/>
  <c r="Q11" i="27"/>
  <c r="L4" i="27"/>
  <c r="N5" i="27"/>
  <c r="M11" i="27"/>
  <c r="L11" i="27"/>
  <c r="L5" i="27"/>
  <c r="L6" i="27" s="1"/>
  <c r="Q11" i="21"/>
  <c r="L4" i="21"/>
  <c r="N5" i="21"/>
  <c r="M11" i="21"/>
  <c r="L11" i="21"/>
  <c r="L5" i="21"/>
  <c r="L6" i="21" s="1"/>
  <c r="Q11" i="20"/>
  <c r="L4" i="20"/>
  <c r="L11" i="20"/>
  <c r="L5" i="20"/>
  <c r="L6" i="20" s="1"/>
  <c r="N5" i="20"/>
  <c r="M11" i="20"/>
</calcChain>
</file>

<file path=xl/sharedStrings.xml><?xml version="1.0" encoding="utf-8"?>
<sst xmlns="http://schemas.openxmlformats.org/spreadsheetml/2006/main" count="4593" uniqueCount="127">
  <si>
    <t>Assemblage:</t>
  </si>
  <si>
    <t>Breeding bird assemblage of lowland open waters and their margins</t>
  </si>
  <si>
    <t xml:space="preserve">Date of assessment (dd/mm/yy): </t>
  </si>
  <si>
    <t xml:space="preserve">Assessed by: </t>
  </si>
  <si>
    <t>Hannah Westhenry</t>
  </si>
  <si>
    <t>Species</t>
  </si>
  <si>
    <t>Score</t>
  </si>
  <si>
    <t>Present</t>
  </si>
  <si>
    <t xml:space="preserve"> </t>
  </si>
  <si>
    <t>Annual mean</t>
  </si>
  <si>
    <t>±</t>
  </si>
  <si>
    <t>Avocet</t>
  </si>
  <si>
    <t>Bearded Tit</t>
  </si>
  <si>
    <t>y</t>
  </si>
  <si>
    <t>Y</t>
  </si>
  <si>
    <t>Cetti’s Warbler</t>
  </si>
  <si>
    <t>Common Tern</t>
  </si>
  <si>
    <t>Cuckoo</t>
  </si>
  <si>
    <t>Gadwall</t>
  </si>
  <si>
    <t>Grasshopper Warbler</t>
  </si>
  <si>
    <t>Great Crested Grebe</t>
  </si>
  <si>
    <t>Grey Heron</t>
  </si>
  <si>
    <t>Grey Wagtail</t>
  </si>
  <si>
    <t>Greylag Goose</t>
  </si>
  <si>
    <t>Kingfisher</t>
  </si>
  <si>
    <t>Little Egret</t>
  </si>
  <si>
    <t>Little Grebe</t>
  </si>
  <si>
    <t>Little Ringed Plover</t>
  </si>
  <si>
    <t>Marsh Harrier</t>
  </si>
  <si>
    <t>Mute Swan</t>
  </si>
  <si>
    <t>Pintail</t>
  </si>
  <si>
    <t>Pochard</t>
  </si>
  <si>
    <t>Redshank</t>
  </si>
  <si>
    <t>Reed Bunting</t>
  </si>
  <si>
    <t>Reed Warbler</t>
  </si>
  <si>
    <t>Ringed Plover</t>
  </si>
  <si>
    <t>Savi’s Warbler</t>
  </si>
  <si>
    <t>Sedge Warbler</t>
  </si>
  <si>
    <t>Shelduck</t>
  </si>
  <si>
    <t>Shoveler</t>
  </si>
  <si>
    <t>Snipe</t>
  </si>
  <si>
    <t>Teal</t>
  </si>
  <si>
    <t>Tufted Duck</t>
  </si>
  <si>
    <t>Water Rail</t>
  </si>
  <si>
    <t>Willow Tit</t>
  </si>
  <si>
    <t>Total</t>
  </si>
  <si>
    <t>Assessed by:</t>
  </si>
  <si>
    <t>Ruth Bidgood</t>
  </si>
  <si>
    <t>Breeding bird assemblage of upland moorland and grassland without water bodies</t>
  </si>
  <si>
    <t>Harry Southern</t>
  </si>
  <si>
    <t>Black Grouse</t>
  </si>
  <si>
    <t>Buzzard</t>
  </si>
  <si>
    <t>Chough</t>
  </si>
  <si>
    <t>Curlew</t>
  </si>
  <si>
    <t>Dipper</t>
  </si>
  <si>
    <t>Dunlin</t>
  </si>
  <si>
    <t>Hen Harrier</t>
  </si>
  <si>
    <t>Merlin</t>
  </si>
  <si>
    <t>Peregrine Falcon</t>
  </si>
  <si>
    <t>Raven</t>
  </si>
  <si>
    <t>Red Grouse</t>
  </si>
  <si>
    <t>Ring Ouzel</t>
  </si>
  <si>
    <t>Short-eared Owl</t>
  </si>
  <si>
    <t>Stonechat</t>
  </si>
  <si>
    <t>Twite</t>
  </si>
  <si>
    <t>Wheatear</t>
  </si>
  <si>
    <t>Whinchat</t>
  </si>
  <si>
    <t>Breeding bird assemblage of woodland</t>
  </si>
  <si>
    <t>Anneke Emery</t>
  </si>
  <si>
    <t>Tim Horton</t>
  </si>
  <si>
    <t>Bullfinch</t>
  </si>
  <si>
    <t>Coal Tit</t>
  </si>
  <si>
    <t>Common Crossbill</t>
  </si>
  <si>
    <t>Firecrest</t>
  </si>
  <si>
    <t>Garden Warbler</t>
  </si>
  <si>
    <t>Goshawk</t>
  </si>
  <si>
    <t>Great Spotted Woodpecker</t>
  </si>
  <si>
    <t>Green Woodpecker</t>
  </si>
  <si>
    <t>Hawfinch</t>
  </si>
  <si>
    <t>Hobby</t>
  </si>
  <si>
    <t>Jay</t>
  </si>
  <si>
    <t>Lesser Redpoll</t>
  </si>
  <si>
    <t>Lesser Spotted Woodpecker</t>
  </si>
  <si>
    <t>Long-tailed Tit</t>
  </si>
  <si>
    <t>Marsh Tit</t>
  </si>
  <si>
    <t>Nuthatch</t>
  </si>
  <si>
    <t>Pied Flycatcher</t>
  </si>
  <si>
    <t>Red Kite</t>
  </si>
  <si>
    <t>Redstart</t>
  </si>
  <si>
    <t>Siskin</t>
  </si>
  <si>
    <t>Sparrowhawk</t>
  </si>
  <si>
    <t>Spotted Flycatcher</t>
  </si>
  <si>
    <t>Stock Dove</t>
  </si>
  <si>
    <t>Tawny Owl</t>
  </si>
  <si>
    <t>Tree Pipit</t>
  </si>
  <si>
    <t>Treecreeper</t>
  </si>
  <si>
    <t>Wood Warbler</t>
  </si>
  <si>
    <t>Woodcock</t>
  </si>
  <si>
    <t>Wryneck</t>
  </si>
  <si>
    <t>Anthony Caravaggi</t>
  </si>
  <si>
    <t>Checked by:</t>
  </si>
  <si>
    <t>Ruth Bidgood 06/07/2020</t>
  </si>
  <si>
    <t>last seen</t>
  </si>
  <si>
    <t>Breeding bird assemblage of lowland damp grasslands</t>
  </si>
  <si>
    <t>Lapwing</t>
  </si>
  <si>
    <t>Breeding bird assemblage of upland moorland and grassland with water bodies</t>
  </si>
  <si>
    <t>Common Sandpiper</t>
  </si>
  <si>
    <t>Goosander</t>
  </si>
  <si>
    <t>Oystercatcher</t>
  </si>
  <si>
    <t>Breeding bird assemblage of sand-dunes and saltmarshes</t>
  </si>
  <si>
    <t>Black-headed Gull</t>
  </si>
  <si>
    <t>Herring Gull</t>
  </si>
  <si>
    <t>Lesser Black-backed Gull</t>
  </si>
  <si>
    <t>Linnet</t>
  </si>
  <si>
    <t>Rock Pipit</t>
  </si>
  <si>
    <t>Sandwich Tern</t>
  </si>
  <si>
    <t>LAST SEEN</t>
  </si>
  <si>
    <t>Ruth Bidgood 03/07/2020</t>
  </si>
  <si>
    <t>Threshold</t>
  </si>
  <si>
    <t>Difference</t>
  </si>
  <si>
    <t>Expected</t>
  </si>
  <si>
    <t>Percentage</t>
  </si>
  <si>
    <t>n</t>
  </si>
  <si>
    <t>score</t>
  </si>
  <si>
    <t>&gt;T</t>
  </si>
  <si>
    <t>All</t>
  </si>
  <si>
    <t>Bittern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</si>
</sst>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"/>
    <numFmt numFmtId="166" formatCode="0.0"/>
  </numFmts>
  <fonts count="19">
    <font>
      <sz val="11"/>
      <color theme="1"/>
      <name val="Arial"/>
    </font>
    <font>
      <b/>
      <sz val="11"/>
      <color theme="1"/>
      <name val="Calibri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Docs-Calibri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Roboto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14" fontId="4" fillId="0" borderId="0" xfId="0" applyNumberFormat="1" applyFont="1" applyAlignment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" fillId="0" borderId="1" xfId="0" applyFont="1" applyBorder="1"/>
    <xf numFmtId="0" fontId="6" fillId="0" borderId="1" xfId="0" applyFont="1" applyBorder="1"/>
    <xf numFmtId="164" fontId="5" fillId="0" borderId="0" xfId="0" applyNumberFormat="1" applyFont="1" applyAlignment="1"/>
    <xf numFmtId="0" fontId="10" fillId="0" borderId="2" xfId="0" applyFont="1" applyBorder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164" fontId="4" fillId="0" borderId="0" xfId="0" applyNumberFormat="1" applyFont="1" applyAlignment="1"/>
    <xf numFmtId="0" fontId="12" fillId="0" borderId="0" xfId="0" applyFont="1" applyAlignment="1"/>
    <xf numFmtId="164" fontId="5" fillId="0" borderId="0" xfId="0" applyNumberFormat="1" applyFont="1" applyAlignment="1">
      <alignment horizontal="right"/>
    </xf>
    <xf numFmtId="0" fontId="13" fillId="0" borderId="0" xfId="0" applyFont="1" applyAlignment="1"/>
    <xf numFmtId="0" fontId="5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0" borderId="0" xfId="0" applyNumberFormat="1" applyFont="1"/>
    <xf numFmtId="0" fontId="14" fillId="2" borderId="0" xfId="0" applyFont="1" applyFill="1" applyAlignment="1"/>
    <xf numFmtId="0" fontId="7" fillId="3" borderId="0" xfId="0" applyFont="1" applyFill="1" applyAlignment="1">
      <alignment wrapText="1"/>
    </xf>
    <xf numFmtId="0" fontId="5" fillId="0" borderId="0" xfId="0" applyFont="1" applyAlignment="1"/>
    <xf numFmtId="165" fontId="4" fillId="0" borderId="0" xfId="0" applyNumberFormat="1" applyFont="1" applyAlignment="1"/>
    <xf numFmtId="0" fontId="13" fillId="0" borderId="0" xfId="0" applyFont="1" applyAlignme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0" xfId="0" applyFont="1" applyAlignment="1"/>
    <xf numFmtId="166" fontId="15" fillId="0" borderId="0" xfId="0" applyNumberFormat="1" applyFont="1"/>
    <xf numFmtId="166" fontId="6" fillId="0" borderId="0" xfId="0" applyNumberFormat="1" applyFont="1"/>
    <xf numFmtId="166" fontId="4" fillId="0" borderId="0" xfId="0" applyNumberFormat="1" applyFont="1"/>
    <xf numFmtId="0" fontId="18" fillId="0" borderId="0" xfId="0" applyFont="1" applyAlignment="1">
      <alignment horizontal="left"/>
    </xf>
    <xf numFmtId="166" fontId="15" fillId="0" borderId="0" xfId="0" applyNumberFormat="1" applyFont="1" applyAlignment="1"/>
    <xf numFmtId="1" fontId="15" fillId="0" borderId="0" xfId="0" applyNumberFormat="1" applyFont="1" applyAlignment="1"/>
    <xf numFmtId="166" fontId="16" fillId="0" borderId="0" xfId="0" applyNumberFormat="1" applyFont="1" applyAlignment="1">
      <alignment horizontal="left"/>
    </xf>
    <xf numFmtId="0" fontId="6" fillId="0" borderId="0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1"/>
  <sheetViews>
    <sheetView zoomScale="80" zoomScaleNormal="80" workbookViewId="0">
      <selection activeCell="A16" sqref="A16"/>
    </sheetView>
  </sheetViews>
  <sheetFormatPr defaultColWidth="12.6640625" defaultRowHeight="15" customHeight="1"/>
  <cols>
    <col min="1" max="1" width="22" customWidth="1"/>
    <col min="2" max="9" width="7.6640625" customWidth="1"/>
    <col min="10" max="10" width="3.9140625" customWidth="1"/>
    <col min="11" max="11" width="10.6640625" customWidth="1"/>
    <col min="12" max="12" width="6.6640625" style="48" bestFit="1" customWidth="1"/>
    <col min="13" max="15" width="5.9140625" bestFit="1" customWidth="1"/>
    <col min="16" max="16" width="4.5" bestFit="1" customWidth="1"/>
    <col min="17" max="17" width="4.9140625" bestFit="1" customWidth="1"/>
    <col min="18" max="24" width="7.6640625" customWidth="1"/>
  </cols>
  <sheetData>
    <row r="1" spans="1:17" ht="14.25" customHeight="1">
      <c r="A1" s="57" t="s">
        <v>0</v>
      </c>
      <c r="B1" s="58"/>
      <c r="C1" s="58"/>
      <c r="D1" s="1" t="s">
        <v>1</v>
      </c>
    </row>
    <row r="2" spans="1:17" ht="14.25" customHeight="1">
      <c r="A2" s="59" t="s">
        <v>2</v>
      </c>
      <c r="B2" s="58"/>
      <c r="C2" s="58"/>
      <c r="D2" s="2">
        <v>43995</v>
      </c>
    </row>
    <row r="3" spans="1:17" ht="14.25" customHeight="1">
      <c r="A3" s="59" t="s">
        <v>3</v>
      </c>
      <c r="B3" s="58"/>
      <c r="C3" s="58"/>
      <c r="D3" s="3" t="s">
        <v>4</v>
      </c>
      <c r="K3" s="46" t="s">
        <v>118</v>
      </c>
      <c r="L3" s="48">
        <v>44.5</v>
      </c>
    </row>
    <row r="4" spans="1:17" ht="14.25" customHeight="1">
      <c r="J4" s="4"/>
      <c r="K4" s="46" t="s">
        <v>7</v>
      </c>
      <c r="L4" s="48">
        <f>H31</f>
        <v>65.5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K5" s="46" t="s">
        <v>9</v>
      </c>
      <c r="L5" s="49">
        <f>AVERAGE(C31:G31)</f>
        <v>62.1</v>
      </c>
      <c r="M5" s="50" t="s">
        <v>10</v>
      </c>
      <c r="N5" s="51">
        <f>_xlfn.STDEV.S(C31:G31)</f>
        <v>3.5071355833500362</v>
      </c>
    </row>
    <row r="6" spans="1:17" ht="14.25" customHeight="1">
      <c r="A6" s="7" t="s">
        <v>15</v>
      </c>
      <c r="B6" s="8">
        <v>3</v>
      </c>
      <c r="C6" s="11" t="s">
        <v>13</v>
      </c>
      <c r="D6" s="11" t="s">
        <v>13</v>
      </c>
      <c r="E6" s="11" t="s">
        <v>13</v>
      </c>
      <c r="F6" s="11" t="s">
        <v>13</v>
      </c>
      <c r="G6" s="11" t="s">
        <v>13</v>
      </c>
      <c r="H6" s="11" t="s">
        <v>14</v>
      </c>
      <c r="K6" s="46" t="s">
        <v>119</v>
      </c>
      <c r="L6" s="48">
        <f>L5-L3</f>
        <v>17.600000000000001</v>
      </c>
    </row>
    <row r="7" spans="1:17" ht="14.25" customHeight="1">
      <c r="A7" s="7" t="s">
        <v>17</v>
      </c>
      <c r="B7" s="8">
        <v>2.5</v>
      </c>
      <c r="C7" s="11" t="s">
        <v>13</v>
      </c>
      <c r="D7" s="11" t="s">
        <v>13</v>
      </c>
      <c r="E7" s="11" t="s">
        <v>13</v>
      </c>
      <c r="F7" s="11" t="s">
        <v>13</v>
      </c>
      <c r="G7" s="11" t="s">
        <v>13</v>
      </c>
      <c r="H7" s="11" t="s">
        <v>14</v>
      </c>
      <c r="K7" s="46"/>
    </row>
    <row r="8" spans="1:17" ht="14.25" customHeight="1">
      <c r="A8" s="7" t="s">
        <v>18</v>
      </c>
      <c r="B8" s="8">
        <v>3.5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19</v>
      </c>
      <c r="B9" s="8">
        <v>2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25</v>
      </c>
      <c r="M9" s="48">
        <f t="shared" si="0"/>
        <v>25</v>
      </c>
      <c r="N9" s="48">
        <f t="shared" si="0"/>
        <v>23</v>
      </c>
      <c r="O9" s="48">
        <f t="shared" si="0"/>
        <v>23</v>
      </c>
      <c r="P9" s="48">
        <f t="shared" si="0"/>
        <v>24</v>
      </c>
      <c r="Q9" s="48">
        <f t="shared" si="0"/>
        <v>25</v>
      </c>
    </row>
    <row r="10" spans="1:17" ht="14.25" customHeight="1">
      <c r="A10" s="7" t="s">
        <v>20</v>
      </c>
      <c r="B10" s="8">
        <v>3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65.5</v>
      </c>
      <c r="M10" s="55">
        <f t="shared" si="1"/>
        <v>65.5</v>
      </c>
      <c r="N10" s="55">
        <f t="shared" si="1"/>
        <v>58.5</v>
      </c>
      <c r="O10" s="55">
        <f t="shared" si="1"/>
        <v>58.5</v>
      </c>
      <c r="P10" s="55">
        <f t="shared" si="1"/>
        <v>62.5</v>
      </c>
      <c r="Q10" s="55">
        <f t="shared" si="1"/>
        <v>65.5</v>
      </c>
    </row>
    <row r="11" spans="1:17" ht="14.25" customHeight="1">
      <c r="A11" s="7" t="s">
        <v>21</v>
      </c>
      <c r="B11" s="8">
        <v>2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 t="shared" si="2"/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22</v>
      </c>
      <c r="B12" s="8">
        <v>2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23</v>
      </c>
      <c r="B13" s="8">
        <v>2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46</v>
      </c>
    </row>
    <row r="14" spans="1:17" ht="14.25" customHeight="1">
      <c r="A14" s="7" t="s">
        <v>24</v>
      </c>
      <c r="B14" s="8">
        <v>3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54.347826086956516</v>
      </c>
    </row>
    <row r="15" spans="1:17" ht="14.25" customHeight="1">
      <c r="A15" s="7" t="s">
        <v>26</v>
      </c>
      <c r="B15" s="8">
        <v>3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27</v>
      </c>
      <c r="B16" s="8">
        <v>3</v>
      </c>
      <c r="C16" s="11" t="s">
        <v>14</v>
      </c>
      <c r="D16" s="11" t="s">
        <v>14</v>
      </c>
      <c r="E16" s="9"/>
      <c r="F16" s="9"/>
      <c r="G16" s="9"/>
      <c r="H16" s="13" t="s">
        <v>14</v>
      </c>
    </row>
    <row r="17" spans="1:10" ht="14.25" customHeight="1">
      <c r="A17" s="7" t="s">
        <v>29</v>
      </c>
      <c r="B17" s="8">
        <v>3</v>
      </c>
      <c r="C17" s="14" t="s">
        <v>14</v>
      </c>
      <c r="D17" s="14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  <c r="J17" s="6" t="s">
        <v>8</v>
      </c>
    </row>
    <row r="18" spans="1:10" ht="14.25" customHeight="1">
      <c r="A18" s="7" t="s">
        <v>30</v>
      </c>
      <c r="B18" s="8">
        <v>5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3" t="s">
        <v>14</v>
      </c>
    </row>
    <row r="19" spans="1:10" ht="14.25" customHeight="1">
      <c r="A19" s="7" t="s">
        <v>31</v>
      </c>
      <c r="B19" s="8">
        <v>4</v>
      </c>
      <c r="C19" s="11" t="s">
        <v>14</v>
      </c>
      <c r="D19" s="11" t="s">
        <v>14</v>
      </c>
      <c r="E19" s="9"/>
      <c r="F19" s="9"/>
      <c r="G19" s="11" t="s">
        <v>14</v>
      </c>
      <c r="H19" s="13" t="s">
        <v>14</v>
      </c>
    </row>
    <row r="20" spans="1:10" ht="14.25" customHeight="1">
      <c r="A20" s="7" t="s">
        <v>33</v>
      </c>
      <c r="B20" s="8">
        <v>1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0" ht="14.25" customHeight="1">
      <c r="A21" s="7" t="s">
        <v>34</v>
      </c>
      <c r="B21" s="8">
        <v>1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</row>
    <row r="22" spans="1:10" ht="14.25" customHeight="1">
      <c r="A22" s="7" t="s">
        <v>35</v>
      </c>
      <c r="B22" s="8">
        <v>3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10" ht="14.25" customHeight="1">
      <c r="A23" s="7" t="s">
        <v>37</v>
      </c>
      <c r="B23" s="8">
        <v>1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0" ht="14.25" customHeight="1">
      <c r="A24" s="7" t="s">
        <v>38</v>
      </c>
      <c r="B24" s="8">
        <v>2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0" ht="14.25" customHeight="1">
      <c r="A25" s="7" t="s">
        <v>39</v>
      </c>
      <c r="B25" s="8">
        <v>3.5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0" ht="14.25" customHeight="1">
      <c r="A26" s="7" t="s">
        <v>40</v>
      </c>
      <c r="B26" s="8">
        <v>2</v>
      </c>
      <c r="C26" s="11" t="s">
        <v>14</v>
      </c>
      <c r="D26" s="11" t="s">
        <v>14</v>
      </c>
      <c r="E26" s="11" t="s">
        <v>14</v>
      </c>
      <c r="F26" s="11" t="s">
        <v>14</v>
      </c>
      <c r="G26" s="11" t="s">
        <v>14</v>
      </c>
      <c r="H26" s="11" t="s">
        <v>14</v>
      </c>
    </row>
    <row r="27" spans="1:10" ht="14.25" customHeight="1">
      <c r="A27" s="7" t="s">
        <v>41</v>
      </c>
      <c r="B27" s="8">
        <v>3</v>
      </c>
      <c r="C27" s="11" t="s">
        <v>14</v>
      </c>
      <c r="D27" s="11" t="s">
        <v>14</v>
      </c>
      <c r="E27" s="11" t="s">
        <v>14</v>
      </c>
      <c r="F27" s="11" t="s">
        <v>14</v>
      </c>
      <c r="G27" s="11" t="s">
        <v>14</v>
      </c>
      <c r="H27" s="11" t="s">
        <v>14</v>
      </c>
    </row>
    <row r="28" spans="1:10" ht="14.25" customHeight="1">
      <c r="A28" s="7" t="s">
        <v>42</v>
      </c>
      <c r="B28" s="8">
        <v>2</v>
      </c>
      <c r="C28" s="11" t="s">
        <v>14</v>
      </c>
      <c r="D28" s="11" t="s">
        <v>14</v>
      </c>
      <c r="E28" s="11" t="s">
        <v>14</v>
      </c>
      <c r="F28" s="11" t="s">
        <v>14</v>
      </c>
      <c r="G28" s="11" t="s">
        <v>14</v>
      </c>
      <c r="H28" s="11" t="s">
        <v>14</v>
      </c>
    </row>
    <row r="29" spans="1:10" ht="14.25" customHeight="1">
      <c r="A29" s="7" t="s">
        <v>43</v>
      </c>
      <c r="B29" s="8">
        <v>3</v>
      </c>
      <c r="C29" s="11" t="s">
        <v>14</v>
      </c>
      <c r="D29" s="11" t="s">
        <v>14</v>
      </c>
      <c r="E29" s="11" t="s">
        <v>14</v>
      </c>
      <c r="F29" s="11" t="s">
        <v>14</v>
      </c>
      <c r="G29" s="11" t="s">
        <v>14</v>
      </c>
      <c r="H29" s="11" t="s">
        <v>14</v>
      </c>
    </row>
    <row r="30" spans="1:10" ht="14.25" customHeight="1">
      <c r="A30" s="7" t="s">
        <v>44</v>
      </c>
      <c r="B30" s="8">
        <v>3</v>
      </c>
      <c r="C30" s="11" t="s">
        <v>14</v>
      </c>
      <c r="D30" s="11" t="s">
        <v>14</v>
      </c>
      <c r="E30" s="11" t="s">
        <v>14</v>
      </c>
      <c r="F30" s="11" t="s">
        <v>14</v>
      </c>
      <c r="G30" s="11" t="s">
        <v>14</v>
      </c>
      <c r="H30" s="11" t="s">
        <v>14</v>
      </c>
    </row>
    <row r="31" spans="1:10" ht="14.25" customHeight="1">
      <c r="A31" s="15" t="s">
        <v>45</v>
      </c>
      <c r="B31" s="16"/>
      <c r="C31" s="16">
        <f t="shared" ref="C31:H31" si="3">SUMIF(C6:C30, "=Y", $B$6:$B$30)</f>
        <v>65.5</v>
      </c>
      <c r="D31" s="16">
        <f t="shared" si="3"/>
        <v>65.5</v>
      </c>
      <c r="E31" s="16">
        <f t="shared" si="3"/>
        <v>58.5</v>
      </c>
      <c r="F31" s="16">
        <f t="shared" si="3"/>
        <v>58.5</v>
      </c>
      <c r="G31" s="16">
        <f t="shared" si="3"/>
        <v>62.5</v>
      </c>
      <c r="H31" s="16">
        <f t="shared" si="3"/>
        <v>65.5</v>
      </c>
    </row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7"/>
  <sheetViews>
    <sheetView zoomScale="80" zoomScaleNormal="80" workbookViewId="0">
      <selection activeCell="L12" sqref="L12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6" t="s">
        <v>103</v>
      </c>
    </row>
    <row r="2" spans="1:17" ht="14.25" customHeight="1">
      <c r="A2" s="57" t="s">
        <v>2</v>
      </c>
      <c r="B2" s="58"/>
      <c r="C2" s="58"/>
      <c r="D2" s="32">
        <v>43988</v>
      </c>
    </row>
    <row r="3" spans="1:17" ht="14.25" customHeight="1">
      <c r="A3" s="57" t="s">
        <v>46</v>
      </c>
      <c r="B3" s="58"/>
      <c r="C3" s="58"/>
      <c r="D3" s="32" t="s">
        <v>99</v>
      </c>
      <c r="K3" s="46" t="s">
        <v>118</v>
      </c>
      <c r="L3" s="48">
        <v>22</v>
      </c>
    </row>
    <row r="4" spans="1:17" ht="14.25" customHeight="1">
      <c r="K4" s="46" t="s">
        <v>7</v>
      </c>
      <c r="L4" s="48">
        <f>H17</f>
        <v>21.5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AVERAGE(C17:G17)</f>
        <v>17.899999999999999</v>
      </c>
      <c r="M5" s="50" t="s">
        <v>10</v>
      </c>
      <c r="N5" s="51">
        <f>_xlfn.STDEV.S(C17:G17)</f>
        <v>1.6733200530681511</v>
      </c>
    </row>
    <row r="6" spans="1:17" ht="14.25" customHeight="1">
      <c r="A6" s="20" t="s">
        <v>17</v>
      </c>
      <c r="B6" s="21">
        <v>2.5</v>
      </c>
      <c r="C6" s="9" t="s">
        <v>14</v>
      </c>
      <c r="D6" s="9" t="s">
        <v>14</v>
      </c>
      <c r="E6" s="9" t="s">
        <v>14</v>
      </c>
      <c r="F6" s="9" t="s">
        <v>14</v>
      </c>
      <c r="G6" s="9" t="s">
        <v>14</v>
      </c>
      <c r="H6" s="9" t="s">
        <v>14</v>
      </c>
      <c r="K6" s="46" t="s">
        <v>119</v>
      </c>
      <c r="L6" s="48">
        <f>L5-L3</f>
        <v>-4.1000000000000014</v>
      </c>
    </row>
    <row r="7" spans="1:17" ht="14.25" customHeight="1">
      <c r="A7" s="20" t="s">
        <v>53</v>
      </c>
      <c r="B7" s="21">
        <v>2</v>
      </c>
      <c r="C7" s="9"/>
      <c r="D7" s="9" t="s">
        <v>14</v>
      </c>
      <c r="E7" s="9"/>
      <c r="F7" s="9"/>
      <c r="G7" s="9" t="s">
        <v>14</v>
      </c>
      <c r="H7" s="9" t="s">
        <v>14</v>
      </c>
      <c r="K7" s="46"/>
    </row>
    <row r="8" spans="1:17" ht="14.25" customHeight="1">
      <c r="A8" s="20" t="s">
        <v>19</v>
      </c>
      <c r="B8" s="21">
        <v>2</v>
      </c>
      <c r="C8" s="9"/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19" t="s">
        <v>21</v>
      </c>
      <c r="B9" s="19">
        <v>2</v>
      </c>
      <c r="C9" s="9" t="s">
        <v>14</v>
      </c>
      <c r="D9" s="9" t="s">
        <v>14</v>
      </c>
      <c r="E9" s="9" t="s">
        <v>14</v>
      </c>
      <c r="F9" s="9" t="s">
        <v>14</v>
      </c>
      <c r="G9" s="9" t="s">
        <v>14</v>
      </c>
      <c r="H9" s="9" t="s">
        <v>14</v>
      </c>
      <c r="K9" s="44" t="s">
        <v>122</v>
      </c>
      <c r="L9" s="48">
        <f t="shared" ref="L9:Q9" si="0">COUNTIF(C:C,"=Y")</f>
        <v>9</v>
      </c>
      <c r="M9" s="48">
        <f t="shared" si="0"/>
        <v>10</v>
      </c>
      <c r="N9" s="48">
        <f t="shared" si="0"/>
        <v>8</v>
      </c>
      <c r="O9" s="48">
        <f t="shared" si="0"/>
        <v>9</v>
      </c>
      <c r="P9" s="48">
        <f t="shared" si="0"/>
        <v>10</v>
      </c>
      <c r="Q9" s="48">
        <f t="shared" si="0"/>
        <v>11</v>
      </c>
    </row>
    <row r="10" spans="1:17" ht="14.25" customHeight="1">
      <c r="A10" s="20" t="s">
        <v>104</v>
      </c>
      <c r="B10" s="21">
        <v>1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17.5</v>
      </c>
      <c r="M10" s="55">
        <f t="shared" si="1"/>
        <v>19.5</v>
      </c>
      <c r="N10" s="55">
        <f t="shared" si="1"/>
        <v>15.5</v>
      </c>
      <c r="O10" s="55">
        <f t="shared" si="1"/>
        <v>17.5</v>
      </c>
      <c r="P10" s="55">
        <f t="shared" si="1"/>
        <v>19.5</v>
      </c>
      <c r="Q10" s="55">
        <f t="shared" si="1"/>
        <v>21.5</v>
      </c>
    </row>
    <row r="11" spans="1:17" ht="14.25" customHeight="1">
      <c r="A11" s="19" t="s">
        <v>29</v>
      </c>
      <c r="B11" s="19">
        <v>3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 t="shared" si="2"/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F</v>
      </c>
    </row>
    <row r="12" spans="1:17" ht="14.25" customHeight="1">
      <c r="A12" s="20" t="s">
        <v>33</v>
      </c>
      <c r="B12" s="21">
        <v>1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20" t="s">
        <v>37</v>
      </c>
      <c r="B13" s="21">
        <v>1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23</v>
      </c>
    </row>
    <row r="14" spans="1:17" ht="14.25" customHeight="1">
      <c r="A14" s="20" t="s">
        <v>38</v>
      </c>
      <c r="B14" s="21">
        <v>2</v>
      </c>
      <c r="C14" s="41" t="s">
        <v>14</v>
      </c>
      <c r="D14" s="41"/>
      <c r="E14" s="41"/>
      <c r="F14" s="41"/>
      <c r="G14" s="41"/>
      <c r="H14" s="41" t="s">
        <v>14</v>
      </c>
      <c r="K14" s="47" t="s">
        <v>121</v>
      </c>
      <c r="L14" s="54">
        <f>Q9/L13*100</f>
        <v>47.826086956521742</v>
      </c>
    </row>
    <row r="15" spans="1:17" ht="14.25" customHeight="1">
      <c r="A15" s="20" t="s">
        <v>40</v>
      </c>
      <c r="B15" s="21">
        <v>2</v>
      </c>
      <c r="C15" s="11" t="s">
        <v>14</v>
      </c>
      <c r="D15" s="11" t="s">
        <v>14</v>
      </c>
      <c r="E15" s="11"/>
      <c r="F15" s="11" t="s">
        <v>14</v>
      </c>
      <c r="G15" s="11" t="s">
        <v>14</v>
      </c>
      <c r="H15" s="11" t="s">
        <v>14</v>
      </c>
    </row>
    <row r="16" spans="1:17" ht="14.25" customHeight="1">
      <c r="A16" s="19" t="s">
        <v>41</v>
      </c>
      <c r="B16" s="19">
        <v>3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15" t="s">
        <v>45</v>
      </c>
      <c r="B17" s="16"/>
      <c r="C17" s="16">
        <f t="shared" ref="C17:H17" si="3">SUMIF(C6:C16, "=Y", $B$6:$B$16)</f>
        <v>17.5</v>
      </c>
      <c r="D17" s="16">
        <f t="shared" si="3"/>
        <v>19.5</v>
      </c>
      <c r="E17" s="16">
        <f t="shared" si="3"/>
        <v>15.5</v>
      </c>
      <c r="F17" s="16">
        <f t="shared" si="3"/>
        <v>17.5</v>
      </c>
      <c r="G17" s="16">
        <f t="shared" si="3"/>
        <v>19.5</v>
      </c>
      <c r="H17" s="16">
        <f t="shared" si="3"/>
        <v>21.5</v>
      </c>
    </row>
    <row r="18" spans="1:11" ht="14.25" customHeight="1"/>
    <row r="19" spans="1:11" ht="14.25" customHeight="1"/>
    <row r="20" spans="1:11" ht="14.25" customHeight="1"/>
    <row r="21" spans="1:11" ht="14.25" customHeight="1"/>
    <row r="22" spans="1:11" ht="14.25" customHeight="1"/>
    <row r="23" spans="1:11" ht="14.25" customHeight="1">
      <c r="K23" s="41"/>
    </row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9"/>
  <sheetViews>
    <sheetView zoomScale="80" zoomScaleNormal="80" workbookViewId="0">
      <selection activeCell="A10" sqref="A10:H10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33" t="s">
        <v>105</v>
      </c>
    </row>
    <row r="2" spans="1:17" ht="14.25" customHeight="1">
      <c r="A2" s="57" t="s">
        <v>2</v>
      </c>
      <c r="B2" s="58"/>
      <c r="C2" s="58"/>
      <c r="D2" s="17">
        <v>43990</v>
      </c>
    </row>
    <row r="3" spans="1:17" ht="14.25" customHeight="1">
      <c r="A3" s="57" t="s">
        <v>46</v>
      </c>
      <c r="B3" s="58"/>
      <c r="C3" s="58"/>
      <c r="D3" s="3" t="s">
        <v>68</v>
      </c>
      <c r="K3" s="46" t="s">
        <v>118</v>
      </c>
      <c r="L3" s="48">
        <v>39.5</v>
      </c>
    </row>
    <row r="4" spans="1:17" ht="14.25" customHeight="1">
      <c r="K4" s="46" t="s">
        <v>7</v>
      </c>
      <c r="L4" s="48">
        <f>H20</f>
        <v>33.5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AVERAGE(C20:G20)</f>
        <v>20.9</v>
      </c>
      <c r="M5" s="50" t="s">
        <v>10</v>
      </c>
      <c r="N5" s="51">
        <f>_xlfn.STDEV.S(C20:G20)</f>
        <v>2.7477263328068089</v>
      </c>
    </row>
    <row r="6" spans="1:17" ht="14.25" customHeight="1">
      <c r="A6" s="34" t="s">
        <v>51</v>
      </c>
      <c r="B6" s="8">
        <v>2</v>
      </c>
      <c r="C6" s="11" t="s">
        <v>14</v>
      </c>
      <c r="D6" s="11" t="s">
        <v>14</v>
      </c>
      <c r="E6" s="9"/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-18.600000000000001</v>
      </c>
    </row>
    <row r="7" spans="1:17" ht="14.25" customHeight="1">
      <c r="A7" s="34" t="s">
        <v>106</v>
      </c>
      <c r="B7" s="8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17</v>
      </c>
      <c r="B8" s="8">
        <v>2.5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34" t="s">
        <v>54</v>
      </c>
      <c r="B9" s="8">
        <v>2.5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8</v>
      </c>
      <c r="M9" s="48">
        <f t="shared" si="0"/>
        <v>9</v>
      </c>
      <c r="N9" s="48">
        <f t="shared" si="0"/>
        <v>10</v>
      </c>
      <c r="O9" s="48">
        <f t="shared" si="0"/>
        <v>9</v>
      </c>
      <c r="P9" s="48">
        <f t="shared" si="0"/>
        <v>10</v>
      </c>
      <c r="Q9" s="48">
        <f t="shared" si="0"/>
        <v>14</v>
      </c>
    </row>
    <row r="10" spans="1:17" ht="14.25" customHeight="1">
      <c r="A10" s="34" t="s">
        <v>107</v>
      </c>
      <c r="B10" s="8">
        <v>3</v>
      </c>
      <c r="C10" s="9"/>
      <c r="D10" s="11" t="s">
        <v>14</v>
      </c>
      <c r="E10" s="9"/>
      <c r="F10" s="9"/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18</v>
      </c>
      <c r="M10" s="55">
        <f t="shared" si="1"/>
        <v>20</v>
      </c>
      <c r="N10" s="55">
        <f t="shared" si="1"/>
        <v>24.5</v>
      </c>
      <c r="O10" s="55">
        <f t="shared" si="1"/>
        <v>19</v>
      </c>
      <c r="P10" s="55">
        <f t="shared" si="1"/>
        <v>23</v>
      </c>
      <c r="Q10" s="55">
        <f t="shared" si="1"/>
        <v>33.5</v>
      </c>
    </row>
    <row r="11" spans="1:17" ht="14.25" customHeight="1">
      <c r="A11" s="34" t="s">
        <v>22</v>
      </c>
      <c r="B11" s="8">
        <v>2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 t="shared" si="2"/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F</v>
      </c>
    </row>
    <row r="12" spans="1:17" ht="14.25" customHeight="1">
      <c r="A12" s="7" t="s">
        <v>26</v>
      </c>
      <c r="B12" s="8">
        <v>3</v>
      </c>
      <c r="C12" s="9"/>
      <c r="D12" s="9"/>
      <c r="E12" s="11" t="s">
        <v>14</v>
      </c>
      <c r="F12" s="9"/>
      <c r="G12" s="11" t="s">
        <v>14</v>
      </c>
      <c r="H12" s="11" t="s">
        <v>14</v>
      </c>
    </row>
    <row r="13" spans="1:17" ht="14.25" customHeight="1">
      <c r="A13" s="34" t="s">
        <v>57</v>
      </c>
      <c r="B13" s="8">
        <v>3.5</v>
      </c>
      <c r="C13" s="9"/>
      <c r="D13" s="9"/>
      <c r="E13" s="11" t="s">
        <v>14</v>
      </c>
      <c r="F13" s="9"/>
      <c r="G13" s="9"/>
      <c r="H13" s="11" t="s">
        <v>14</v>
      </c>
      <c r="K13" s="47" t="s">
        <v>120</v>
      </c>
      <c r="L13" s="48">
        <v>44</v>
      </c>
    </row>
    <row r="14" spans="1:17" ht="14.25" customHeight="1">
      <c r="A14" s="34" t="s">
        <v>59</v>
      </c>
      <c r="B14" s="8">
        <v>3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31.818181818181817</v>
      </c>
    </row>
    <row r="15" spans="1:17" ht="14.25" customHeight="1">
      <c r="A15" s="34" t="s">
        <v>61</v>
      </c>
      <c r="B15" s="8">
        <v>3</v>
      </c>
      <c r="C15" s="11" t="s">
        <v>14</v>
      </c>
      <c r="D15" s="9"/>
      <c r="E15" s="9"/>
      <c r="F15" s="9"/>
      <c r="G15" s="9"/>
      <c r="H15" s="11" t="s">
        <v>14</v>
      </c>
    </row>
    <row r="16" spans="1:17" ht="14.25" customHeight="1">
      <c r="A16" s="7" t="s">
        <v>40</v>
      </c>
      <c r="B16" s="8">
        <v>2</v>
      </c>
      <c r="C16" s="9"/>
      <c r="D16" s="9"/>
      <c r="E16" s="11" t="s">
        <v>14</v>
      </c>
      <c r="F16" s="11" t="s">
        <v>14</v>
      </c>
      <c r="G16" s="9"/>
      <c r="H16" s="11" t="s">
        <v>14</v>
      </c>
    </row>
    <row r="17" spans="1:11" ht="14.25" customHeight="1">
      <c r="A17" s="7" t="s">
        <v>63</v>
      </c>
      <c r="B17" s="8">
        <v>2</v>
      </c>
      <c r="C17" s="9"/>
      <c r="D17" s="11" t="s">
        <v>14</v>
      </c>
      <c r="E17" s="11" t="s">
        <v>14</v>
      </c>
      <c r="F17" s="9"/>
      <c r="G17" s="9"/>
      <c r="H17" s="11" t="s">
        <v>14</v>
      </c>
    </row>
    <row r="18" spans="1:11" ht="14.25" customHeight="1">
      <c r="A18" s="7" t="s">
        <v>65</v>
      </c>
      <c r="B18" s="8">
        <v>1</v>
      </c>
      <c r="C18" s="11" t="s">
        <v>14</v>
      </c>
      <c r="D18" s="11" t="s">
        <v>14</v>
      </c>
      <c r="E18" s="9"/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66</v>
      </c>
      <c r="B19" s="8">
        <v>2</v>
      </c>
      <c r="C19" s="9"/>
      <c r="D19" s="9"/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15" t="s">
        <v>45</v>
      </c>
      <c r="B20" s="16"/>
      <c r="C20" s="16">
        <f t="shared" ref="C20:H20" si="3">SUMIF(C6:C19, "=Y", $B$6:$B$19)</f>
        <v>18</v>
      </c>
      <c r="D20" s="16">
        <f t="shared" si="3"/>
        <v>20</v>
      </c>
      <c r="E20" s="16">
        <f t="shared" si="3"/>
        <v>24.5</v>
      </c>
      <c r="F20" s="16">
        <f t="shared" si="3"/>
        <v>19</v>
      </c>
      <c r="G20" s="16">
        <f t="shared" si="3"/>
        <v>23</v>
      </c>
      <c r="H20" s="16">
        <f t="shared" si="3"/>
        <v>33.5</v>
      </c>
    </row>
    <row r="21" spans="1:11" ht="14.25" customHeight="1"/>
    <row r="22" spans="1:11" ht="14.25" customHeight="1">
      <c r="K22" s="41"/>
    </row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3"/>
  <sheetViews>
    <sheetView zoomScale="80" zoomScaleNormal="80" workbookViewId="0">
      <selection activeCell="R45" sqref="R45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60" t="s">
        <v>67</v>
      </c>
      <c r="E1" s="58"/>
      <c r="F1" s="58"/>
      <c r="G1" s="58"/>
    </row>
    <row r="2" spans="1:17" ht="14.25" customHeight="1">
      <c r="A2" s="57" t="s">
        <v>2</v>
      </c>
      <c r="B2" s="58"/>
      <c r="C2" s="58"/>
      <c r="D2" s="24">
        <v>43994</v>
      </c>
      <c r="E2" s="25"/>
      <c r="F2" s="25"/>
      <c r="G2" s="25"/>
    </row>
    <row r="3" spans="1:17" ht="14.25" customHeight="1">
      <c r="A3" s="57" t="s">
        <v>46</v>
      </c>
      <c r="B3" s="58"/>
      <c r="C3" s="58"/>
      <c r="D3" s="35" t="s">
        <v>69</v>
      </c>
      <c r="E3" s="25"/>
      <c r="F3" s="25"/>
      <c r="G3" s="25"/>
      <c r="K3" s="46" t="s">
        <v>118</v>
      </c>
      <c r="L3" s="48">
        <v>37.5</v>
      </c>
    </row>
    <row r="4" spans="1:17" ht="14.25" customHeight="1">
      <c r="K4" s="46" t="s">
        <v>7</v>
      </c>
      <c r="L4" s="48">
        <f>H36</f>
        <v>55.5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AVERAGE(C36:G36)</f>
        <v>38.700000000000003</v>
      </c>
      <c r="M5" s="50" t="s">
        <v>10</v>
      </c>
      <c r="N5" s="51">
        <f>_xlfn.STDEV.S(C36:G36)</f>
        <v>8.8713020464867522</v>
      </c>
    </row>
    <row r="6" spans="1:17" ht="14.25" customHeight="1">
      <c r="A6" s="30" t="s">
        <v>70</v>
      </c>
      <c r="B6" s="28">
        <v>1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1.2000000000000028</v>
      </c>
    </row>
    <row r="7" spans="1:17" ht="14.25" customHeight="1">
      <c r="A7" s="30" t="s">
        <v>51</v>
      </c>
      <c r="B7" s="28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27" t="s">
        <v>71</v>
      </c>
      <c r="B8" s="28">
        <v>1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30" t="s">
        <v>72</v>
      </c>
      <c r="B9" s="28">
        <v>2</v>
      </c>
      <c r="C9" s="11" t="s">
        <v>14</v>
      </c>
      <c r="D9" s="9"/>
      <c r="E9" s="9"/>
      <c r="F9" s="11" t="s">
        <v>14</v>
      </c>
      <c r="G9" s="9"/>
      <c r="H9" s="11" t="s">
        <v>14</v>
      </c>
      <c r="K9" s="44" t="s">
        <v>122</v>
      </c>
      <c r="L9" s="48">
        <f t="shared" ref="L9:Q9" si="0">COUNTIF(C:C,"=Y")</f>
        <v>26</v>
      </c>
      <c r="M9" s="48">
        <f t="shared" si="0"/>
        <v>26</v>
      </c>
      <c r="N9" s="48">
        <f t="shared" si="0"/>
        <v>18</v>
      </c>
      <c r="O9" s="48">
        <f t="shared" si="0"/>
        <v>20</v>
      </c>
      <c r="P9" s="48">
        <f t="shared" si="0"/>
        <v>24</v>
      </c>
      <c r="Q9" s="48">
        <f t="shared" si="0"/>
        <v>30</v>
      </c>
    </row>
    <row r="10" spans="1:17" ht="14.25" customHeight="1">
      <c r="A10" s="30" t="s">
        <v>17</v>
      </c>
      <c r="B10" s="28">
        <v>2.5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48.5</v>
      </c>
      <c r="M10" s="55">
        <f t="shared" si="1"/>
        <v>44.5</v>
      </c>
      <c r="N10" s="55">
        <f t="shared" si="1"/>
        <v>27.5</v>
      </c>
      <c r="O10" s="55">
        <f t="shared" si="1"/>
        <v>31.5</v>
      </c>
      <c r="P10" s="55">
        <f t="shared" si="1"/>
        <v>41.5</v>
      </c>
      <c r="Q10" s="55">
        <f t="shared" si="1"/>
        <v>55.5</v>
      </c>
    </row>
    <row r="11" spans="1:17" ht="14.25" customHeight="1">
      <c r="A11" s="27" t="s">
        <v>74</v>
      </c>
      <c r="B11" s="28">
        <v>1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 t="shared" si="2"/>
        <v>F</v>
      </c>
      <c r="O11" s="43" t="str">
        <f t="shared" si="2"/>
        <v>F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27" t="s">
        <v>76</v>
      </c>
      <c r="B12" s="28">
        <v>1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30" t="s">
        <v>77</v>
      </c>
      <c r="B13" s="28">
        <v>2</v>
      </c>
      <c r="C13" s="9"/>
      <c r="D13" s="11" t="s">
        <v>14</v>
      </c>
      <c r="E13" s="9"/>
      <c r="F13" s="9"/>
      <c r="G13" s="9"/>
      <c r="H13" s="11" t="s">
        <v>14</v>
      </c>
      <c r="K13" s="47" t="s">
        <v>120</v>
      </c>
      <c r="L13" s="48">
        <v>45</v>
      </c>
    </row>
    <row r="14" spans="1:17" ht="14.25" customHeight="1">
      <c r="A14" s="30" t="s">
        <v>21</v>
      </c>
      <c r="B14" s="28">
        <v>2</v>
      </c>
      <c r="C14" s="11" t="s">
        <v>14</v>
      </c>
      <c r="D14" s="11" t="s">
        <v>14</v>
      </c>
      <c r="E14" s="9"/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66.666666666666657</v>
      </c>
    </row>
    <row r="15" spans="1:17" ht="14.25" customHeight="1">
      <c r="A15" s="30" t="s">
        <v>78</v>
      </c>
      <c r="B15" s="28">
        <v>4</v>
      </c>
      <c r="C15" s="11" t="s">
        <v>14</v>
      </c>
      <c r="D15" s="9"/>
      <c r="E15" s="9"/>
      <c r="F15" s="9"/>
      <c r="G15" s="9"/>
      <c r="H15" s="11" t="s">
        <v>13</v>
      </c>
    </row>
    <row r="16" spans="1:17" ht="14.25" customHeight="1">
      <c r="A16" s="27" t="s">
        <v>80</v>
      </c>
      <c r="B16" s="28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30" t="s">
        <v>81</v>
      </c>
      <c r="B17" s="28">
        <v>1</v>
      </c>
      <c r="C17" s="11" t="s">
        <v>14</v>
      </c>
      <c r="D17" s="11" t="s">
        <v>14</v>
      </c>
      <c r="E17" s="11" t="s">
        <v>14</v>
      </c>
      <c r="F17" s="9"/>
      <c r="G17" s="9"/>
      <c r="H17" s="11" t="s">
        <v>14</v>
      </c>
    </row>
    <row r="18" spans="1:11" ht="14.25" customHeight="1">
      <c r="A18" s="27" t="s">
        <v>82</v>
      </c>
      <c r="B18" s="28">
        <v>3</v>
      </c>
      <c r="C18" s="11" t="s">
        <v>14</v>
      </c>
      <c r="D18" s="9"/>
      <c r="E18" s="9"/>
      <c r="F18" s="9"/>
      <c r="G18" s="9"/>
      <c r="H18" s="11" t="s">
        <v>13</v>
      </c>
    </row>
    <row r="19" spans="1:11" ht="14.25" customHeight="1">
      <c r="A19" s="27" t="s">
        <v>83</v>
      </c>
      <c r="B19" s="28">
        <v>1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30" t="s">
        <v>84</v>
      </c>
      <c r="B20" s="28">
        <v>2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27" t="s">
        <v>85</v>
      </c>
      <c r="B21" s="28">
        <v>1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</row>
    <row r="22" spans="1:11" ht="14.25" customHeight="1">
      <c r="A22" s="30" t="s">
        <v>86</v>
      </c>
      <c r="B22" s="28">
        <v>2</v>
      </c>
      <c r="C22" s="11" t="s">
        <v>14</v>
      </c>
      <c r="D22" s="11" t="s">
        <v>14</v>
      </c>
      <c r="E22" s="9"/>
      <c r="F22" s="9"/>
      <c r="G22" s="9"/>
      <c r="H22" s="11" t="s">
        <v>14</v>
      </c>
      <c r="K22" s="41"/>
    </row>
    <row r="23" spans="1:11" ht="14.25" customHeight="1">
      <c r="A23" s="27" t="s">
        <v>59</v>
      </c>
      <c r="B23" s="28">
        <v>3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30" t="s">
        <v>87</v>
      </c>
      <c r="B24" s="28">
        <v>3</v>
      </c>
      <c r="C24" s="11" t="s">
        <v>14</v>
      </c>
      <c r="D24" s="11" t="s">
        <v>14</v>
      </c>
      <c r="E24" s="9"/>
      <c r="F24" s="9"/>
      <c r="G24" s="11" t="s">
        <v>14</v>
      </c>
      <c r="H24" s="11" t="s">
        <v>14</v>
      </c>
    </row>
    <row r="25" spans="1:11" ht="14.25" customHeight="1">
      <c r="A25" s="27" t="s">
        <v>88</v>
      </c>
      <c r="B25" s="28">
        <v>1.5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27" t="s">
        <v>89</v>
      </c>
      <c r="B26" s="28">
        <v>1</v>
      </c>
      <c r="C26" s="11" t="s">
        <v>14</v>
      </c>
      <c r="D26" s="11" t="s">
        <v>14</v>
      </c>
      <c r="E26" s="11" t="s">
        <v>14</v>
      </c>
      <c r="F26" s="11" t="s">
        <v>14</v>
      </c>
      <c r="G26" s="11" t="s">
        <v>14</v>
      </c>
      <c r="H26" s="11" t="s">
        <v>14</v>
      </c>
    </row>
    <row r="27" spans="1:11" ht="14.25" customHeight="1">
      <c r="A27" s="27" t="s">
        <v>90</v>
      </c>
      <c r="B27" s="28">
        <v>2</v>
      </c>
      <c r="C27" s="9"/>
      <c r="D27" s="11" t="s">
        <v>14</v>
      </c>
      <c r="E27" s="9"/>
      <c r="F27" s="9"/>
      <c r="G27" s="11" t="s">
        <v>14</v>
      </c>
      <c r="H27" s="11" t="s">
        <v>14</v>
      </c>
    </row>
    <row r="28" spans="1:11" ht="14.25" customHeight="1">
      <c r="A28" s="30" t="s">
        <v>91</v>
      </c>
      <c r="B28" s="28">
        <v>2</v>
      </c>
      <c r="C28" s="11" t="s">
        <v>14</v>
      </c>
      <c r="D28" s="11" t="s">
        <v>14</v>
      </c>
      <c r="E28" s="9"/>
      <c r="F28" s="11" t="s">
        <v>14</v>
      </c>
      <c r="G28" s="11" t="s">
        <v>14</v>
      </c>
      <c r="H28" s="11" t="s">
        <v>14</v>
      </c>
    </row>
    <row r="29" spans="1:11" ht="14.25" customHeight="1">
      <c r="A29" s="30" t="s">
        <v>92</v>
      </c>
      <c r="B29" s="28">
        <v>1</v>
      </c>
      <c r="C29" s="11"/>
      <c r="D29" s="11" t="s">
        <v>14</v>
      </c>
      <c r="E29" s="9"/>
      <c r="F29" s="11" t="s">
        <v>14</v>
      </c>
      <c r="G29" s="11" t="s">
        <v>14</v>
      </c>
      <c r="H29" s="11" t="s">
        <v>14</v>
      </c>
    </row>
    <row r="30" spans="1:11" ht="14.25" customHeight="1">
      <c r="A30" s="30" t="s">
        <v>93</v>
      </c>
      <c r="B30" s="28">
        <v>2</v>
      </c>
      <c r="C30" s="11" t="s">
        <v>14</v>
      </c>
      <c r="D30" s="11" t="s">
        <v>14</v>
      </c>
      <c r="E30" s="9"/>
      <c r="F30" s="9"/>
      <c r="G30" s="11" t="s">
        <v>14</v>
      </c>
      <c r="H30" s="11" t="s">
        <v>14</v>
      </c>
    </row>
    <row r="31" spans="1:11" ht="14.25" customHeight="1">
      <c r="A31" s="30" t="s">
        <v>94</v>
      </c>
      <c r="B31" s="28">
        <v>1.5</v>
      </c>
      <c r="C31" s="11" t="s">
        <v>14</v>
      </c>
      <c r="D31" s="11" t="s">
        <v>14</v>
      </c>
      <c r="E31" s="11" t="s">
        <v>14</v>
      </c>
      <c r="F31" s="11" t="s">
        <v>14</v>
      </c>
      <c r="G31" s="11" t="s">
        <v>14</v>
      </c>
      <c r="H31" s="11" t="s">
        <v>14</v>
      </c>
    </row>
    <row r="32" spans="1:11" ht="14.25" customHeight="1">
      <c r="A32" s="27" t="s">
        <v>95</v>
      </c>
      <c r="B32" s="28">
        <v>1</v>
      </c>
      <c r="C32" s="11" t="s">
        <v>14</v>
      </c>
      <c r="D32" s="11" t="s">
        <v>14</v>
      </c>
      <c r="E32" s="11" t="s">
        <v>14</v>
      </c>
      <c r="F32" s="11" t="s">
        <v>14</v>
      </c>
      <c r="G32" s="11" t="s">
        <v>14</v>
      </c>
      <c r="H32" s="11" t="s">
        <v>14</v>
      </c>
    </row>
    <row r="33" spans="1:8" ht="14.25" customHeight="1">
      <c r="A33" s="27" t="s">
        <v>44</v>
      </c>
      <c r="B33" s="28">
        <v>3</v>
      </c>
      <c r="C33" s="11" t="s">
        <v>14</v>
      </c>
      <c r="D33" s="11" t="s">
        <v>14</v>
      </c>
      <c r="E33" s="9"/>
      <c r="F33" s="9"/>
      <c r="G33" s="11" t="s">
        <v>14</v>
      </c>
      <c r="H33" s="11" t="s">
        <v>14</v>
      </c>
    </row>
    <row r="34" spans="1:8" ht="14.25" customHeight="1">
      <c r="A34" s="30" t="s">
        <v>96</v>
      </c>
      <c r="B34" s="28">
        <v>3</v>
      </c>
      <c r="C34" s="11" t="s">
        <v>14</v>
      </c>
      <c r="D34" s="11" t="s">
        <v>14</v>
      </c>
      <c r="E34" s="11" t="s">
        <v>14</v>
      </c>
      <c r="F34" s="11" t="s">
        <v>14</v>
      </c>
      <c r="G34" s="11" t="s">
        <v>14</v>
      </c>
      <c r="H34" s="11" t="s">
        <v>14</v>
      </c>
    </row>
    <row r="35" spans="1:8" ht="14.25" customHeight="1">
      <c r="A35" s="27" t="s">
        <v>97</v>
      </c>
      <c r="B35" s="28">
        <v>2</v>
      </c>
      <c r="C35" s="9"/>
      <c r="D35" s="9"/>
      <c r="E35" s="11" t="s">
        <v>14</v>
      </c>
      <c r="F35" s="9"/>
      <c r="G35" s="11" t="s">
        <v>14</v>
      </c>
      <c r="H35" s="11" t="s">
        <v>14</v>
      </c>
    </row>
    <row r="36" spans="1:8" ht="14.25" customHeight="1">
      <c r="A36" s="15" t="s">
        <v>45</v>
      </c>
      <c r="B36" s="16"/>
      <c r="C36" s="16">
        <f t="shared" ref="C36:H36" si="3">SUMIF(C6:C35, "=Y", $B$6:$B$35)</f>
        <v>48.5</v>
      </c>
      <c r="D36" s="16">
        <f t="shared" si="3"/>
        <v>44.5</v>
      </c>
      <c r="E36" s="16">
        <f t="shared" si="3"/>
        <v>27.5</v>
      </c>
      <c r="F36" s="16">
        <f t="shared" si="3"/>
        <v>31.5</v>
      </c>
      <c r="G36" s="16">
        <f t="shared" si="3"/>
        <v>41.5</v>
      </c>
      <c r="H36" s="16">
        <f t="shared" si="3"/>
        <v>55.5</v>
      </c>
    </row>
    <row r="37" spans="1:8" ht="14.25" customHeight="1"/>
    <row r="38" spans="1:8" ht="14.25" customHeight="1"/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mergeCells count="4">
    <mergeCell ref="A1:C1"/>
    <mergeCell ref="D1:G1"/>
    <mergeCell ref="A2:C2"/>
    <mergeCell ref="A3:C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5"/>
  <sheetViews>
    <sheetView zoomScale="80" zoomScaleNormal="80" workbookViewId="0">
      <selection activeCell="A12" sqref="A12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9" width="7.6640625" customWidth="1"/>
    <col min="10" max="10" width="3.91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4" width="7.6640625" customWidth="1"/>
  </cols>
  <sheetData>
    <row r="1" spans="1:17" ht="14.25" customHeight="1">
      <c r="A1" s="57" t="s">
        <v>0</v>
      </c>
      <c r="B1" s="58"/>
      <c r="C1" s="58"/>
      <c r="D1" s="10" t="s">
        <v>103</v>
      </c>
    </row>
    <row r="2" spans="1:17" ht="14.25" customHeight="1">
      <c r="A2" s="57" t="s">
        <v>2</v>
      </c>
      <c r="B2" s="58"/>
      <c r="C2" s="58"/>
      <c r="D2" s="17">
        <v>43990</v>
      </c>
    </row>
    <row r="3" spans="1:17" ht="14.25" customHeight="1">
      <c r="A3" s="57" t="s">
        <v>46</v>
      </c>
      <c r="B3" s="58"/>
      <c r="C3" s="58"/>
      <c r="D3" s="3" t="s">
        <v>4</v>
      </c>
      <c r="K3" s="46" t="s">
        <v>118</v>
      </c>
      <c r="L3" s="48">
        <v>22</v>
      </c>
    </row>
    <row r="4" spans="1:17" ht="14.25" customHeight="1">
      <c r="J4" s="4"/>
      <c r="K4" s="46" t="s">
        <v>7</v>
      </c>
      <c r="L4" s="48">
        <f>H21</f>
        <v>37.5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13">
        <v>2018</v>
      </c>
      <c r="G5" s="5">
        <v>2019</v>
      </c>
      <c r="H5" s="5" t="s">
        <v>7</v>
      </c>
      <c r="K5" s="46" t="s">
        <v>9</v>
      </c>
      <c r="L5" s="49">
        <f>AVERAGE(C21:G21)</f>
        <v>37.5</v>
      </c>
      <c r="M5" s="50" t="s">
        <v>10</v>
      </c>
      <c r="N5" s="51">
        <f>_xlfn.STDEV.S(C21:G21)</f>
        <v>0</v>
      </c>
    </row>
    <row r="6" spans="1:17" ht="14.25" customHeight="1">
      <c r="A6" s="7" t="s">
        <v>17</v>
      </c>
      <c r="B6" s="8">
        <v>2.5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15.5</v>
      </c>
    </row>
    <row r="7" spans="1:17" ht="14.25" customHeight="1">
      <c r="A7" s="7" t="s">
        <v>53</v>
      </c>
      <c r="B7" s="8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18</v>
      </c>
      <c r="B8" s="8">
        <v>3.5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19</v>
      </c>
      <c r="B9" s="8">
        <v>2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15</v>
      </c>
      <c r="M9" s="48">
        <f t="shared" si="0"/>
        <v>15</v>
      </c>
      <c r="N9" s="48">
        <f t="shared" si="0"/>
        <v>15</v>
      </c>
      <c r="O9" s="48">
        <f t="shared" si="0"/>
        <v>15</v>
      </c>
      <c r="P9" s="48">
        <f t="shared" si="0"/>
        <v>15</v>
      </c>
      <c r="Q9" s="48">
        <f t="shared" si="0"/>
        <v>15</v>
      </c>
    </row>
    <row r="10" spans="1:17" ht="14.25" customHeight="1">
      <c r="A10" s="7" t="s">
        <v>21</v>
      </c>
      <c r="B10" s="8">
        <v>2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37.5</v>
      </c>
      <c r="M10" s="55">
        <f t="shared" si="1"/>
        <v>37.5</v>
      </c>
      <c r="N10" s="55">
        <f t="shared" si="1"/>
        <v>37.5</v>
      </c>
      <c r="O10" s="55">
        <f t="shared" si="1"/>
        <v>37.5</v>
      </c>
      <c r="P10" s="55">
        <f t="shared" si="1"/>
        <v>37.5</v>
      </c>
      <c r="Q10" s="55">
        <f t="shared" si="1"/>
        <v>37.5</v>
      </c>
    </row>
    <row r="11" spans="1:17" ht="14.25" customHeight="1">
      <c r="A11" s="7" t="s">
        <v>104</v>
      </c>
      <c r="B11" s="8">
        <v>1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 t="shared" si="2"/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25</v>
      </c>
      <c r="B12" s="8">
        <v>4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29</v>
      </c>
      <c r="B13" s="8">
        <v>3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23</v>
      </c>
    </row>
    <row r="14" spans="1:17" ht="14.25" customHeight="1">
      <c r="A14" s="7" t="s">
        <v>30</v>
      </c>
      <c r="B14" s="8">
        <v>5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65.217391304347828</v>
      </c>
    </row>
    <row r="15" spans="1:17" ht="14.25" customHeight="1">
      <c r="A15" s="7" t="s">
        <v>33</v>
      </c>
      <c r="B15" s="8">
        <v>1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37</v>
      </c>
      <c r="B16" s="8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38</v>
      </c>
      <c r="B17" s="8">
        <v>2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39</v>
      </c>
      <c r="B18" s="8">
        <v>3.5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40</v>
      </c>
      <c r="B19" s="8">
        <v>2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41</v>
      </c>
      <c r="B20" s="8">
        <v>3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  <c r="J20" s="6" t="s">
        <v>8</v>
      </c>
    </row>
    <row r="21" spans="1:11" ht="14.25" customHeight="1">
      <c r="A21" s="15" t="s">
        <v>45</v>
      </c>
      <c r="B21" s="16"/>
      <c r="C21" s="16">
        <f t="shared" ref="C21:H21" si="3">SUMIF(C6:C20, "=Y", $B$6:$B$20)</f>
        <v>37.5</v>
      </c>
      <c r="D21" s="16">
        <f t="shared" si="3"/>
        <v>37.5</v>
      </c>
      <c r="E21" s="16">
        <f t="shared" si="3"/>
        <v>37.5</v>
      </c>
      <c r="F21" s="16">
        <f t="shared" si="3"/>
        <v>37.5</v>
      </c>
      <c r="G21" s="16">
        <f t="shared" si="3"/>
        <v>37.5</v>
      </c>
      <c r="H21" s="16">
        <f t="shared" si="3"/>
        <v>37.5</v>
      </c>
    </row>
    <row r="22" spans="1:11" ht="14.25" customHeight="1">
      <c r="K22" s="41"/>
    </row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7"/>
  <sheetViews>
    <sheetView topLeftCell="A2" zoomScale="80" zoomScaleNormal="80" workbookViewId="0">
      <selection activeCell="H17" sqref="A17:H17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" t="s">
        <v>1</v>
      </c>
    </row>
    <row r="2" spans="1:17" ht="14.25" customHeight="1">
      <c r="A2" s="57" t="s">
        <v>2</v>
      </c>
      <c r="B2" s="58"/>
      <c r="C2" s="58"/>
      <c r="D2" s="17">
        <v>43991</v>
      </c>
    </row>
    <row r="3" spans="1:17" ht="14.25" customHeight="1">
      <c r="A3" s="57" t="s">
        <v>46</v>
      </c>
      <c r="B3" s="58"/>
      <c r="C3" s="58"/>
      <c r="D3" s="3" t="s">
        <v>47</v>
      </c>
      <c r="K3" s="46" t="s">
        <v>118</v>
      </c>
      <c r="L3" s="48">
        <v>44.5</v>
      </c>
    </row>
    <row r="4" spans="1:17" ht="14.25" customHeight="1">
      <c r="K4" s="46" t="s">
        <v>7</v>
      </c>
      <c r="L4" s="48">
        <f>H29</f>
        <v>60.5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AVERAGE(C29:G29)</f>
        <v>57.4</v>
      </c>
      <c r="M5" s="50" t="s">
        <v>10</v>
      </c>
      <c r="N5" s="51">
        <f>_xlfn.STDEV.S(C29:G29)</f>
        <v>2.3021728866442674</v>
      </c>
    </row>
    <row r="6" spans="1:17" ht="14.25" customHeight="1">
      <c r="A6" s="7" t="s">
        <v>15</v>
      </c>
      <c r="B6" s="8">
        <v>3</v>
      </c>
      <c r="C6" s="9"/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12.899999999999999</v>
      </c>
    </row>
    <row r="7" spans="1:17" ht="14.25" customHeight="1">
      <c r="A7" s="7" t="s">
        <v>17</v>
      </c>
      <c r="B7" s="8">
        <v>2.5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18</v>
      </c>
      <c r="B8" s="8">
        <v>3.5</v>
      </c>
      <c r="C8" s="11" t="s">
        <v>14</v>
      </c>
      <c r="D8" s="11" t="s">
        <v>14</v>
      </c>
      <c r="E8" s="9"/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19</v>
      </c>
      <c r="B9" s="8">
        <v>2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22</v>
      </c>
      <c r="M9" s="48">
        <f t="shared" si="0"/>
        <v>22</v>
      </c>
      <c r="N9" s="48">
        <f t="shared" si="0"/>
        <v>21</v>
      </c>
      <c r="O9" s="48">
        <f t="shared" si="0"/>
        <v>23</v>
      </c>
      <c r="P9" s="48">
        <f t="shared" si="0"/>
        <v>22</v>
      </c>
      <c r="Q9" s="48">
        <f t="shared" si="0"/>
        <v>23</v>
      </c>
    </row>
    <row r="10" spans="1:17" ht="14.25" customHeight="1">
      <c r="A10" s="7" t="s">
        <v>20</v>
      </c>
      <c r="B10" s="8">
        <v>3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57.5</v>
      </c>
      <c r="M10" s="55">
        <f t="shared" si="1"/>
        <v>57.5</v>
      </c>
      <c r="N10" s="55">
        <f t="shared" si="1"/>
        <v>54</v>
      </c>
      <c r="O10" s="55">
        <f t="shared" si="1"/>
        <v>60.5</v>
      </c>
      <c r="P10" s="55">
        <f t="shared" si="1"/>
        <v>57.5</v>
      </c>
      <c r="Q10" s="55">
        <f t="shared" si="1"/>
        <v>60.5</v>
      </c>
    </row>
    <row r="11" spans="1:17" ht="14.25" customHeight="1">
      <c r="A11" s="7" t="s">
        <v>21</v>
      </c>
      <c r="B11" s="8">
        <v>2</v>
      </c>
      <c r="C11" s="11" t="s">
        <v>14</v>
      </c>
      <c r="D11" s="11" t="s">
        <v>13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 t="shared" si="2"/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22</v>
      </c>
      <c r="B12" s="8">
        <v>2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23</v>
      </c>
      <c r="B13" s="8">
        <v>2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46</v>
      </c>
    </row>
    <row r="14" spans="1:17" ht="14.25" customHeight="1">
      <c r="A14" s="7" t="s">
        <v>24</v>
      </c>
      <c r="B14" s="8">
        <v>3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50</v>
      </c>
    </row>
    <row r="15" spans="1:17" ht="14.25" customHeight="1">
      <c r="A15" s="7" t="s">
        <v>25</v>
      </c>
      <c r="B15" s="8">
        <v>4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26</v>
      </c>
      <c r="B16" s="8">
        <v>3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29</v>
      </c>
      <c r="B17" s="8">
        <v>3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30</v>
      </c>
      <c r="B18" s="8">
        <v>5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33</v>
      </c>
      <c r="B19" s="8">
        <v>1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34</v>
      </c>
      <c r="B20" s="8">
        <v>1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35</v>
      </c>
      <c r="B21" s="8">
        <v>3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</row>
    <row r="22" spans="1:11" ht="14.25" customHeight="1">
      <c r="A22" s="7" t="s">
        <v>37</v>
      </c>
      <c r="B22" s="8">
        <v>1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  <c r="K22" s="41"/>
    </row>
    <row r="23" spans="1:11" ht="14.25" customHeight="1">
      <c r="A23" s="7" t="s">
        <v>38</v>
      </c>
      <c r="B23" s="8">
        <v>2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7" t="s">
        <v>39</v>
      </c>
      <c r="B24" s="8">
        <v>3.5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7" t="s">
        <v>40</v>
      </c>
      <c r="B25" s="8">
        <v>2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7" t="s">
        <v>41</v>
      </c>
      <c r="B26" s="8">
        <v>3</v>
      </c>
      <c r="C26" s="11" t="s">
        <v>14</v>
      </c>
      <c r="D26" s="11" t="s">
        <v>14</v>
      </c>
      <c r="E26" s="11" t="s">
        <v>14</v>
      </c>
      <c r="F26" s="11" t="s">
        <v>14</v>
      </c>
      <c r="G26" s="11" t="s">
        <v>14</v>
      </c>
      <c r="H26" s="11" t="s">
        <v>14</v>
      </c>
    </row>
    <row r="27" spans="1:11" ht="14.25" customHeight="1">
      <c r="A27" s="7" t="s">
        <v>43</v>
      </c>
      <c r="B27" s="8">
        <v>3</v>
      </c>
      <c r="C27" s="11" t="s">
        <v>14</v>
      </c>
      <c r="D27" s="11" t="s">
        <v>14</v>
      </c>
      <c r="E27" s="11" t="s">
        <v>14</v>
      </c>
      <c r="F27" s="11" t="s">
        <v>14</v>
      </c>
      <c r="G27" s="11" t="s">
        <v>14</v>
      </c>
      <c r="H27" s="11" t="s">
        <v>14</v>
      </c>
    </row>
    <row r="28" spans="1:11" ht="14.25" customHeight="1">
      <c r="A28" s="7" t="s">
        <v>44</v>
      </c>
      <c r="B28" s="8">
        <v>3</v>
      </c>
      <c r="C28" s="11" t="s">
        <v>14</v>
      </c>
      <c r="D28" s="9"/>
      <c r="E28" s="9"/>
      <c r="F28" s="11" t="s">
        <v>14</v>
      </c>
      <c r="G28" s="9"/>
      <c r="H28" s="11" t="s">
        <v>14</v>
      </c>
    </row>
    <row r="29" spans="1:11" ht="14.25" customHeight="1">
      <c r="A29" s="15" t="s">
        <v>45</v>
      </c>
      <c r="B29" s="16"/>
      <c r="C29" s="16">
        <f t="shared" ref="C29:H29" si="3">SUMIF(C6:C28, "=Y", $B$6:$B$28)</f>
        <v>57.5</v>
      </c>
      <c r="D29" s="16">
        <f t="shared" si="3"/>
        <v>57.5</v>
      </c>
      <c r="E29" s="16">
        <f t="shared" si="3"/>
        <v>54</v>
      </c>
      <c r="F29" s="16">
        <f t="shared" si="3"/>
        <v>60.5</v>
      </c>
      <c r="G29" s="16">
        <f t="shared" si="3"/>
        <v>57.5</v>
      </c>
      <c r="H29" s="16">
        <f t="shared" si="3"/>
        <v>60.5</v>
      </c>
    </row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2"/>
  <sheetViews>
    <sheetView topLeftCell="A2" zoomScale="80" zoomScaleNormal="80" workbookViewId="0">
      <selection activeCell="A6" sqref="A6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0" t="s">
        <v>109</v>
      </c>
    </row>
    <row r="2" spans="1:17" ht="14.25" customHeight="1">
      <c r="A2" s="57" t="s">
        <v>2</v>
      </c>
      <c r="B2" s="58"/>
      <c r="C2" s="58"/>
      <c r="D2" s="17">
        <v>44000</v>
      </c>
    </row>
    <row r="3" spans="1:17" ht="14.25" customHeight="1">
      <c r="A3" s="57" t="s">
        <v>46</v>
      </c>
      <c r="B3" s="58"/>
      <c r="C3" s="58"/>
      <c r="D3" s="3" t="s">
        <v>49</v>
      </c>
      <c r="K3" s="46" t="s">
        <v>118</v>
      </c>
      <c r="L3" s="48">
        <v>25</v>
      </c>
    </row>
    <row r="4" spans="1:17" ht="14.25" customHeight="1">
      <c r="K4" s="46" t="s">
        <v>7</v>
      </c>
      <c r="L4" s="48">
        <f>H25</f>
        <v>33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AVERAGE(C25:G25)</f>
        <v>32.6</v>
      </c>
      <c r="M5" s="50" t="s">
        <v>10</v>
      </c>
      <c r="N5" s="51">
        <f>_xlfn.STDEV.S(C25:G25)</f>
        <v>0.89442719099991586</v>
      </c>
    </row>
    <row r="6" spans="1:17" ht="14.25" customHeight="1">
      <c r="A6" s="7" t="s">
        <v>110</v>
      </c>
      <c r="B6" s="8">
        <v>1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7.6000000000000014</v>
      </c>
    </row>
    <row r="7" spans="1:17" ht="14.25" customHeight="1">
      <c r="A7" s="7" t="s">
        <v>17</v>
      </c>
      <c r="B7" s="8">
        <v>2.5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53</v>
      </c>
      <c r="B8" s="8">
        <v>2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55</v>
      </c>
      <c r="B9" s="8">
        <v>2.5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19</v>
      </c>
      <c r="M9" s="48">
        <f t="shared" si="0"/>
        <v>19</v>
      </c>
      <c r="N9" s="48">
        <f t="shared" si="0"/>
        <v>18</v>
      </c>
      <c r="O9" s="48">
        <f t="shared" si="0"/>
        <v>19</v>
      </c>
      <c r="P9" s="48">
        <f t="shared" si="0"/>
        <v>19</v>
      </c>
      <c r="Q9" s="48">
        <f t="shared" si="0"/>
        <v>19</v>
      </c>
    </row>
    <row r="10" spans="1:17" ht="14.25" customHeight="1">
      <c r="A10" s="7" t="s">
        <v>19</v>
      </c>
      <c r="B10" s="8">
        <v>2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33</v>
      </c>
      <c r="M10" s="55">
        <f t="shared" si="1"/>
        <v>33</v>
      </c>
      <c r="N10" s="55">
        <f t="shared" si="1"/>
        <v>31</v>
      </c>
      <c r="O10" s="55">
        <f t="shared" si="1"/>
        <v>33</v>
      </c>
      <c r="P10" s="55">
        <f t="shared" si="1"/>
        <v>33</v>
      </c>
      <c r="Q10" s="55">
        <f t="shared" si="1"/>
        <v>33</v>
      </c>
    </row>
    <row r="11" spans="1:17" ht="14.25" customHeight="1">
      <c r="A11" s="7" t="s">
        <v>111</v>
      </c>
      <c r="B11" s="8">
        <v>1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 t="shared" si="2"/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104</v>
      </c>
      <c r="B12" s="8">
        <v>1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112</v>
      </c>
      <c r="B13" s="8">
        <v>1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30</v>
      </c>
    </row>
    <row r="14" spans="1:17" ht="14.25" customHeight="1">
      <c r="A14" s="7" t="s">
        <v>113</v>
      </c>
      <c r="B14" s="8">
        <v>1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63.333333333333329</v>
      </c>
    </row>
    <row r="15" spans="1:17" ht="14.25" customHeight="1">
      <c r="A15" s="7" t="s">
        <v>25</v>
      </c>
      <c r="B15" s="8">
        <v>4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108</v>
      </c>
      <c r="B16" s="8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32</v>
      </c>
      <c r="B17" s="8">
        <v>2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33</v>
      </c>
      <c r="B18" s="8">
        <v>1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35</v>
      </c>
      <c r="B19" s="8">
        <v>3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114</v>
      </c>
      <c r="B20" s="8">
        <v>2</v>
      </c>
      <c r="C20" s="11" t="s">
        <v>14</v>
      </c>
      <c r="D20" s="11" t="s">
        <v>14</v>
      </c>
      <c r="E20" s="9"/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37</v>
      </c>
      <c r="B21" s="8">
        <v>1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</row>
    <row r="22" spans="1:11" ht="14.25" customHeight="1">
      <c r="A22" s="7" t="s">
        <v>38</v>
      </c>
      <c r="B22" s="8">
        <v>2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  <c r="K22" s="41"/>
    </row>
    <row r="23" spans="1:11" ht="14.25" customHeight="1">
      <c r="A23" s="7" t="s">
        <v>63</v>
      </c>
      <c r="B23" s="8">
        <v>2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7" t="s">
        <v>65</v>
      </c>
      <c r="B24" s="8">
        <v>1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15" t="s">
        <v>45</v>
      </c>
      <c r="B25" s="16"/>
      <c r="C25" s="16">
        <f t="shared" ref="C25:H25" si="3">SUMIF(C6:C24, "=Y", $B$6:$B$24)</f>
        <v>33</v>
      </c>
      <c r="D25" s="16">
        <f t="shared" si="3"/>
        <v>33</v>
      </c>
      <c r="E25" s="16">
        <f t="shared" si="3"/>
        <v>31</v>
      </c>
      <c r="F25" s="16">
        <f t="shared" si="3"/>
        <v>33</v>
      </c>
      <c r="G25" s="16">
        <f t="shared" si="3"/>
        <v>33</v>
      </c>
      <c r="H25" s="16">
        <f t="shared" si="3"/>
        <v>33</v>
      </c>
    </row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4"/>
  <sheetViews>
    <sheetView topLeftCell="A5" zoomScale="80" zoomScaleNormal="80" workbookViewId="0">
      <selection activeCell="A19" sqref="A19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33" t="s">
        <v>67</v>
      </c>
    </row>
    <row r="2" spans="1:17" ht="14.25" customHeight="1">
      <c r="A2" s="57" t="s">
        <v>2</v>
      </c>
      <c r="B2" s="58"/>
      <c r="C2" s="58"/>
      <c r="D2" s="17">
        <v>43990</v>
      </c>
    </row>
    <row r="3" spans="1:17" ht="14.25" customHeight="1">
      <c r="A3" s="57" t="s">
        <v>46</v>
      </c>
      <c r="B3" s="58"/>
      <c r="C3" s="58"/>
      <c r="D3" s="3" t="s">
        <v>68</v>
      </c>
      <c r="K3" s="46" t="s">
        <v>118</v>
      </c>
      <c r="L3" s="48">
        <v>37.5</v>
      </c>
    </row>
    <row r="4" spans="1:17" ht="14.25" customHeight="1">
      <c r="K4" s="46" t="s">
        <v>7</v>
      </c>
      <c r="L4" s="48">
        <f>H37</f>
        <v>59.5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AVERAGE(C37:G37)</f>
        <v>48.3</v>
      </c>
      <c r="M5" s="50" t="s">
        <v>10</v>
      </c>
      <c r="N5" s="51">
        <f>_xlfn.STDEV.S(C37:G37)</f>
        <v>5.6302753041036828</v>
      </c>
    </row>
    <row r="6" spans="1:17" ht="14.25" customHeight="1">
      <c r="A6" s="7" t="s">
        <v>70</v>
      </c>
      <c r="B6" s="8">
        <v>1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10.799999999999997</v>
      </c>
    </row>
    <row r="7" spans="1:17" ht="14.25" customHeight="1">
      <c r="A7" s="7" t="s">
        <v>51</v>
      </c>
      <c r="B7" s="8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71</v>
      </c>
      <c r="B8" s="8">
        <v>1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72</v>
      </c>
      <c r="B9" s="8">
        <v>2</v>
      </c>
      <c r="C9" s="9"/>
      <c r="D9" s="9"/>
      <c r="E9" s="9"/>
      <c r="F9" s="11" t="s">
        <v>14</v>
      </c>
      <c r="G9" s="11" t="s">
        <v>14</v>
      </c>
      <c r="H9" s="11" t="s">
        <v>13</v>
      </c>
      <c r="K9" s="44" t="s">
        <v>122</v>
      </c>
      <c r="L9" s="48">
        <f t="shared" ref="L9:Q9" si="0">COUNTIF(C:C,"=Y")</f>
        <v>29</v>
      </c>
      <c r="M9" s="48">
        <f t="shared" si="0"/>
        <v>24</v>
      </c>
      <c r="N9" s="48">
        <f t="shared" si="0"/>
        <v>26</v>
      </c>
      <c r="O9" s="48">
        <f t="shared" si="0"/>
        <v>28</v>
      </c>
      <c r="P9" s="48">
        <f t="shared" si="0"/>
        <v>28</v>
      </c>
      <c r="Q9" s="48">
        <f t="shared" si="0"/>
        <v>31</v>
      </c>
    </row>
    <row r="10" spans="1:17" ht="14.25" customHeight="1">
      <c r="A10" s="7" t="s">
        <v>17</v>
      </c>
      <c r="B10" s="8">
        <v>2.5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55.5</v>
      </c>
      <c r="M10" s="55">
        <f t="shared" si="1"/>
        <v>40.5</v>
      </c>
      <c r="N10" s="55">
        <f t="shared" si="1"/>
        <v>45.5</v>
      </c>
      <c r="O10" s="55">
        <f t="shared" si="1"/>
        <v>49.5</v>
      </c>
      <c r="P10" s="55">
        <f t="shared" si="1"/>
        <v>50.5</v>
      </c>
      <c r="Q10" s="55">
        <f t="shared" si="1"/>
        <v>59.5</v>
      </c>
    </row>
    <row r="11" spans="1:17" ht="14.25" customHeight="1">
      <c r="A11" s="7" t="s">
        <v>74</v>
      </c>
      <c r="B11" s="8">
        <v>1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 t="shared" si="2"/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75</v>
      </c>
      <c r="B12" s="8">
        <v>4</v>
      </c>
      <c r="C12" s="11" t="s">
        <v>14</v>
      </c>
      <c r="D12" s="9"/>
      <c r="E12" s="9"/>
      <c r="F12" s="9"/>
      <c r="G12" s="9"/>
      <c r="H12" s="11" t="s">
        <v>13</v>
      </c>
    </row>
    <row r="13" spans="1:17" ht="14.25" customHeight="1">
      <c r="A13" s="7" t="s">
        <v>76</v>
      </c>
      <c r="B13" s="8">
        <v>1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45</v>
      </c>
    </row>
    <row r="14" spans="1:17" ht="14.25" customHeight="1">
      <c r="A14" s="7" t="s">
        <v>77</v>
      </c>
      <c r="B14" s="8">
        <v>2</v>
      </c>
      <c r="C14" s="9"/>
      <c r="D14" s="11" t="s">
        <v>14</v>
      </c>
      <c r="E14" s="9"/>
      <c r="F14" s="11" t="s">
        <v>14</v>
      </c>
      <c r="G14" s="11" t="s">
        <v>14</v>
      </c>
      <c r="H14" s="45" t="s">
        <v>14</v>
      </c>
      <c r="K14" s="47" t="s">
        <v>121</v>
      </c>
      <c r="L14" s="54">
        <f>Q9/L13*100</f>
        <v>68.888888888888886</v>
      </c>
    </row>
    <row r="15" spans="1:17" ht="14.25" customHeight="1">
      <c r="A15" s="7" t="s">
        <v>21</v>
      </c>
      <c r="B15" s="8">
        <v>2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80</v>
      </c>
      <c r="B16" s="8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81</v>
      </c>
      <c r="B17" s="8">
        <v>1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82</v>
      </c>
      <c r="B18" s="8">
        <v>3</v>
      </c>
      <c r="C18" s="11" t="s">
        <v>14</v>
      </c>
      <c r="D18" s="9"/>
      <c r="E18" s="11" t="s">
        <v>14</v>
      </c>
      <c r="F18" s="9"/>
      <c r="G18" s="11" t="s">
        <v>14</v>
      </c>
      <c r="H18" s="11" t="s">
        <v>14</v>
      </c>
    </row>
    <row r="19" spans="1:11" ht="14.25" customHeight="1">
      <c r="A19" s="7" t="s">
        <v>25</v>
      </c>
      <c r="B19" s="8">
        <v>4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83</v>
      </c>
      <c r="B20" s="8">
        <v>1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84</v>
      </c>
      <c r="B21" s="8">
        <v>2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45" t="s">
        <v>14</v>
      </c>
    </row>
    <row r="22" spans="1:11" ht="14.25" customHeight="1">
      <c r="A22" s="7" t="s">
        <v>85</v>
      </c>
      <c r="B22" s="8">
        <v>1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  <c r="K22" s="41"/>
    </row>
    <row r="23" spans="1:11" ht="14.25" customHeight="1">
      <c r="A23" s="7" t="s">
        <v>86</v>
      </c>
      <c r="B23" s="8">
        <v>2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7" t="s">
        <v>59</v>
      </c>
      <c r="B24" s="8">
        <v>3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7" t="s">
        <v>87</v>
      </c>
      <c r="B25" s="8">
        <v>3</v>
      </c>
      <c r="C25" s="11" t="s">
        <v>14</v>
      </c>
      <c r="D25" s="9"/>
      <c r="E25" s="9"/>
      <c r="F25" s="9"/>
      <c r="G25" s="11" t="s">
        <v>14</v>
      </c>
      <c r="H25" s="11" t="s">
        <v>14</v>
      </c>
    </row>
    <row r="26" spans="1:11" ht="14.25" customHeight="1">
      <c r="A26" s="7" t="s">
        <v>88</v>
      </c>
      <c r="B26" s="8">
        <v>1.5</v>
      </c>
      <c r="C26" s="11" t="s">
        <v>14</v>
      </c>
      <c r="D26" s="11" t="s">
        <v>14</v>
      </c>
      <c r="E26" s="11" t="s">
        <v>14</v>
      </c>
      <c r="F26" s="11" t="s">
        <v>14</v>
      </c>
      <c r="G26" s="11" t="s">
        <v>14</v>
      </c>
      <c r="H26" s="11" t="s">
        <v>14</v>
      </c>
    </row>
    <row r="27" spans="1:11" ht="14.25" customHeight="1">
      <c r="A27" s="7" t="s">
        <v>89</v>
      </c>
      <c r="B27" s="8">
        <v>1</v>
      </c>
      <c r="C27" s="11" t="s">
        <v>14</v>
      </c>
      <c r="D27" s="11" t="s">
        <v>14</v>
      </c>
      <c r="E27" s="11" t="s">
        <v>14</v>
      </c>
      <c r="F27" s="11" t="s">
        <v>14</v>
      </c>
      <c r="G27" s="11" t="s">
        <v>14</v>
      </c>
      <c r="H27" s="11" t="s">
        <v>14</v>
      </c>
    </row>
    <row r="28" spans="1:11" ht="14.25" customHeight="1">
      <c r="A28" s="7" t="s">
        <v>90</v>
      </c>
      <c r="B28" s="8">
        <v>2</v>
      </c>
      <c r="C28" s="11" t="s">
        <v>14</v>
      </c>
      <c r="D28" s="11" t="s">
        <v>14</v>
      </c>
      <c r="E28" s="11" t="s">
        <v>14</v>
      </c>
      <c r="F28" s="11" t="s">
        <v>14</v>
      </c>
      <c r="G28" s="11" t="s">
        <v>14</v>
      </c>
      <c r="H28" s="11" t="s">
        <v>14</v>
      </c>
    </row>
    <row r="29" spans="1:11" ht="14.25" customHeight="1">
      <c r="A29" s="7" t="s">
        <v>91</v>
      </c>
      <c r="B29" s="8">
        <v>2</v>
      </c>
      <c r="C29" s="11" t="s">
        <v>14</v>
      </c>
      <c r="D29" s="11" t="s">
        <v>14</v>
      </c>
      <c r="E29" s="11" t="s">
        <v>14</v>
      </c>
      <c r="F29" s="11" t="s">
        <v>14</v>
      </c>
      <c r="G29" s="11" t="s">
        <v>14</v>
      </c>
      <c r="H29" s="11" t="s">
        <v>14</v>
      </c>
    </row>
    <row r="30" spans="1:11" ht="14.25" customHeight="1">
      <c r="A30" s="7" t="s">
        <v>92</v>
      </c>
      <c r="B30" s="8">
        <v>1</v>
      </c>
      <c r="C30" s="11" t="s">
        <v>14</v>
      </c>
      <c r="D30" s="11" t="s">
        <v>14</v>
      </c>
      <c r="E30" s="11" t="s">
        <v>14</v>
      </c>
      <c r="F30" s="11" t="s">
        <v>14</v>
      </c>
      <c r="G30" s="11" t="s">
        <v>14</v>
      </c>
      <c r="H30" s="11" t="s">
        <v>14</v>
      </c>
    </row>
    <row r="31" spans="1:11" ht="14.25" customHeight="1">
      <c r="A31" s="7" t="s">
        <v>93</v>
      </c>
      <c r="B31" s="8">
        <v>2</v>
      </c>
      <c r="C31" s="11" t="s">
        <v>14</v>
      </c>
      <c r="D31" s="9"/>
      <c r="E31" s="11" t="s">
        <v>14</v>
      </c>
      <c r="F31" s="11" t="s">
        <v>14</v>
      </c>
      <c r="G31" s="11" t="s">
        <v>14</v>
      </c>
      <c r="H31" s="11" t="s">
        <v>14</v>
      </c>
    </row>
    <row r="32" spans="1:11" ht="14.25" customHeight="1">
      <c r="A32" s="7" t="s">
        <v>94</v>
      </c>
      <c r="B32" s="8">
        <v>1.5</v>
      </c>
      <c r="C32" s="11" t="s">
        <v>14</v>
      </c>
      <c r="D32" s="11" t="s">
        <v>14</v>
      </c>
      <c r="E32" s="11" t="s">
        <v>14</v>
      </c>
      <c r="F32" s="11" t="s">
        <v>14</v>
      </c>
      <c r="G32" s="11" t="s">
        <v>14</v>
      </c>
      <c r="H32" s="11" t="s">
        <v>14</v>
      </c>
    </row>
    <row r="33" spans="1:8" ht="14.25" customHeight="1">
      <c r="A33" s="7" t="s">
        <v>95</v>
      </c>
      <c r="B33" s="8">
        <v>1</v>
      </c>
      <c r="C33" s="11" t="s">
        <v>14</v>
      </c>
      <c r="D33" s="11" t="s">
        <v>14</v>
      </c>
      <c r="E33" s="11" t="s">
        <v>14</v>
      </c>
      <c r="F33" s="11" t="s">
        <v>14</v>
      </c>
      <c r="G33" s="11" t="s">
        <v>14</v>
      </c>
      <c r="H33" s="11" t="s">
        <v>14</v>
      </c>
    </row>
    <row r="34" spans="1:8" ht="14.25" customHeight="1">
      <c r="A34" s="7" t="s">
        <v>44</v>
      </c>
      <c r="B34" s="8">
        <v>3</v>
      </c>
      <c r="C34" s="11" t="s">
        <v>14</v>
      </c>
      <c r="D34" s="9"/>
      <c r="E34" s="9"/>
      <c r="F34" s="11" t="s">
        <v>14</v>
      </c>
      <c r="G34" s="9"/>
      <c r="H34" s="11" t="s">
        <v>14</v>
      </c>
    </row>
    <row r="35" spans="1:8" ht="14.25" customHeight="1">
      <c r="A35" s="7" t="s">
        <v>96</v>
      </c>
      <c r="B35" s="8">
        <v>3</v>
      </c>
      <c r="C35" s="11" t="s">
        <v>14</v>
      </c>
      <c r="D35" s="11" t="s">
        <v>14</v>
      </c>
      <c r="E35" s="11" t="s">
        <v>14</v>
      </c>
      <c r="F35" s="11" t="s">
        <v>14</v>
      </c>
      <c r="G35" s="11" t="s">
        <v>14</v>
      </c>
      <c r="H35" s="11" t="s">
        <v>14</v>
      </c>
    </row>
    <row r="36" spans="1:8" ht="14.25" customHeight="1">
      <c r="A36" s="7" t="s">
        <v>97</v>
      </c>
      <c r="B36" s="8">
        <v>2</v>
      </c>
      <c r="C36" s="11" t="s">
        <v>14</v>
      </c>
      <c r="D36" s="9"/>
      <c r="E36" s="11" t="s">
        <v>14</v>
      </c>
      <c r="F36" s="11" t="s">
        <v>14</v>
      </c>
      <c r="G36" s="9"/>
      <c r="H36" s="11" t="s">
        <v>14</v>
      </c>
    </row>
    <row r="37" spans="1:8" ht="14.25" customHeight="1">
      <c r="A37" s="15" t="s">
        <v>45</v>
      </c>
      <c r="B37" s="16"/>
      <c r="C37" s="16">
        <f t="shared" ref="C37:H37" si="3">SUMIF(C6:C36, "=Y", $B$6:$B$36)</f>
        <v>55.5</v>
      </c>
      <c r="D37" s="16">
        <f t="shared" si="3"/>
        <v>40.5</v>
      </c>
      <c r="E37" s="16">
        <f t="shared" si="3"/>
        <v>45.5</v>
      </c>
      <c r="F37" s="16">
        <f t="shared" si="3"/>
        <v>49.5</v>
      </c>
      <c r="G37" s="16">
        <f t="shared" si="3"/>
        <v>50.5</v>
      </c>
      <c r="H37" s="16">
        <f t="shared" si="3"/>
        <v>59.5</v>
      </c>
    </row>
    <row r="38" spans="1:8" ht="14.25" customHeight="1"/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7"/>
  <sheetViews>
    <sheetView zoomScale="80" zoomScaleNormal="80" workbookViewId="0">
      <selection activeCell="P16" sqref="P16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23" t="s">
        <v>105</v>
      </c>
    </row>
    <row r="2" spans="1:17" ht="14.25" customHeight="1">
      <c r="A2" s="57" t="s">
        <v>2</v>
      </c>
      <c r="B2" s="58"/>
      <c r="C2" s="58"/>
      <c r="D2" s="24">
        <v>43994</v>
      </c>
      <c r="E2" s="36">
        <v>43985</v>
      </c>
    </row>
    <row r="3" spans="1:17" ht="14.25" customHeight="1">
      <c r="A3" s="57" t="s">
        <v>46</v>
      </c>
      <c r="B3" s="58"/>
      <c r="C3" s="58"/>
      <c r="D3" s="35" t="s">
        <v>69</v>
      </c>
      <c r="E3" s="10" t="s">
        <v>99</v>
      </c>
      <c r="K3" s="46" t="s">
        <v>118</v>
      </c>
      <c r="L3" s="48">
        <v>39.5</v>
      </c>
    </row>
    <row r="4" spans="1:17" ht="14.25" customHeight="1">
      <c r="K4" s="46" t="s">
        <v>7</v>
      </c>
      <c r="L4" s="53">
        <f>Q10</f>
        <v>48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32.4</v>
      </c>
      <c r="M5" s="50" t="s">
        <v>10</v>
      </c>
      <c r="N5" s="51">
        <f>_xlfn.STDEV.S(L10:P10)</f>
        <v>4.1140004861448372</v>
      </c>
    </row>
    <row r="6" spans="1:17" ht="14.25" customHeight="1">
      <c r="A6" s="30" t="s">
        <v>51</v>
      </c>
      <c r="B6" s="28">
        <v>2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-7.1000000000000014</v>
      </c>
    </row>
    <row r="7" spans="1:17" ht="14.25" customHeight="1">
      <c r="A7" s="30" t="s">
        <v>106</v>
      </c>
      <c r="B7" s="28">
        <v>2</v>
      </c>
      <c r="C7" s="9"/>
      <c r="D7" s="9"/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30" t="s">
        <v>17</v>
      </c>
      <c r="B8" s="28">
        <v>2.5</v>
      </c>
      <c r="C8" s="11" t="s">
        <v>14</v>
      </c>
      <c r="D8" s="11" t="s">
        <v>14</v>
      </c>
      <c r="E8" s="11" t="s">
        <v>14</v>
      </c>
      <c r="F8" s="9"/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27" t="s">
        <v>53</v>
      </c>
      <c r="B9" s="28">
        <v>2</v>
      </c>
      <c r="C9" s="11" t="s">
        <v>14</v>
      </c>
      <c r="D9" s="9"/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15</v>
      </c>
      <c r="M9" s="48">
        <f t="shared" si="0"/>
        <v>12</v>
      </c>
      <c r="N9" s="48">
        <f t="shared" si="0"/>
        <v>16</v>
      </c>
      <c r="O9" s="48">
        <f t="shared" si="0"/>
        <v>14</v>
      </c>
      <c r="P9" s="48">
        <f t="shared" si="0"/>
        <v>14</v>
      </c>
      <c r="Q9" s="48">
        <f t="shared" si="0"/>
        <v>20</v>
      </c>
    </row>
    <row r="10" spans="1:17" ht="14.25" customHeight="1">
      <c r="A10" s="27" t="s">
        <v>54</v>
      </c>
      <c r="B10" s="28">
        <v>2.5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33</v>
      </c>
      <c r="M10" s="55">
        <f t="shared" si="1"/>
        <v>26</v>
      </c>
      <c r="N10" s="55">
        <f t="shared" si="1"/>
        <v>37.5</v>
      </c>
      <c r="O10" s="55">
        <f t="shared" si="1"/>
        <v>33</v>
      </c>
      <c r="P10" s="55">
        <f t="shared" si="1"/>
        <v>32.5</v>
      </c>
      <c r="Q10" s="55">
        <f t="shared" si="1"/>
        <v>48</v>
      </c>
    </row>
    <row r="11" spans="1:17" ht="14.25" customHeight="1">
      <c r="A11" s="30" t="s">
        <v>107</v>
      </c>
      <c r="B11" s="28">
        <v>3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 t="shared" si="2"/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T</v>
      </c>
    </row>
    <row r="12" spans="1:17" ht="14.25" customHeight="1">
      <c r="A12" s="27" t="s">
        <v>22</v>
      </c>
      <c r="B12" s="28">
        <v>2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27" t="s">
        <v>23</v>
      </c>
      <c r="B13" s="28">
        <v>2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44</v>
      </c>
    </row>
    <row r="14" spans="1:17" ht="14.25" customHeight="1">
      <c r="A14" s="27" t="s">
        <v>26</v>
      </c>
      <c r="B14" s="28">
        <v>3</v>
      </c>
      <c r="C14" s="9"/>
      <c r="D14" s="9"/>
      <c r="E14" s="9"/>
      <c r="F14" s="11" t="s">
        <v>14</v>
      </c>
      <c r="G14" s="11"/>
      <c r="H14" s="11" t="s">
        <v>14</v>
      </c>
      <c r="K14" s="47" t="s">
        <v>121</v>
      </c>
      <c r="L14" s="54">
        <f>Q9/L13*100</f>
        <v>45.454545454545453</v>
      </c>
    </row>
    <row r="15" spans="1:17" ht="14.25" customHeight="1">
      <c r="A15" s="30" t="s">
        <v>57</v>
      </c>
      <c r="B15" s="28">
        <v>3.5</v>
      </c>
      <c r="C15" s="9"/>
      <c r="D15" s="9"/>
      <c r="E15" s="9"/>
      <c r="F15" s="9"/>
      <c r="G15" s="11" t="s">
        <v>14</v>
      </c>
      <c r="H15" s="11" t="s">
        <v>14</v>
      </c>
    </row>
    <row r="16" spans="1:17" ht="14.25" customHeight="1">
      <c r="A16" s="30" t="s">
        <v>59</v>
      </c>
      <c r="B16" s="28">
        <v>3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27" t="s">
        <v>60</v>
      </c>
      <c r="B17" s="28">
        <v>1</v>
      </c>
      <c r="C17" s="11" t="s">
        <v>14</v>
      </c>
      <c r="D17" s="11" t="s">
        <v>14</v>
      </c>
      <c r="E17" s="11"/>
      <c r="F17" s="9"/>
      <c r="G17" s="9"/>
      <c r="H17" s="11" t="s">
        <v>14</v>
      </c>
    </row>
    <row r="18" spans="1:11" ht="14.25" customHeight="1">
      <c r="A18" s="30" t="s">
        <v>61</v>
      </c>
      <c r="B18" s="28">
        <v>3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27" t="s">
        <v>35</v>
      </c>
      <c r="B19" s="28">
        <v>3</v>
      </c>
      <c r="C19" s="11" t="s">
        <v>14</v>
      </c>
      <c r="D19" s="9"/>
      <c r="E19" s="9"/>
      <c r="F19" s="9"/>
      <c r="G19" s="9"/>
      <c r="H19" s="11" t="s">
        <v>14</v>
      </c>
    </row>
    <row r="20" spans="1:11" ht="14.25" customHeight="1">
      <c r="A20" s="27" t="s">
        <v>62</v>
      </c>
      <c r="B20" s="28">
        <v>3.5</v>
      </c>
      <c r="C20" s="9"/>
      <c r="D20" s="9"/>
      <c r="E20" s="11" t="s">
        <v>14</v>
      </c>
      <c r="F20" s="11" t="s">
        <v>14</v>
      </c>
      <c r="G20" s="9"/>
      <c r="H20" s="11" t="s">
        <v>14</v>
      </c>
    </row>
    <row r="21" spans="1:11" ht="14.25" customHeight="1">
      <c r="A21" s="27" t="s">
        <v>40</v>
      </c>
      <c r="B21" s="28">
        <v>2</v>
      </c>
      <c r="C21" s="11" t="s">
        <v>14</v>
      </c>
      <c r="D21" s="9"/>
      <c r="E21" s="11" t="s">
        <v>14</v>
      </c>
      <c r="F21" s="9"/>
      <c r="G21" s="9"/>
      <c r="H21" s="11" t="s">
        <v>14</v>
      </c>
    </row>
    <row r="22" spans="1:11" ht="14.25" customHeight="1">
      <c r="A22" s="27" t="s">
        <v>63</v>
      </c>
      <c r="B22" s="28">
        <v>2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  <c r="K22" s="41"/>
    </row>
    <row r="23" spans="1:11" ht="14.25" customHeight="1">
      <c r="A23" s="30" t="s">
        <v>41</v>
      </c>
      <c r="B23" s="28">
        <v>3</v>
      </c>
      <c r="C23" s="9"/>
      <c r="D23" s="9"/>
      <c r="E23" s="11" t="s">
        <v>14</v>
      </c>
      <c r="F23" s="9"/>
      <c r="G23" s="11"/>
      <c r="H23" s="11" t="s">
        <v>14</v>
      </c>
    </row>
    <row r="24" spans="1:11" ht="14.25" customHeight="1">
      <c r="A24" s="30" t="s">
        <v>65</v>
      </c>
      <c r="B24" s="28">
        <v>1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27" t="s">
        <v>66</v>
      </c>
      <c r="B25" s="28">
        <v>2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15" t="s">
        <v>45</v>
      </c>
      <c r="B26" s="16"/>
      <c r="C26" s="16">
        <f t="shared" ref="C26:H26" si="3">SUMIF(C6:C25, "=Y", $B$6:$B$25)</f>
        <v>33</v>
      </c>
      <c r="D26" s="16">
        <f t="shared" si="3"/>
        <v>26</v>
      </c>
      <c r="E26" s="16">
        <f t="shared" si="3"/>
        <v>37.5</v>
      </c>
      <c r="F26" s="16">
        <f t="shared" si="3"/>
        <v>33</v>
      </c>
      <c r="G26" s="16">
        <f t="shared" si="3"/>
        <v>32.5</v>
      </c>
      <c r="H26" s="16">
        <f t="shared" si="3"/>
        <v>48</v>
      </c>
    </row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8"/>
  <sheetViews>
    <sheetView zoomScale="80" zoomScaleNormal="80" workbookViewId="0">
      <selection activeCell="P12" sqref="P12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0" t="s">
        <v>105</v>
      </c>
    </row>
    <row r="2" spans="1:17" ht="14.25" customHeight="1">
      <c r="A2" s="57" t="s">
        <v>2</v>
      </c>
      <c r="B2" s="58"/>
      <c r="C2" s="58"/>
      <c r="D2" s="17">
        <v>43994</v>
      </c>
    </row>
    <row r="3" spans="1:17" ht="14.25" customHeight="1">
      <c r="A3" s="57" t="s">
        <v>46</v>
      </c>
      <c r="B3" s="58"/>
      <c r="C3" s="58"/>
      <c r="D3" s="3" t="s">
        <v>99</v>
      </c>
      <c r="K3" s="46" t="s">
        <v>118</v>
      </c>
      <c r="L3" s="48">
        <v>39.5</v>
      </c>
    </row>
    <row r="4" spans="1:17" ht="14.25" customHeight="1">
      <c r="K4" s="46" t="s">
        <v>7</v>
      </c>
      <c r="L4" s="53">
        <f>Q10</f>
        <v>46.5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36.5</v>
      </c>
      <c r="M5" s="50" t="s">
        <v>10</v>
      </c>
      <c r="N5" s="51">
        <f>_xlfn.STDEV.S(L10:P10)</f>
        <v>4.0155946010522525</v>
      </c>
    </row>
    <row r="6" spans="1:17" ht="14.25" customHeight="1">
      <c r="A6" s="7" t="s">
        <v>51</v>
      </c>
      <c r="B6" s="8">
        <v>2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-3</v>
      </c>
    </row>
    <row r="7" spans="1:17" ht="14.25" customHeight="1">
      <c r="A7" s="7" t="s">
        <v>106</v>
      </c>
      <c r="B7" s="8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17</v>
      </c>
      <c r="B8" s="8">
        <v>2.5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53</v>
      </c>
      <c r="B9" s="8">
        <v>2</v>
      </c>
      <c r="C9" s="9"/>
      <c r="D9" s="9"/>
      <c r="E9" s="11" t="s">
        <v>14</v>
      </c>
      <c r="F9" s="9"/>
      <c r="G9" s="11" t="s">
        <v>14</v>
      </c>
      <c r="H9" s="11" t="s">
        <v>14</v>
      </c>
      <c r="K9" s="44" t="s">
        <v>122</v>
      </c>
      <c r="L9" s="48">
        <f t="shared" ref="L9:Q9" si="0">COUNTIF(C:C,"=Y")</f>
        <v>18</v>
      </c>
      <c r="M9" s="48">
        <f t="shared" si="0"/>
        <v>14</v>
      </c>
      <c r="N9" s="48">
        <f t="shared" si="0"/>
        <v>15</v>
      </c>
      <c r="O9" s="48">
        <f t="shared" si="0"/>
        <v>15</v>
      </c>
      <c r="P9" s="48">
        <f t="shared" si="0"/>
        <v>17</v>
      </c>
      <c r="Q9" s="48">
        <f t="shared" si="0"/>
        <v>20</v>
      </c>
    </row>
    <row r="10" spans="1:17" ht="14.25" customHeight="1">
      <c r="A10" s="7" t="s">
        <v>54</v>
      </c>
      <c r="B10" s="8">
        <v>2.5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42</v>
      </c>
      <c r="M10" s="55">
        <f t="shared" si="1"/>
        <v>33.5</v>
      </c>
      <c r="N10" s="55">
        <f t="shared" si="1"/>
        <v>33</v>
      </c>
      <c r="O10" s="55">
        <f t="shared" si="1"/>
        <v>34.5</v>
      </c>
      <c r="P10" s="55">
        <f t="shared" si="1"/>
        <v>39.5</v>
      </c>
      <c r="Q10" s="55">
        <f t="shared" si="1"/>
        <v>46.5</v>
      </c>
    </row>
    <row r="11" spans="1:17" ht="14.25" customHeight="1">
      <c r="A11" s="7" t="s">
        <v>55</v>
      </c>
      <c r="B11" s="8">
        <v>2.5</v>
      </c>
      <c r="C11" s="9"/>
      <c r="D11" s="9"/>
      <c r="E11" s="11" t="s">
        <v>14</v>
      </c>
      <c r="F11" s="11" t="s">
        <v>14</v>
      </c>
      <c r="G11" s="9"/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F</v>
      </c>
      <c r="N11" s="43" t="str">
        <f>IF(N10&gt;$L$3, "T","F")</f>
        <v>F</v>
      </c>
      <c r="O11" s="43" t="str">
        <f t="shared" si="2"/>
        <v>F</v>
      </c>
      <c r="P11" s="43" t="str">
        <f>IF(P10&gt;=$L$3, "T","F")</f>
        <v>T</v>
      </c>
      <c r="Q11" s="43" t="str">
        <f t="shared" si="2"/>
        <v>T</v>
      </c>
    </row>
    <row r="12" spans="1:17" ht="14.25" customHeight="1">
      <c r="A12" s="7" t="s">
        <v>107</v>
      </c>
      <c r="B12" s="8">
        <v>3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22</v>
      </c>
      <c r="B13" s="8">
        <v>2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44</v>
      </c>
    </row>
    <row r="14" spans="1:17" ht="14.25" customHeight="1">
      <c r="A14" s="7" t="s">
        <v>23</v>
      </c>
      <c r="B14" s="8">
        <v>2</v>
      </c>
      <c r="C14" s="11" t="s">
        <v>14</v>
      </c>
      <c r="D14" s="9"/>
      <c r="E14" s="9"/>
      <c r="F14" s="9"/>
      <c r="G14" s="11" t="s">
        <v>14</v>
      </c>
      <c r="H14" s="11" t="s">
        <v>14</v>
      </c>
      <c r="K14" s="47" t="s">
        <v>121</v>
      </c>
      <c r="L14" s="54">
        <f>Q9/L13*100</f>
        <v>45.454545454545453</v>
      </c>
    </row>
    <row r="15" spans="1:17" ht="14.25" customHeight="1">
      <c r="A15" s="7" t="s">
        <v>26</v>
      </c>
      <c r="B15" s="8">
        <v>3</v>
      </c>
      <c r="C15" s="11" t="s">
        <v>14</v>
      </c>
      <c r="D15" s="11" t="s">
        <v>14</v>
      </c>
      <c r="E15" s="9"/>
      <c r="F15" s="9"/>
      <c r="G15" s="11" t="s">
        <v>14</v>
      </c>
      <c r="H15" s="11" t="s">
        <v>14</v>
      </c>
    </row>
    <row r="16" spans="1:17" ht="14.25" customHeight="1">
      <c r="A16" s="7" t="s">
        <v>57</v>
      </c>
      <c r="B16" s="8">
        <v>3.5</v>
      </c>
      <c r="C16" s="11" t="s">
        <v>14</v>
      </c>
      <c r="D16" s="9"/>
      <c r="E16" s="9"/>
      <c r="F16" s="11" t="s">
        <v>14</v>
      </c>
      <c r="G16" s="9"/>
      <c r="H16" s="11" t="s">
        <v>14</v>
      </c>
    </row>
    <row r="17" spans="1:11" ht="14.25" customHeight="1">
      <c r="A17" s="7" t="s">
        <v>59</v>
      </c>
      <c r="B17" s="8">
        <v>3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60</v>
      </c>
      <c r="B18" s="8">
        <v>1</v>
      </c>
      <c r="C18" s="11" t="s">
        <v>14</v>
      </c>
      <c r="D18" s="9"/>
      <c r="E18" s="11" t="s">
        <v>14</v>
      </c>
      <c r="F18" s="11" t="s">
        <v>14</v>
      </c>
      <c r="G18" s="9"/>
      <c r="H18" s="11" t="s">
        <v>14</v>
      </c>
    </row>
    <row r="19" spans="1:11" ht="14.25" customHeight="1">
      <c r="A19" s="7" t="s">
        <v>61</v>
      </c>
      <c r="B19" s="8">
        <v>3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40</v>
      </c>
      <c r="B20" s="8">
        <v>2</v>
      </c>
      <c r="C20" s="11" t="s">
        <v>14</v>
      </c>
      <c r="D20" s="9"/>
      <c r="E20" s="9"/>
      <c r="F20" s="9"/>
      <c r="G20" s="11" t="s">
        <v>14</v>
      </c>
      <c r="H20" s="11" t="s">
        <v>14</v>
      </c>
    </row>
    <row r="21" spans="1:11" ht="14.25" customHeight="1">
      <c r="A21" s="7" t="s">
        <v>63</v>
      </c>
      <c r="B21" s="8">
        <v>2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</row>
    <row r="22" spans="1:11" ht="14.25" customHeight="1">
      <c r="A22" s="7" t="s">
        <v>41</v>
      </c>
      <c r="B22" s="8">
        <v>3</v>
      </c>
      <c r="C22" s="11" t="s">
        <v>14</v>
      </c>
      <c r="D22" s="11" t="s">
        <v>14</v>
      </c>
      <c r="E22" s="9"/>
      <c r="F22" s="11"/>
      <c r="G22" s="11" t="s">
        <v>14</v>
      </c>
      <c r="H22" s="11" t="s">
        <v>14</v>
      </c>
      <c r="K22" s="41"/>
    </row>
    <row r="23" spans="1:11" ht="14.25" customHeight="1">
      <c r="A23" s="7" t="s">
        <v>64</v>
      </c>
      <c r="B23" s="8">
        <v>2.5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7" t="s">
        <v>65</v>
      </c>
      <c r="B24" s="8">
        <v>1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7" t="s">
        <v>66</v>
      </c>
      <c r="B25" s="8">
        <v>2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15" t="s">
        <v>45</v>
      </c>
      <c r="B26" s="16"/>
      <c r="C26" s="16">
        <f t="shared" ref="C26:H26" si="3">SUMIF(C6:C25, "=Y", $B$6:$B$25)</f>
        <v>42</v>
      </c>
      <c r="D26" s="16">
        <f t="shared" si="3"/>
        <v>33.5</v>
      </c>
      <c r="E26" s="16">
        <f t="shared" si="3"/>
        <v>33</v>
      </c>
      <c r="F26" s="16">
        <f t="shared" si="3"/>
        <v>34.5</v>
      </c>
      <c r="G26" s="16">
        <f t="shared" si="3"/>
        <v>39.5</v>
      </c>
      <c r="H26" s="16">
        <f t="shared" si="3"/>
        <v>46.5</v>
      </c>
    </row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7"/>
  <sheetViews>
    <sheetView zoomScale="80" zoomScaleNormal="80" workbookViewId="0">
      <selection activeCell="A17" sqref="A17:H17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8" t="s">
        <v>48</v>
      </c>
    </row>
    <row r="2" spans="1:17" ht="14.25" customHeight="1">
      <c r="A2" s="57" t="s">
        <v>2</v>
      </c>
      <c r="B2" s="58"/>
      <c r="C2" s="58"/>
      <c r="D2" s="17">
        <v>43993</v>
      </c>
    </row>
    <row r="3" spans="1:17" ht="14.25" customHeight="1">
      <c r="A3" s="57" t="s">
        <v>46</v>
      </c>
      <c r="B3" s="58"/>
      <c r="C3" s="58"/>
      <c r="D3" s="3" t="s">
        <v>4</v>
      </c>
      <c r="K3" s="46" t="s">
        <v>118</v>
      </c>
      <c r="L3" s="48">
        <v>29</v>
      </c>
    </row>
    <row r="4" spans="1:17" ht="14.25" customHeight="1">
      <c r="K4" s="46" t="s">
        <v>7</v>
      </c>
      <c r="L4" s="53">
        <f>Q10</f>
        <v>49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10" t="s">
        <v>116</v>
      </c>
      <c r="K5" s="46" t="s">
        <v>9</v>
      </c>
      <c r="L5" s="49">
        <f>AVERAGE(L10:P10)</f>
        <v>36.1</v>
      </c>
      <c r="M5" s="50" t="s">
        <v>10</v>
      </c>
      <c r="N5" s="51">
        <f>_xlfn.STDEV.S(L10:P10)</f>
        <v>6.2789330303802373</v>
      </c>
    </row>
    <row r="6" spans="1:17" ht="14.25" customHeight="1">
      <c r="A6" s="7" t="s">
        <v>51</v>
      </c>
      <c r="B6" s="7">
        <v>2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7.1000000000000014</v>
      </c>
    </row>
    <row r="7" spans="1:17" ht="14.25" customHeight="1">
      <c r="A7" s="7" t="s">
        <v>52</v>
      </c>
      <c r="B7" s="7">
        <v>4</v>
      </c>
      <c r="C7" s="11" t="s">
        <v>14</v>
      </c>
      <c r="D7" s="11" t="s">
        <v>14</v>
      </c>
      <c r="E7" s="11" t="s">
        <v>14</v>
      </c>
      <c r="F7" s="11" t="s">
        <v>14</v>
      </c>
      <c r="G7" s="9"/>
      <c r="H7" s="11" t="s">
        <v>14</v>
      </c>
      <c r="K7" s="46"/>
    </row>
    <row r="8" spans="1:17" ht="14.25" customHeight="1">
      <c r="A8" s="7" t="s">
        <v>17</v>
      </c>
      <c r="B8" s="7">
        <v>2.5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54</v>
      </c>
      <c r="B9" s="7">
        <v>2.5</v>
      </c>
      <c r="C9" s="11" t="s">
        <v>14</v>
      </c>
      <c r="D9" s="11" t="s">
        <v>14</v>
      </c>
      <c r="E9" s="11" t="s">
        <v>14</v>
      </c>
      <c r="F9" s="9"/>
      <c r="G9" s="11" t="s">
        <v>14</v>
      </c>
      <c r="H9" s="11" t="s">
        <v>14</v>
      </c>
      <c r="K9" s="44" t="s">
        <v>122</v>
      </c>
      <c r="L9" s="48">
        <f t="shared" ref="L9:Q9" si="0">COUNTIF(C:C,"=Y")</f>
        <v>17</v>
      </c>
      <c r="M9" s="48">
        <f t="shared" si="0"/>
        <v>15</v>
      </c>
      <c r="N9" s="48">
        <f t="shared" si="0"/>
        <v>14</v>
      </c>
      <c r="O9" s="48">
        <f t="shared" si="0"/>
        <v>15</v>
      </c>
      <c r="P9" s="48">
        <f t="shared" si="0"/>
        <v>11</v>
      </c>
      <c r="Q9" s="48">
        <f t="shared" si="0"/>
        <v>19</v>
      </c>
    </row>
    <row r="10" spans="1:17" ht="14.25" customHeight="1">
      <c r="A10" s="7" t="s">
        <v>55</v>
      </c>
      <c r="B10" s="7">
        <v>2.5</v>
      </c>
      <c r="C10" s="11" t="s">
        <v>14</v>
      </c>
      <c r="D10" s="9"/>
      <c r="E10" s="9"/>
      <c r="F10" s="11" t="s">
        <v>14</v>
      </c>
      <c r="G10" s="9"/>
      <c r="H10" s="11" t="s">
        <v>14</v>
      </c>
      <c r="K10" s="44" t="s">
        <v>123</v>
      </c>
      <c r="L10" s="55">
        <f t="shared" ref="L10:Q10" si="1">SUMIF(C:C, "=Y", $B:$B)</f>
        <v>43</v>
      </c>
      <c r="M10" s="55">
        <f t="shared" si="1"/>
        <v>36.5</v>
      </c>
      <c r="N10" s="55">
        <f t="shared" si="1"/>
        <v>34.5</v>
      </c>
      <c r="O10" s="55">
        <f t="shared" si="1"/>
        <v>40</v>
      </c>
      <c r="P10" s="55">
        <f t="shared" si="1"/>
        <v>26.5</v>
      </c>
      <c r="Q10" s="55">
        <f t="shared" si="1"/>
        <v>49</v>
      </c>
    </row>
    <row r="11" spans="1:17" ht="14.25" customHeight="1">
      <c r="A11" s="7" t="s">
        <v>22</v>
      </c>
      <c r="B11" s="7">
        <v>2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>IF(N10&gt;$L$3, "T","F")</f>
        <v>T</v>
      </c>
      <c r="O11" s="43" t="str">
        <f t="shared" si="2"/>
        <v>T</v>
      </c>
      <c r="P11" s="43" t="str">
        <f t="shared" si="2"/>
        <v>F</v>
      </c>
      <c r="Q11" s="43" t="str">
        <f t="shared" si="2"/>
        <v>T</v>
      </c>
    </row>
    <row r="12" spans="1:17" ht="14.25" customHeight="1">
      <c r="A12" s="7" t="s">
        <v>56</v>
      </c>
      <c r="B12" s="7">
        <v>4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57</v>
      </c>
      <c r="B13" s="7">
        <v>3.5</v>
      </c>
      <c r="C13" s="11" t="s">
        <v>14</v>
      </c>
      <c r="D13" s="9"/>
      <c r="E13" s="9"/>
      <c r="F13" s="9"/>
      <c r="G13" s="9"/>
      <c r="H13" s="11" t="s">
        <v>14</v>
      </c>
      <c r="K13" s="47" t="s">
        <v>120</v>
      </c>
      <c r="L13" s="48">
        <v>30</v>
      </c>
    </row>
    <row r="14" spans="1:17" ht="14.25" customHeight="1">
      <c r="A14" s="7" t="s">
        <v>58</v>
      </c>
      <c r="B14" s="7">
        <v>3</v>
      </c>
      <c r="C14" s="11" t="s">
        <v>14</v>
      </c>
      <c r="D14" s="11" t="s">
        <v>14</v>
      </c>
      <c r="E14" s="11" t="s">
        <v>14</v>
      </c>
      <c r="F14" s="11" t="s">
        <v>14</v>
      </c>
      <c r="G14" s="9"/>
      <c r="H14" s="11" t="s">
        <v>14</v>
      </c>
      <c r="K14" s="47" t="s">
        <v>121</v>
      </c>
      <c r="L14" s="54">
        <f>Q9/L13*100</f>
        <v>63.333333333333329</v>
      </c>
    </row>
    <row r="15" spans="1:17" ht="14.25" customHeight="1">
      <c r="A15" s="7" t="s">
        <v>59</v>
      </c>
      <c r="B15" s="7">
        <v>3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60</v>
      </c>
      <c r="B16" s="7">
        <v>1</v>
      </c>
      <c r="C16" s="11" t="s">
        <v>14</v>
      </c>
      <c r="D16" s="11" t="s">
        <v>14</v>
      </c>
      <c r="E16" s="11" t="s">
        <v>14</v>
      </c>
      <c r="F16" s="9"/>
      <c r="G16" s="9"/>
      <c r="H16" s="11" t="s">
        <v>14</v>
      </c>
    </row>
    <row r="17" spans="1:11" ht="14.25" customHeight="1">
      <c r="A17" s="7" t="s">
        <v>61</v>
      </c>
      <c r="B17" s="7">
        <v>3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62</v>
      </c>
      <c r="B18" s="7">
        <v>3.5</v>
      </c>
      <c r="C18" s="9"/>
      <c r="D18" s="9"/>
      <c r="E18" s="9"/>
      <c r="F18" s="11" t="s">
        <v>14</v>
      </c>
      <c r="G18" s="9"/>
      <c r="H18" s="11" t="s">
        <v>14</v>
      </c>
    </row>
    <row r="19" spans="1:11" ht="14.25" customHeight="1">
      <c r="A19" s="7" t="s">
        <v>40</v>
      </c>
      <c r="B19" s="7">
        <v>2</v>
      </c>
      <c r="C19" s="11" t="s">
        <v>14</v>
      </c>
      <c r="D19" s="11" t="s">
        <v>14</v>
      </c>
      <c r="E19" s="9"/>
      <c r="F19" s="9"/>
      <c r="G19" s="9"/>
      <c r="H19" s="11" t="s">
        <v>14</v>
      </c>
    </row>
    <row r="20" spans="1:11" ht="14.25" customHeight="1">
      <c r="A20" s="7" t="s">
        <v>63</v>
      </c>
      <c r="B20" s="7">
        <v>2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41</v>
      </c>
      <c r="B21" s="7">
        <v>3</v>
      </c>
      <c r="C21" s="11" t="s">
        <v>14</v>
      </c>
      <c r="D21" s="9"/>
      <c r="E21" s="9"/>
      <c r="F21" s="11" t="s">
        <v>14</v>
      </c>
      <c r="G21" s="9"/>
      <c r="H21" s="11" t="s">
        <v>14</v>
      </c>
    </row>
    <row r="22" spans="1:11" ht="14.25" customHeight="1">
      <c r="A22" s="7" t="s">
        <v>64</v>
      </c>
      <c r="B22" s="8">
        <v>2.5</v>
      </c>
      <c r="C22" s="9"/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  <c r="K22" s="41"/>
    </row>
    <row r="23" spans="1:11" ht="14.25" customHeight="1">
      <c r="A23" s="7" t="s">
        <v>65</v>
      </c>
      <c r="B23" s="7">
        <v>1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7" t="s">
        <v>66</v>
      </c>
      <c r="B24" s="7">
        <v>2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15" t="s">
        <v>45</v>
      </c>
      <c r="B25" s="16"/>
      <c r="C25" s="16">
        <f t="shared" ref="C25:H25" si="3">SUMIF(C6:C24, "=Y", $B$6:$B$24)</f>
        <v>43</v>
      </c>
      <c r="D25" s="16">
        <f t="shared" si="3"/>
        <v>36.5</v>
      </c>
      <c r="E25" s="16">
        <f t="shared" si="3"/>
        <v>34.5</v>
      </c>
      <c r="F25" s="16">
        <f t="shared" si="3"/>
        <v>40</v>
      </c>
      <c r="G25" s="16">
        <f t="shared" si="3"/>
        <v>26.5</v>
      </c>
      <c r="H25" s="16">
        <f t="shared" si="3"/>
        <v>49</v>
      </c>
    </row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8"/>
  <sheetViews>
    <sheetView zoomScale="80" zoomScaleNormal="80" workbookViewId="0">
      <selection activeCell="A14" sqref="A14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" t="s">
        <v>1</v>
      </c>
    </row>
    <row r="2" spans="1:17" ht="14.25" customHeight="1">
      <c r="A2" s="57" t="s">
        <v>2</v>
      </c>
      <c r="B2" s="58"/>
      <c r="C2" s="58"/>
      <c r="D2" s="17">
        <v>43990</v>
      </c>
    </row>
    <row r="3" spans="1:17" ht="14.25" customHeight="1">
      <c r="A3" s="57" t="s">
        <v>46</v>
      </c>
      <c r="B3" s="58"/>
      <c r="C3" s="58"/>
      <c r="D3" s="3" t="s">
        <v>47</v>
      </c>
      <c r="K3" s="46" t="s">
        <v>118</v>
      </c>
      <c r="L3" s="48">
        <v>44.5</v>
      </c>
    </row>
    <row r="4" spans="1:17" ht="14.25" customHeight="1">
      <c r="K4" s="46" t="s">
        <v>7</v>
      </c>
      <c r="L4" s="48">
        <f>H27</f>
        <v>53.5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AVERAGE(C27:G27)</f>
        <v>33.6</v>
      </c>
      <c r="M5" s="50" t="s">
        <v>10</v>
      </c>
      <c r="N5" s="51">
        <f>_xlfn.STDEV.S(C27:G27)</f>
        <v>8.042076846188424</v>
      </c>
    </row>
    <row r="6" spans="1:17" ht="14.25" customHeight="1">
      <c r="A6" s="7" t="s">
        <v>15</v>
      </c>
      <c r="B6" s="8">
        <v>3</v>
      </c>
      <c r="C6" s="9"/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-10.899999999999999</v>
      </c>
    </row>
    <row r="7" spans="1:17" ht="14.25" customHeight="1">
      <c r="A7" s="7" t="s">
        <v>19</v>
      </c>
      <c r="B7" s="8">
        <v>2</v>
      </c>
      <c r="C7" s="9"/>
      <c r="D7" s="9"/>
      <c r="E7" s="11" t="s">
        <v>14</v>
      </c>
      <c r="F7" s="9"/>
      <c r="G7" s="11" t="s">
        <v>14</v>
      </c>
      <c r="H7" s="11" t="s">
        <v>14</v>
      </c>
      <c r="K7" s="46"/>
    </row>
    <row r="8" spans="1:17" ht="14.25" customHeight="1">
      <c r="A8" s="7" t="s">
        <v>20</v>
      </c>
      <c r="B8" s="8">
        <v>3</v>
      </c>
      <c r="C8" s="11" t="s">
        <v>14</v>
      </c>
      <c r="D8" s="11" t="s">
        <v>14</v>
      </c>
      <c r="E8" s="11"/>
      <c r="F8" s="9"/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21</v>
      </c>
      <c r="B9" s="8">
        <v>2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13</v>
      </c>
      <c r="M9" s="48">
        <f t="shared" si="0"/>
        <v>17</v>
      </c>
      <c r="N9" s="48">
        <f t="shared" si="0"/>
        <v>14</v>
      </c>
      <c r="O9" s="48">
        <f t="shared" si="0"/>
        <v>9</v>
      </c>
      <c r="P9" s="48">
        <f t="shared" si="0"/>
        <v>14</v>
      </c>
      <c r="Q9" s="48">
        <f t="shared" si="0"/>
        <v>21</v>
      </c>
    </row>
    <row r="10" spans="1:17" ht="14.25" customHeight="1">
      <c r="A10" s="7" t="s">
        <v>22</v>
      </c>
      <c r="B10" s="8">
        <v>2</v>
      </c>
      <c r="C10" s="11" t="s">
        <v>14</v>
      </c>
      <c r="D10" s="11" t="s">
        <v>14</v>
      </c>
      <c r="E10" s="11" t="s">
        <v>14</v>
      </c>
      <c r="F10" s="11" t="s">
        <v>14</v>
      </c>
      <c r="G10" s="9"/>
      <c r="H10" s="11" t="s">
        <v>14</v>
      </c>
      <c r="K10" s="44" t="s">
        <v>123</v>
      </c>
      <c r="L10" s="55">
        <f t="shared" ref="L10:Q10" si="1">SUMIF(C:C, "=Y", $B:$B)</f>
        <v>34.5</v>
      </c>
      <c r="M10" s="55">
        <f t="shared" si="1"/>
        <v>44.5</v>
      </c>
      <c r="N10" s="55">
        <f t="shared" si="1"/>
        <v>32</v>
      </c>
      <c r="O10" s="55">
        <f t="shared" si="1"/>
        <v>22</v>
      </c>
      <c r="P10" s="55">
        <f t="shared" si="1"/>
        <v>35</v>
      </c>
      <c r="Q10" s="55">
        <f t="shared" si="1"/>
        <v>53.5</v>
      </c>
    </row>
    <row r="11" spans="1:17" ht="14.25" customHeight="1">
      <c r="A11" s="7" t="s">
        <v>23</v>
      </c>
      <c r="B11" s="8">
        <v>2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F</v>
      </c>
      <c r="M11" s="43" t="str">
        <f>IF(M10&gt;=$L$3, "T","F")</f>
        <v>T</v>
      </c>
      <c r="N11" s="43" t="str">
        <f t="shared" ref="N11:Q11" si="2">IF(N10&gt;$L$3, "T","F")</f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T</v>
      </c>
    </row>
    <row r="12" spans="1:17" ht="14.25" customHeight="1">
      <c r="A12" s="7" t="s">
        <v>24</v>
      </c>
      <c r="B12" s="8">
        <v>3</v>
      </c>
      <c r="C12" s="9"/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26</v>
      </c>
      <c r="B13" s="8">
        <v>3</v>
      </c>
      <c r="C13" s="11" t="s">
        <v>14</v>
      </c>
      <c r="D13" s="9"/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46</v>
      </c>
    </row>
    <row r="14" spans="1:17" ht="14.25" customHeight="1">
      <c r="A14" s="7" t="s">
        <v>27</v>
      </c>
      <c r="B14" s="8">
        <v>3</v>
      </c>
      <c r="C14" s="11" t="s">
        <v>14</v>
      </c>
      <c r="D14" s="9"/>
      <c r="E14" s="9"/>
      <c r="F14" s="9"/>
      <c r="G14" s="9"/>
      <c r="H14" s="11" t="s">
        <v>14</v>
      </c>
      <c r="K14" s="47" t="s">
        <v>121</v>
      </c>
      <c r="L14" s="54">
        <f>Q9/L13*100</f>
        <v>45.652173913043477</v>
      </c>
    </row>
    <row r="15" spans="1:17" ht="14.25" customHeight="1">
      <c r="A15" s="7" t="s">
        <v>29</v>
      </c>
      <c r="B15" s="8">
        <v>3</v>
      </c>
      <c r="C15" s="9"/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30</v>
      </c>
      <c r="B16" s="8">
        <v>5</v>
      </c>
      <c r="C16" s="11" t="s">
        <v>14</v>
      </c>
      <c r="D16" s="11" t="s">
        <v>14</v>
      </c>
      <c r="E16" s="11" t="s">
        <v>14</v>
      </c>
      <c r="F16" s="9"/>
      <c r="G16" s="9"/>
      <c r="H16" s="11" t="s">
        <v>14</v>
      </c>
    </row>
    <row r="17" spans="1:8" ht="14.25" customHeight="1">
      <c r="A17" s="7" t="s">
        <v>31</v>
      </c>
      <c r="B17" s="8">
        <v>4</v>
      </c>
      <c r="C17" s="9"/>
      <c r="D17" s="11" t="s">
        <v>14</v>
      </c>
      <c r="E17" s="9"/>
      <c r="F17" s="9"/>
      <c r="G17" s="11" t="s">
        <v>14</v>
      </c>
      <c r="H17" s="11" t="s">
        <v>14</v>
      </c>
    </row>
    <row r="18" spans="1:8" ht="14.25" customHeight="1">
      <c r="A18" s="7" t="s">
        <v>33</v>
      </c>
      <c r="B18" s="8">
        <v>1</v>
      </c>
      <c r="C18" s="9"/>
      <c r="D18" s="9"/>
      <c r="E18" s="11" t="s">
        <v>14</v>
      </c>
      <c r="F18" s="9"/>
      <c r="G18" s="11" t="s">
        <v>14</v>
      </c>
      <c r="H18" s="11" t="s">
        <v>14</v>
      </c>
    </row>
    <row r="19" spans="1:8" ht="14.25" customHeight="1">
      <c r="A19" s="7" t="s">
        <v>34</v>
      </c>
      <c r="B19" s="8">
        <v>1</v>
      </c>
      <c r="C19" s="9"/>
      <c r="D19" s="11" t="s">
        <v>14</v>
      </c>
      <c r="E19" s="11" t="s">
        <v>14</v>
      </c>
      <c r="F19" s="9"/>
      <c r="G19" s="9"/>
      <c r="H19" s="11" t="s">
        <v>14</v>
      </c>
    </row>
    <row r="20" spans="1:8" ht="14.25" customHeight="1">
      <c r="A20" s="7" t="s">
        <v>35</v>
      </c>
      <c r="B20" s="8">
        <v>3</v>
      </c>
      <c r="C20" s="11" t="s">
        <v>14</v>
      </c>
      <c r="D20" s="11" t="s">
        <v>14</v>
      </c>
      <c r="E20" s="9"/>
      <c r="F20" s="9"/>
      <c r="G20" s="11" t="s">
        <v>14</v>
      </c>
      <c r="H20" s="11" t="s">
        <v>14</v>
      </c>
    </row>
    <row r="21" spans="1:8" ht="14.25" customHeight="1">
      <c r="A21" s="7" t="s">
        <v>37</v>
      </c>
      <c r="B21" s="8">
        <v>1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</row>
    <row r="22" spans="1:8" ht="14.25" customHeight="1">
      <c r="A22" s="7" t="s">
        <v>38</v>
      </c>
      <c r="B22" s="8">
        <v>2</v>
      </c>
      <c r="C22" s="11" t="s">
        <v>14</v>
      </c>
      <c r="D22" s="11" t="s">
        <v>14</v>
      </c>
      <c r="E22" s="11" t="s">
        <v>14</v>
      </c>
      <c r="F22" s="9"/>
      <c r="G22" s="11" t="s">
        <v>14</v>
      </c>
      <c r="H22" s="11" t="s">
        <v>14</v>
      </c>
    </row>
    <row r="23" spans="1:8" ht="14.25" customHeight="1">
      <c r="A23" s="7" t="s">
        <v>39</v>
      </c>
      <c r="B23" s="8">
        <v>3.5</v>
      </c>
      <c r="C23" s="11" t="s">
        <v>14</v>
      </c>
      <c r="D23" s="11" t="s">
        <v>14</v>
      </c>
      <c r="E23" s="9"/>
      <c r="F23" s="9"/>
      <c r="G23" s="9"/>
      <c r="H23" s="11" t="s">
        <v>14</v>
      </c>
    </row>
    <row r="24" spans="1:8" ht="14.25" customHeight="1">
      <c r="A24" s="7" t="s">
        <v>40</v>
      </c>
      <c r="B24" s="8">
        <v>2</v>
      </c>
      <c r="C24" s="11" t="s">
        <v>14</v>
      </c>
      <c r="D24" s="11" t="s">
        <v>14</v>
      </c>
      <c r="E24" s="11" t="s">
        <v>14</v>
      </c>
      <c r="F24" s="9"/>
      <c r="G24" s="9"/>
      <c r="H24" s="11" t="s">
        <v>14</v>
      </c>
    </row>
    <row r="25" spans="1:8" ht="14.25" customHeight="1">
      <c r="A25" s="7" t="s">
        <v>41</v>
      </c>
      <c r="B25" s="8">
        <v>3</v>
      </c>
      <c r="C25" s="11" t="s">
        <v>14</v>
      </c>
      <c r="D25" s="11" t="s">
        <v>14</v>
      </c>
      <c r="E25" s="9"/>
      <c r="F25" s="11" t="s">
        <v>14</v>
      </c>
      <c r="G25" s="11" t="s">
        <v>14</v>
      </c>
      <c r="H25" s="11" t="s">
        <v>14</v>
      </c>
    </row>
    <row r="26" spans="1:8" ht="14.25" customHeight="1">
      <c r="A26" s="7" t="s">
        <v>42</v>
      </c>
      <c r="B26" s="8">
        <v>2</v>
      </c>
      <c r="C26" s="9"/>
      <c r="D26" s="11" t="s">
        <v>14</v>
      </c>
      <c r="E26" s="9"/>
      <c r="F26" s="9"/>
      <c r="G26" s="9"/>
      <c r="H26" s="11" t="s">
        <v>14</v>
      </c>
    </row>
    <row r="27" spans="1:8" ht="14.25" customHeight="1">
      <c r="A27" s="15" t="s">
        <v>45</v>
      </c>
      <c r="B27" s="16"/>
      <c r="C27" s="16">
        <f t="shared" ref="C27:H27" si="3">SUMIF(C6:C26, "=Y", $B$6:$B$26)</f>
        <v>34.5</v>
      </c>
      <c r="D27" s="16">
        <f t="shared" si="3"/>
        <v>44.5</v>
      </c>
      <c r="E27" s="16">
        <f t="shared" si="3"/>
        <v>32</v>
      </c>
      <c r="F27" s="16">
        <f t="shared" si="3"/>
        <v>22</v>
      </c>
      <c r="G27" s="16">
        <f t="shared" si="3"/>
        <v>35</v>
      </c>
      <c r="H27" s="16">
        <f t="shared" si="3"/>
        <v>53.5</v>
      </c>
    </row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1"/>
  <sheetViews>
    <sheetView zoomScale="80" zoomScaleNormal="80" workbookViewId="0">
      <selection activeCell="N12" sqref="N12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0" t="s">
        <v>103</v>
      </c>
    </row>
    <row r="2" spans="1:17" ht="14.25" customHeight="1">
      <c r="A2" s="57" t="s">
        <v>2</v>
      </c>
      <c r="B2" s="58"/>
      <c r="C2" s="58"/>
      <c r="D2" s="17">
        <v>43992</v>
      </c>
    </row>
    <row r="3" spans="1:17" ht="14.25" customHeight="1">
      <c r="A3" s="57" t="s">
        <v>46</v>
      </c>
      <c r="B3" s="58"/>
      <c r="C3" s="58"/>
      <c r="D3" s="3" t="s">
        <v>47</v>
      </c>
      <c r="K3" s="46" t="s">
        <v>118</v>
      </c>
      <c r="L3" s="48">
        <v>22</v>
      </c>
    </row>
    <row r="4" spans="1:17" ht="14.25" customHeight="1">
      <c r="K4" s="46" t="s">
        <v>7</v>
      </c>
      <c r="L4" s="53">
        <f>Q10</f>
        <v>30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22.2</v>
      </c>
      <c r="M5" s="50" t="s">
        <v>10</v>
      </c>
      <c r="N5" s="51">
        <f>_xlfn.STDEV.S(L10:P10)</f>
        <v>2.3075961518428652</v>
      </c>
    </row>
    <row r="6" spans="1:17" ht="14.25" customHeight="1">
      <c r="A6" s="7" t="s">
        <v>17</v>
      </c>
      <c r="B6" s="8">
        <v>2.5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0.19999999999999929</v>
      </c>
    </row>
    <row r="7" spans="1:17" ht="14.25" customHeight="1">
      <c r="A7" s="7" t="s">
        <v>53</v>
      </c>
      <c r="B7" s="8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18</v>
      </c>
      <c r="B8" s="8">
        <v>3.5</v>
      </c>
      <c r="C8" s="11" t="s">
        <v>14</v>
      </c>
      <c r="D8" s="9"/>
      <c r="E8" s="11" t="s">
        <v>14</v>
      </c>
      <c r="F8" s="9"/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19</v>
      </c>
      <c r="B9" s="8">
        <v>2</v>
      </c>
      <c r="C9" s="11" t="s">
        <v>14</v>
      </c>
      <c r="D9" s="9"/>
      <c r="E9" s="9"/>
      <c r="F9" s="11" t="s">
        <v>14</v>
      </c>
      <c r="G9" s="9"/>
      <c r="H9" s="11" t="s">
        <v>14</v>
      </c>
      <c r="K9" s="44" t="s">
        <v>122</v>
      </c>
      <c r="L9" s="48">
        <f t="shared" ref="L9:Q9" si="0">COUNTIF(C:C,"=Y")</f>
        <v>12</v>
      </c>
      <c r="M9" s="48">
        <f t="shared" si="0"/>
        <v>10</v>
      </c>
      <c r="N9" s="48">
        <f t="shared" si="0"/>
        <v>10</v>
      </c>
      <c r="O9" s="48">
        <f t="shared" si="0"/>
        <v>10</v>
      </c>
      <c r="P9" s="48">
        <f t="shared" si="0"/>
        <v>9</v>
      </c>
      <c r="Q9" s="48">
        <f t="shared" si="0"/>
        <v>13</v>
      </c>
    </row>
    <row r="10" spans="1:17" ht="14.25" customHeight="1">
      <c r="A10" s="7" t="s">
        <v>21</v>
      </c>
      <c r="B10" s="8">
        <v>2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25</v>
      </c>
      <c r="M10" s="55">
        <f t="shared" si="1"/>
        <v>19.5</v>
      </c>
      <c r="N10" s="55">
        <f t="shared" si="1"/>
        <v>22</v>
      </c>
      <c r="O10" s="55">
        <f t="shared" si="1"/>
        <v>20.5</v>
      </c>
      <c r="P10" s="55">
        <f t="shared" si="1"/>
        <v>24</v>
      </c>
      <c r="Q10" s="55">
        <f t="shared" si="1"/>
        <v>30</v>
      </c>
    </row>
    <row r="11" spans="1:17" ht="14.25" customHeight="1">
      <c r="A11" s="7" t="s">
        <v>104</v>
      </c>
      <c r="B11" s="8">
        <v>1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F</v>
      </c>
      <c r="N11" s="43" t="str">
        <f>IF(N10&gt;=$L$3, "T","F")</f>
        <v>T</v>
      </c>
      <c r="O11" s="43" t="str">
        <f t="shared" si="2"/>
        <v>F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29</v>
      </c>
      <c r="B12" s="8">
        <v>3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30</v>
      </c>
      <c r="B13" s="8">
        <v>5</v>
      </c>
      <c r="C13" s="9"/>
      <c r="D13" s="9"/>
      <c r="E13" s="9"/>
      <c r="F13" s="9"/>
      <c r="G13" s="11" t="s">
        <v>14</v>
      </c>
      <c r="H13" s="11" t="s">
        <v>14</v>
      </c>
      <c r="K13" s="47" t="s">
        <v>120</v>
      </c>
      <c r="L13" s="48">
        <v>23</v>
      </c>
    </row>
    <row r="14" spans="1:17" ht="14.25" customHeight="1">
      <c r="A14" s="7" t="s">
        <v>33</v>
      </c>
      <c r="B14" s="8">
        <v>1</v>
      </c>
      <c r="C14" s="11" t="s">
        <v>14</v>
      </c>
      <c r="D14" s="11" t="s">
        <v>14</v>
      </c>
      <c r="E14" s="9"/>
      <c r="F14" s="11" t="s">
        <v>14</v>
      </c>
      <c r="G14" s="9"/>
      <c r="H14" s="11" t="s">
        <v>14</v>
      </c>
      <c r="K14" s="47" t="s">
        <v>121</v>
      </c>
      <c r="L14" s="54">
        <f>Q9/L13*100</f>
        <v>56.521739130434781</v>
      </c>
    </row>
    <row r="15" spans="1:17" ht="14.25" customHeight="1">
      <c r="A15" s="7" t="s">
        <v>37</v>
      </c>
      <c r="B15" s="8">
        <v>1</v>
      </c>
      <c r="C15" s="11" t="s">
        <v>14</v>
      </c>
      <c r="D15" s="11" t="s">
        <v>14</v>
      </c>
      <c r="E15" s="11" t="s">
        <v>14</v>
      </c>
      <c r="F15" s="9"/>
      <c r="G15" s="9"/>
      <c r="H15" s="11" t="s">
        <v>14</v>
      </c>
    </row>
    <row r="16" spans="1:17" ht="14.25" customHeight="1">
      <c r="A16" s="7" t="s">
        <v>38</v>
      </c>
      <c r="B16" s="8">
        <v>2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40</v>
      </c>
      <c r="B17" s="8">
        <v>2</v>
      </c>
      <c r="C17" s="11" t="s">
        <v>14</v>
      </c>
      <c r="D17" s="11" t="s">
        <v>14</v>
      </c>
      <c r="E17" s="11" t="s">
        <v>14</v>
      </c>
      <c r="F17" s="11" t="s">
        <v>14</v>
      </c>
      <c r="G17" s="9"/>
      <c r="H17" s="11" t="s">
        <v>14</v>
      </c>
    </row>
    <row r="18" spans="1:11" ht="14.25" customHeight="1">
      <c r="A18" s="7" t="s">
        <v>41</v>
      </c>
      <c r="B18" s="8">
        <v>3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15" t="s">
        <v>45</v>
      </c>
      <c r="B19" s="16"/>
      <c r="C19" s="16">
        <f t="shared" ref="C19:H19" si="3">SUMIF(C6:C18, "=Y", $B$6:$B$18)</f>
        <v>25</v>
      </c>
      <c r="D19" s="16">
        <f t="shared" si="3"/>
        <v>19.5</v>
      </c>
      <c r="E19" s="16">
        <f t="shared" si="3"/>
        <v>22</v>
      </c>
      <c r="F19" s="16">
        <f t="shared" si="3"/>
        <v>20.5</v>
      </c>
      <c r="G19" s="16">
        <f t="shared" si="3"/>
        <v>24</v>
      </c>
      <c r="H19" s="16">
        <f t="shared" si="3"/>
        <v>30</v>
      </c>
    </row>
    <row r="20" spans="1:11" ht="14.25" customHeight="1"/>
    <row r="21" spans="1:11" ht="14.25" customHeight="1">
      <c r="K21" s="41"/>
    </row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1"/>
  <sheetViews>
    <sheetView topLeftCell="A3" zoomScale="80" zoomScaleNormal="80" workbookViewId="0">
      <selection activeCell="A18" sqref="A18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33" t="s">
        <v>1</v>
      </c>
    </row>
    <row r="2" spans="1:17" ht="14.25" customHeight="1">
      <c r="A2" s="57" t="s">
        <v>2</v>
      </c>
      <c r="B2" s="58"/>
      <c r="C2" s="58"/>
      <c r="D2" s="17">
        <v>44003</v>
      </c>
    </row>
    <row r="3" spans="1:17" ht="14.25" customHeight="1">
      <c r="A3" s="57" t="s">
        <v>46</v>
      </c>
      <c r="B3" s="58"/>
      <c r="C3" s="58"/>
      <c r="D3" s="3" t="s">
        <v>49</v>
      </c>
      <c r="K3" s="46" t="s">
        <v>118</v>
      </c>
      <c r="L3" s="48">
        <v>44.5</v>
      </c>
    </row>
    <row r="4" spans="1:17" ht="14.25" customHeight="1">
      <c r="K4" s="46" t="s">
        <v>7</v>
      </c>
      <c r="L4" s="53">
        <f>Q10</f>
        <v>76.5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72.5</v>
      </c>
      <c r="M5" s="50" t="s">
        <v>10</v>
      </c>
      <c r="N5" s="51">
        <f>_xlfn.STDEV.S(L10:P10)</f>
        <v>3.082207001484488</v>
      </c>
    </row>
    <row r="6" spans="1:17" ht="14.25" customHeight="1">
      <c r="A6" s="7" t="s">
        <v>11</v>
      </c>
      <c r="B6" s="8">
        <v>3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28</v>
      </c>
    </row>
    <row r="7" spans="1:17" ht="14.25" customHeight="1">
      <c r="A7" s="7" t="s">
        <v>12</v>
      </c>
      <c r="B7" s="8">
        <v>4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15</v>
      </c>
      <c r="B8" s="8">
        <v>3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17</v>
      </c>
      <c r="B9" s="8">
        <v>2.5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28</v>
      </c>
      <c r="M9" s="48">
        <f t="shared" si="0"/>
        <v>27</v>
      </c>
      <c r="N9" s="48">
        <f t="shared" si="0"/>
        <v>25</v>
      </c>
      <c r="O9" s="48">
        <f t="shared" si="0"/>
        <v>26</v>
      </c>
      <c r="P9" s="48">
        <f t="shared" si="0"/>
        <v>27</v>
      </c>
      <c r="Q9" s="48">
        <f t="shared" si="0"/>
        <v>28</v>
      </c>
    </row>
    <row r="10" spans="1:17" ht="14.25" customHeight="1">
      <c r="A10" s="7" t="s">
        <v>18</v>
      </c>
      <c r="B10" s="8">
        <v>3.5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76.5</v>
      </c>
      <c r="M10" s="55">
        <f t="shared" si="1"/>
        <v>73.5</v>
      </c>
      <c r="N10" s="55">
        <f t="shared" si="1"/>
        <v>68.5</v>
      </c>
      <c r="O10" s="55">
        <f t="shared" si="1"/>
        <v>70.5</v>
      </c>
      <c r="P10" s="55">
        <f t="shared" si="1"/>
        <v>73.5</v>
      </c>
      <c r="Q10" s="55">
        <f t="shared" si="1"/>
        <v>76.5</v>
      </c>
    </row>
    <row r="11" spans="1:17" ht="14.25" customHeight="1">
      <c r="A11" s="7" t="s">
        <v>19</v>
      </c>
      <c r="B11" s="8">
        <v>2</v>
      </c>
      <c r="C11" s="11" t="s">
        <v>14</v>
      </c>
      <c r="D11" s="11" t="s">
        <v>14</v>
      </c>
      <c r="E11" s="9"/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>IF(N10&gt;$L$3, "T","F")</f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20</v>
      </c>
      <c r="B12" s="8">
        <v>3</v>
      </c>
      <c r="C12" s="11" t="s">
        <v>14</v>
      </c>
      <c r="D12" s="11" t="s">
        <v>14</v>
      </c>
      <c r="E12" s="9"/>
      <c r="F12" s="9"/>
      <c r="G12" s="11" t="s">
        <v>14</v>
      </c>
      <c r="H12" s="11" t="s">
        <v>14</v>
      </c>
    </row>
    <row r="13" spans="1:17" ht="14.25" customHeight="1">
      <c r="A13" s="7" t="s">
        <v>21</v>
      </c>
      <c r="B13" s="8">
        <v>2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46</v>
      </c>
    </row>
    <row r="14" spans="1:17" ht="14.25" customHeight="1">
      <c r="A14" s="7" t="s">
        <v>22</v>
      </c>
      <c r="B14" s="8">
        <v>2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60.869565217391312</v>
      </c>
    </row>
    <row r="15" spans="1:17" ht="14.25" customHeight="1">
      <c r="A15" s="7" t="s">
        <v>23</v>
      </c>
      <c r="B15" s="8">
        <v>2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24</v>
      </c>
      <c r="B16" s="8">
        <v>3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26</v>
      </c>
      <c r="B17" s="8">
        <v>3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27</v>
      </c>
      <c r="B18" s="8">
        <v>3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28</v>
      </c>
      <c r="B19" s="8">
        <v>4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29</v>
      </c>
      <c r="B20" s="8">
        <v>3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30</v>
      </c>
      <c r="B21" s="8">
        <v>5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  <c r="K21" s="41"/>
    </row>
    <row r="22" spans="1:11" ht="14.25" customHeight="1">
      <c r="A22" s="7" t="s">
        <v>31</v>
      </c>
      <c r="B22" s="8">
        <v>4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11" ht="14.25" customHeight="1">
      <c r="A23" s="7" t="s">
        <v>33</v>
      </c>
      <c r="B23" s="8">
        <v>1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7" t="s">
        <v>34</v>
      </c>
      <c r="B24" s="8">
        <v>1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7" t="s">
        <v>35</v>
      </c>
      <c r="B25" s="8">
        <v>3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7" t="s">
        <v>37</v>
      </c>
      <c r="B26" s="8">
        <v>1</v>
      </c>
      <c r="C26" s="11" t="s">
        <v>14</v>
      </c>
      <c r="D26" s="11" t="s">
        <v>14</v>
      </c>
      <c r="E26" s="11" t="s">
        <v>14</v>
      </c>
      <c r="F26" s="11" t="s">
        <v>14</v>
      </c>
      <c r="G26" s="11" t="s">
        <v>14</v>
      </c>
      <c r="H26" s="11" t="s">
        <v>14</v>
      </c>
    </row>
    <row r="27" spans="1:11" ht="14.25" customHeight="1">
      <c r="A27" s="7" t="s">
        <v>38</v>
      </c>
      <c r="B27" s="8">
        <v>2</v>
      </c>
      <c r="C27" s="11" t="s">
        <v>14</v>
      </c>
      <c r="D27" s="11" t="s">
        <v>14</v>
      </c>
      <c r="E27" s="11" t="s">
        <v>14</v>
      </c>
      <c r="F27" s="11" t="s">
        <v>14</v>
      </c>
      <c r="G27" s="11" t="s">
        <v>14</v>
      </c>
      <c r="H27" s="11" t="s">
        <v>14</v>
      </c>
    </row>
    <row r="28" spans="1:11" ht="14.25" customHeight="1">
      <c r="A28" s="7" t="s">
        <v>39</v>
      </c>
      <c r="B28" s="8">
        <v>3.5</v>
      </c>
      <c r="C28" s="11" t="s">
        <v>14</v>
      </c>
      <c r="D28" s="11" t="s">
        <v>14</v>
      </c>
      <c r="E28" s="11" t="s">
        <v>14</v>
      </c>
      <c r="F28" s="11" t="s">
        <v>14</v>
      </c>
      <c r="G28" s="11" t="s">
        <v>14</v>
      </c>
      <c r="H28" s="11" t="s">
        <v>14</v>
      </c>
    </row>
    <row r="29" spans="1:11" ht="14.25" customHeight="1">
      <c r="A29" s="7" t="s">
        <v>40</v>
      </c>
      <c r="B29" s="8">
        <v>2</v>
      </c>
      <c r="C29" s="11" t="s">
        <v>14</v>
      </c>
      <c r="D29" s="11" t="s">
        <v>14</v>
      </c>
      <c r="E29" s="11" t="s">
        <v>14</v>
      </c>
      <c r="F29" s="11" t="s">
        <v>14</v>
      </c>
      <c r="G29" s="11" t="s">
        <v>14</v>
      </c>
      <c r="H29" s="11" t="s">
        <v>14</v>
      </c>
    </row>
    <row r="30" spans="1:11" ht="14.25" customHeight="1">
      <c r="A30" s="7" t="s">
        <v>41</v>
      </c>
      <c r="B30" s="8">
        <v>3</v>
      </c>
      <c r="C30" s="11" t="s">
        <v>14</v>
      </c>
      <c r="D30" s="11" t="s">
        <v>14</v>
      </c>
      <c r="E30" s="11" t="s">
        <v>14</v>
      </c>
      <c r="F30" s="11" t="s">
        <v>14</v>
      </c>
      <c r="G30" s="11" t="s">
        <v>14</v>
      </c>
      <c r="H30" s="11" t="s">
        <v>14</v>
      </c>
    </row>
    <row r="31" spans="1:11" ht="14.25" customHeight="1">
      <c r="A31" s="7" t="s">
        <v>42</v>
      </c>
      <c r="B31" s="8">
        <v>2</v>
      </c>
      <c r="C31" s="11" t="s">
        <v>14</v>
      </c>
      <c r="D31" s="11" t="s">
        <v>14</v>
      </c>
      <c r="E31" s="11" t="s">
        <v>14</v>
      </c>
      <c r="F31" s="11" t="s">
        <v>14</v>
      </c>
      <c r="G31" s="11" t="s">
        <v>14</v>
      </c>
      <c r="H31" s="11" t="s">
        <v>14</v>
      </c>
    </row>
    <row r="32" spans="1:11" ht="14.25" customHeight="1">
      <c r="A32" s="7" t="s">
        <v>43</v>
      </c>
      <c r="B32" s="8">
        <v>3</v>
      </c>
      <c r="C32" s="11" t="s">
        <v>14</v>
      </c>
      <c r="D32" s="11" t="s">
        <v>14</v>
      </c>
      <c r="E32" s="11" t="s">
        <v>14</v>
      </c>
      <c r="F32" s="11" t="s">
        <v>14</v>
      </c>
      <c r="G32" s="11" t="s">
        <v>14</v>
      </c>
      <c r="H32" s="11" t="s">
        <v>14</v>
      </c>
    </row>
    <row r="33" spans="1:8" ht="14.25" customHeight="1">
      <c r="A33" s="7" t="s">
        <v>44</v>
      </c>
      <c r="B33" s="8">
        <v>3</v>
      </c>
      <c r="C33" s="11" t="s">
        <v>14</v>
      </c>
      <c r="D33" s="9"/>
      <c r="E33" s="9"/>
      <c r="F33" s="9"/>
      <c r="G33" s="9"/>
      <c r="H33" s="11" t="s">
        <v>14</v>
      </c>
    </row>
    <row r="34" spans="1:8" ht="14.25" customHeight="1">
      <c r="A34" s="15" t="s">
        <v>45</v>
      </c>
      <c r="B34" s="16"/>
      <c r="C34" s="16">
        <f t="shared" ref="C34:H34" si="3">SUMIF(C6:C33, "=Y", $B$6:$B$33)</f>
        <v>76.5</v>
      </c>
      <c r="D34" s="16">
        <f t="shared" si="3"/>
        <v>73.5</v>
      </c>
      <c r="E34" s="16">
        <f t="shared" si="3"/>
        <v>68.5</v>
      </c>
      <c r="F34" s="16">
        <f t="shared" si="3"/>
        <v>70.5</v>
      </c>
      <c r="G34" s="16">
        <f t="shared" si="3"/>
        <v>73.5</v>
      </c>
      <c r="H34" s="16">
        <f t="shared" si="3"/>
        <v>76.5</v>
      </c>
    </row>
    <row r="35" spans="1:8" ht="14.25" customHeight="1"/>
    <row r="36" spans="1:8" ht="14.25" customHeight="1"/>
    <row r="37" spans="1:8" ht="14.25" customHeight="1"/>
    <row r="38" spans="1:8" ht="14.25" customHeight="1"/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1"/>
  <sheetViews>
    <sheetView zoomScale="80" zoomScaleNormal="80" workbookViewId="0">
      <selection activeCell="A13" sqref="A13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33" t="s">
        <v>1</v>
      </c>
    </row>
    <row r="2" spans="1:17" ht="14.25" customHeight="1">
      <c r="A2" s="57" t="s">
        <v>2</v>
      </c>
      <c r="B2" s="58"/>
      <c r="C2" s="58"/>
      <c r="D2" s="17">
        <v>43990</v>
      </c>
    </row>
    <row r="3" spans="1:17" ht="14.25" customHeight="1">
      <c r="A3" s="57" t="s">
        <v>46</v>
      </c>
      <c r="B3" s="58"/>
      <c r="C3" s="58"/>
      <c r="D3" s="3" t="s">
        <v>68</v>
      </c>
      <c r="K3" s="46" t="s">
        <v>118</v>
      </c>
      <c r="L3" s="48">
        <v>44.5</v>
      </c>
    </row>
    <row r="4" spans="1:17" ht="14.25" customHeight="1">
      <c r="K4" s="46" t="s">
        <v>7</v>
      </c>
      <c r="L4" s="53">
        <f>Q10</f>
        <v>22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4.4000000000000004</v>
      </c>
      <c r="M5" s="50" t="s">
        <v>10</v>
      </c>
      <c r="N5" s="51">
        <f>_xlfn.STDEV.S(L10:P10)</f>
        <v>9.8386991009990741</v>
      </c>
    </row>
    <row r="6" spans="1:17" ht="14.25" customHeight="1">
      <c r="A6" s="7" t="s">
        <v>18</v>
      </c>
      <c r="B6" s="8">
        <v>3.5</v>
      </c>
      <c r="C6" s="11" t="s">
        <v>14</v>
      </c>
      <c r="D6" s="9"/>
      <c r="E6" s="9"/>
      <c r="F6" s="9"/>
      <c r="G6" s="9"/>
      <c r="H6" s="11" t="s">
        <v>14</v>
      </c>
      <c r="K6" s="46" t="s">
        <v>119</v>
      </c>
      <c r="L6" s="48">
        <f>L5-L3</f>
        <v>-40.1</v>
      </c>
    </row>
    <row r="7" spans="1:17" ht="14.25" customHeight="1">
      <c r="A7" s="7" t="s">
        <v>21</v>
      </c>
      <c r="B7" s="8">
        <v>2</v>
      </c>
      <c r="C7" s="11" t="s">
        <v>14</v>
      </c>
      <c r="D7" s="9"/>
      <c r="E7" s="9"/>
      <c r="F7" s="9"/>
      <c r="G7" s="9"/>
      <c r="H7" s="11" t="s">
        <v>14</v>
      </c>
      <c r="K7" s="46"/>
    </row>
    <row r="8" spans="1:17" ht="14.5">
      <c r="A8" s="7" t="s">
        <v>23</v>
      </c>
      <c r="B8" s="8">
        <v>2</v>
      </c>
      <c r="C8" s="11" t="s">
        <v>14</v>
      </c>
      <c r="D8" s="9"/>
      <c r="E8" s="9"/>
      <c r="F8" s="9"/>
      <c r="G8" s="9"/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26</v>
      </c>
      <c r="B9" s="8">
        <v>3</v>
      </c>
      <c r="C9" s="11" t="s">
        <v>14</v>
      </c>
      <c r="D9" s="9"/>
      <c r="E9" s="9"/>
      <c r="F9" s="9"/>
      <c r="G9" s="9"/>
      <c r="H9" s="11" t="s">
        <v>14</v>
      </c>
      <c r="K9" s="44" t="s">
        <v>122</v>
      </c>
      <c r="L9" s="48">
        <f t="shared" ref="L9:Q9" si="0">COUNTIF(C:C,"=Y")</f>
        <v>8</v>
      </c>
      <c r="M9" s="48">
        <f t="shared" si="0"/>
        <v>0</v>
      </c>
      <c r="N9" s="48">
        <f t="shared" si="0"/>
        <v>0</v>
      </c>
      <c r="O9" s="48">
        <f t="shared" si="0"/>
        <v>0</v>
      </c>
      <c r="P9" s="48">
        <f t="shared" si="0"/>
        <v>0</v>
      </c>
      <c r="Q9" s="48">
        <f t="shared" si="0"/>
        <v>8</v>
      </c>
    </row>
    <row r="10" spans="1:17" ht="14.25" customHeight="1">
      <c r="A10" s="34" t="s">
        <v>29</v>
      </c>
      <c r="B10" s="8">
        <v>3</v>
      </c>
      <c r="C10" s="11" t="s">
        <v>14</v>
      </c>
      <c r="D10" s="9"/>
      <c r="E10" s="9"/>
      <c r="F10" s="9"/>
      <c r="G10" s="9"/>
      <c r="H10" s="11" t="s">
        <v>14</v>
      </c>
      <c r="K10" s="44" t="s">
        <v>123</v>
      </c>
      <c r="L10" s="55">
        <f t="shared" ref="L10:Q10" si="1">SUMIF(C:C, "=Y", $B:$B)</f>
        <v>22</v>
      </c>
      <c r="M10" s="55">
        <f t="shared" si="1"/>
        <v>0</v>
      </c>
      <c r="N10" s="55">
        <f t="shared" si="1"/>
        <v>0</v>
      </c>
      <c r="O10" s="55">
        <f t="shared" si="1"/>
        <v>0</v>
      </c>
      <c r="P10" s="55">
        <f t="shared" si="1"/>
        <v>0</v>
      </c>
      <c r="Q10" s="55">
        <f t="shared" si="1"/>
        <v>22</v>
      </c>
    </row>
    <row r="11" spans="1:17" ht="14.25" customHeight="1">
      <c r="A11" s="34" t="s">
        <v>39</v>
      </c>
      <c r="B11" s="8">
        <v>3.5</v>
      </c>
      <c r="C11" s="11" t="s">
        <v>14</v>
      </c>
      <c r="D11" s="9"/>
      <c r="E11" s="9"/>
      <c r="F11" s="9"/>
      <c r="G11" s="9"/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>IF(N10&gt;$L$3, "T","F")</f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F</v>
      </c>
    </row>
    <row r="12" spans="1:17" ht="14.25" customHeight="1">
      <c r="A12" s="34" t="s">
        <v>41</v>
      </c>
      <c r="B12" s="8">
        <v>3</v>
      </c>
      <c r="C12" s="11" t="s">
        <v>14</v>
      </c>
      <c r="D12" s="9"/>
      <c r="E12" s="9"/>
      <c r="F12" s="9"/>
      <c r="G12" s="9"/>
      <c r="H12" s="11" t="s">
        <v>14</v>
      </c>
    </row>
    <row r="13" spans="1:17" ht="14.25" customHeight="1">
      <c r="A13" s="34" t="s">
        <v>42</v>
      </c>
      <c r="B13" s="8">
        <v>2</v>
      </c>
      <c r="C13" s="11" t="s">
        <v>14</v>
      </c>
      <c r="D13" s="9"/>
      <c r="E13" s="9"/>
      <c r="F13" s="9"/>
      <c r="G13" s="9"/>
      <c r="H13" s="11" t="s">
        <v>14</v>
      </c>
      <c r="K13" s="47" t="s">
        <v>120</v>
      </c>
      <c r="L13" s="48">
        <v>46</v>
      </c>
    </row>
    <row r="14" spans="1:17" ht="14.25" customHeight="1">
      <c r="A14" s="15" t="s">
        <v>45</v>
      </c>
      <c r="B14" s="16"/>
      <c r="C14" s="16">
        <f t="shared" ref="C14:H14" si="3">SUMIF(C6:C13, "=Y", $B$6:$B$13)</f>
        <v>22</v>
      </c>
      <c r="D14" s="16">
        <f t="shared" si="3"/>
        <v>0</v>
      </c>
      <c r="E14" s="16">
        <f t="shared" si="3"/>
        <v>0</v>
      </c>
      <c r="F14" s="16">
        <f t="shared" si="3"/>
        <v>0</v>
      </c>
      <c r="G14" s="16">
        <f t="shared" si="3"/>
        <v>0</v>
      </c>
      <c r="H14" s="16">
        <f t="shared" si="3"/>
        <v>22</v>
      </c>
      <c r="K14" s="47" t="s">
        <v>121</v>
      </c>
      <c r="L14" s="54">
        <f>Q9/L13*100</f>
        <v>17.391304347826086</v>
      </c>
    </row>
    <row r="15" spans="1:17" ht="14.25" customHeight="1"/>
    <row r="16" spans="1:17" ht="14.25" customHeight="1"/>
    <row r="17" spans="11:11" ht="14.25" customHeight="1"/>
    <row r="18" spans="11:11" ht="14.25" customHeight="1"/>
    <row r="19" spans="11:11" ht="14.25" customHeight="1"/>
    <row r="20" spans="11:11" ht="14.25" customHeight="1"/>
    <row r="21" spans="11:11" ht="14.25" customHeight="1">
      <c r="K21" s="41"/>
    </row>
    <row r="22" spans="11:11" ht="14.25" customHeight="1"/>
    <row r="23" spans="11:11" ht="14.25" customHeight="1"/>
    <row r="24" spans="11:11" ht="14.25" customHeight="1"/>
    <row r="25" spans="11:11" ht="14.25" customHeight="1"/>
    <row r="26" spans="11:11" ht="14.25" customHeight="1"/>
    <row r="27" spans="11:11" ht="14.25" customHeight="1"/>
    <row r="28" spans="11:11" ht="14.25" customHeight="1"/>
    <row r="29" spans="11:11" ht="14.25" customHeight="1"/>
    <row r="30" spans="11:11" ht="14.25" customHeight="1"/>
    <row r="31" spans="11:11" ht="14.25" customHeight="1"/>
    <row r="32" spans="1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5"/>
  <sheetViews>
    <sheetView zoomScale="80" zoomScaleNormal="80" workbookViewId="0">
      <selection activeCell="A16" sqref="A16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37" t="s">
        <v>1</v>
      </c>
    </row>
    <row r="2" spans="1:17" ht="14.25" customHeight="1">
      <c r="A2" s="57" t="s">
        <v>2</v>
      </c>
      <c r="B2" s="58"/>
      <c r="C2" s="58"/>
      <c r="D2" s="24">
        <v>43994</v>
      </c>
    </row>
    <row r="3" spans="1:17" ht="14.25" customHeight="1">
      <c r="A3" s="57" t="s">
        <v>46</v>
      </c>
      <c r="B3" s="58"/>
      <c r="C3" s="58"/>
      <c r="D3" s="35" t="s">
        <v>69</v>
      </c>
      <c r="K3" s="46" t="s">
        <v>118</v>
      </c>
      <c r="L3" s="48">
        <v>44.5</v>
      </c>
    </row>
    <row r="4" spans="1:17" ht="14.25" customHeight="1">
      <c r="A4" s="12" t="s">
        <v>100</v>
      </c>
      <c r="D4" s="10" t="s">
        <v>117</v>
      </c>
      <c r="K4" s="46" t="s">
        <v>7</v>
      </c>
      <c r="L4" s="53">
        <f>Q10</f>
        <v>27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/>
      <c r="K5" s="46" t="s">
        <v>9</v>
      </c>
      <c r="L5" s="49">
        <f>AVERAGE(L10:P10)</f>
        <v>5.4</v>
      </c>
      <c r="M5" s="50" t="s">
        <v>10</v>
      </c>
      <c r="N5" s="51">
        <f>_xlfn.STDEV.S(L10:P10)</f>
        <v>12.074767078498866</v>
      </c>
    </row>
    <row r="6" spans="1:17" ht="14.25" customHeight="1">
      <c r="A6" s="27" t="s">
        <v>18</v>
      </c>
      <c r="B6" s="28">
        <v>3.5</v>
      </c>
      <c r="C6" s="31" t="s">
        <v>14</v>
      </c>
      <c r="D6" s="29"/>
      <c r="E6" s="29"/>
      <c r="F6" s="29"/>
      <c r="G6" s="29"/>
      <c r="H6" s="31" t="s">
        <v>14</v>
      </c>
      <c r="K6" s="46" t="s">
        <v>119</v>
      </c>
      <c r="L6" s="48">
        <f>L5-L3</f>
        <v>-39.1</v>
      </c>
    </row>
    <row r="7" spans="1:17" ht="14.25" customHeight="1">
      <c r="A7" s="27" t="s">
        <v>20</v>
      </c>
      <c r="B7" s="28">
        <v>3</v>
      </c>
      <c r="C7" s="31" t="s">
        <v>14</v>
      </c>
      <c r="D7" s="29"/>
      <c r="E7" s="29"/>
      <c r="F7" s="29"/>
      <c r="G7" s="29"/>
      <c r="H7" s="31" t="s">
        <v>14</v>
      </c>
      <c r="K7" s="46"/>
    </row>
    <row r="8" spans="1:17" ht="14.25" customHeight="1">
      <c r="A8" s="30" t="s">
        <v>23</v>
      </c>
      <c r="B8" s="28">
        <v>2</v>
      </c>
      <c r="C8" s="31" t="s">
        <v>14</v>
      </c>
      <c r="D8" s="29"/>
      <c r="E8" s="29"/>
      <c r="F8" s="29"/>
      <c r="G8" s="29"/>
      <c r="H8" s="3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27" t="s">
        <v>26</v>
      </c>
      <c r="B9" s="28">
        <v>3</v>
      </c>
      <c r="C9" s="31" t="s">
        <v>14</v>
      </c>
      <c r="D9" s="29"/>
      <c r="E9" s="29"/>
      <c r="F9" s="29"/>
      <c r="G9" s="29"/>
      <c r="H9" s="31" t="s">
        <v>14</v>
      </c>
      <c r="K9" s="44" t="s">
        <v>122</v>
      </c>
      <c r="L9" s="48">
        <f t="shared" ref="L9:Q9" si="0">COUNTIF(C:C,"=Y")</f>
        <v>11</v>
      </c>
      <c r="M9" s="48">
        <f t="shared" si="0"/>
        <v>0</v>
      </c>
      <c r="N9" s="48">
        <f t="shared" si="0"/>
        <v>0</v>
      </c>
      <c r="O9" s="48">
        <f t="shared" si="0"/>
        <v>0</v>
      </c>
      <c r="P9" s="48">
        <f t="shared" si="0"/>
        <v>0</v>
      </c>
      <c r="Q9" s="48">
        <f t="shared" si="0"/>
        <v>11</v>
      </c>
    </row>
    <row r="10" spans="1:17" ht="14.25" customHeight="1">
      <c r="A10" s="30" t="s">
        <v>29</v>
      </c>
      <c r="B10" s="28">
        <v>3</v>
      </c>
      <c r="C10" s="31" t="s">
        <v>14</v>
      </c>
      <c r="D10" s="29"/>
      <c r="E10" s="29"/>
      <c r="F10" s="29"/>
      <c r="G10" s="29"/>
      <c r="H10" s="31" t="s">
        <v>14</v>
      </c>
      <c r="I10" s="10"/>
      <c r="K10" s="44" t="s">
        <v>123</v>
      </c>
      <c r="L10" s="55">
        <f t="shared" ref="L10:Q10" si="1">SUMIF(C:C, "=Y", $B:$B)</f>
        <v>27</v>
      </c>
      <c r="M10" s="55">
        <f t="shared" si="1"/>
        <v>0</v>
      </c>
      <c r="N10" s="55">
        <f t="shared" si="1"/>
        <v>0</v>
      </c>
      <c r="O10" s="55">
        <f t="shared" si="1"/>
        <v>0</v>
      </c>
      <c r="P10" s="55">
        <f t="shared" si="1"/>
        <v>0</v>
      </c>
      <c r="Q10" s="55">
        <f t="shared" si="1"/>
        <v>27</v>
      </c>
    </row>
    <row r="11" spans="1:17" ht="14.25" customHeight="1">
      <c r="A11" s="30" t="s">
        <v>33</v>
      </c>
      <c r="B11" s="28">
        <v>1</v>
      </c>
      <c r="C11" s="31" t="s">
        <v>14</v>
      </c>
      <c r="D11" s="29"/>
      <c r="E11" s="29"/>
      <c r="F11" s="29"/>
      <c r="G11" s="29"/>
      <c r="H11" s="3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>IF(N10&gt;$L$3, "T","F")</f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F</v>
      </c>
    </row>
    <row r="12" spans="1:17" ht="14.25" customHeight="1">
      <c r="A12" s="27" t="s">
        <v>37</v>
      </c>
      <c r="B12" s="28">
        <v>1</v>
      </c>
      <c r="C12" s="31" t="s">
        <v>14</v>
      </c>
      <c r="D12" s="29"/>
      <c r="E12" s="29"/>
      <c r="F12" s="29"/>
      <c r="G12" s="29"/>
      <c r="H12" s="31" t="s">
        <v>14</v>
      </c>
    </row>
    <row r="13" spans="1:17" ht="14.25" customHeight="1">
      <c r="A13" s="27" t="s">
        <v>39</v>
      </c>
      <c r="B13" s="28">
        <v>3.5</v>
      </c>
      <c r="C13" s="31" t="s">
        <v>14</v>
      </c>
      <c r="D13" s="29"/>
      <c r="E13" s="29"/>
      <c r="F13" s="29"/>
      <c r="G13" s="29"/>
      <c r="H13" s="31" t="s">
        <v>14</v>
      </c>
      <c r="K13" s="47" t="s">
        <v>120</v>
      </c>
      <c r="L13" s="48">
        <v>46</v>
      </c>
    </row>
    <row r="14" spans="1:17" ht="14.25" customHeight="1">
      <c r="A14" s="30" t="s">
        <v>40</v>
      </c>
      <c r="B14" s="28">
        <v>2</v>
      </c>
      <c r="C14" s="31" t="s">
        <v>14</v>
      </c>
      <c r="D14" s="29"/>
      <c r="E14" s="29"/>
      <c r="F14" s="29"/>
      <c r="G14" s="29"/>
      <c r="H14" s="31" t="s">
        <v>14</v>
      </c>
      <c r="K14" s="47" t="s">
        <v>121</v>
      </c>
      <c r="L14" s="54">
        <f>Q9/L13*100</f>
        <v>23.913043478260871</v>
      </c>
    </row>
    <row r="15" spans="1:17" ht="14.25" customHeight="1">
      <c r="A15" s="30" t="s">
        <v>41</v>
      </c>
      <c r="B15" s="28">
        <v>3</v>
      </c>
      <c r="C15" s="38" t="s">
        <v>14</v>
      </c>
      <c r="D15" s="29"/>
      <c r="E15" s="29"/>
      <c r="F15" s="29"/>
      <c r="G15" s="29"/>
      <c r="H15" s="38" t="s">
        <v>14</v>
      </c>
    </row>
    <row r="16" spans="1:17" ht="14.25" customHeight="1">
      <c r="A16" s="30" t="s">
        <v>42</v>
      </c>
      <c r="B16" s="28">
        <v>2</v>
      </c>
      <c r="C16" s="31" t="s">
        <v>14</v>
      </c>
      <c r="D16" s="29"/>
      <c r="E16" s="29"/>
      <c r="F16" s="29"/>
      <c r="G16" s="29"/>
      <c r="H16" s="31" t="s">
        <v>14</v>
      </c>
      <c r="I16" s="10"/>
    </row>
    <row r="17" spans="1:11" ht="14.25" customHeight="1">
      <c r="A17" s="15" t="s">
        <v>45</v>
      </c>
      <c r="B17" s="16"/>
      <c r="C17" s="16">
        <f t="shared" ref="C17:H17" si="3">SUMIF(C6:C16, "=Y", $B$6:$B$16)</f>
        <v>27</v>
      </c>
      <c r="D17" s="16">
        <f t="shared" si="3"/>
        <v>0</v>
      </c>
      <c r="E17" s="16">
        <f t="shared" si="3"/>
        <v>0</v>
      </c>
      <c r="F17" s="16">
        <f t="shared" si="3"/>
        <v>0</v>
      </c>
      <c r="G17" s="16">
        <f t="shared" si="3"/>
        <v>0</v>
      </c>
      <c r="H17" s="16">
        <f t="shared" si="3"/>
        <v>27</v>
      </c>
    </row>
    <row r="18" spans="1:11" ht="14.25" customHeight="1"/>
    <row r="19" spans="1:11" ht="14.25" customHeight="1"/>
    <row r="20" spans="1:11" ht="14.25" customHeight="1"/>
    <row r="21" spans="1:11" ht="14.25" customHeight="1">
      <c r="K21" s="41"/>
    </row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4"/>
  <sheetViews>
    <sheetView zoomScale="80" zoomScaleNormal="80" workbookViewId="0">
      <selection activeCell="U7" sqref="U7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0" t="s">
        <v>103</v>
      </c>
    </row>
    <row r="2" spans="1:17" ht="14.25" customHeight="1">
      <c r="A2" s="57" t="s">
        <v>2</v>
      </c>
      <c r="B2" s="58"/>
      <c r="C2" s="58"/>
      <c r="D2" s="17">
        <v>43999</v>
      </c>
    </row>
    <row r="3" spans="1:17" ht="14.25" customHeight="1">
      <c r="A3" s="57" t="s">
        <v>46</v>
      </c>
      <c r="B3" s="58"/>
      <c r="C3" s="58"/>
      <c r="D3" s="3" t="s">
        <v>99</v>
      </c>
      <c r="K3" s="46" t="s">
        <v>118</v>
      </c>
      <c r="L3" s="48">
        <v>22</v>
      </c>
    </row>
    <row r="4" spans="1:17" ht="14.25" customHeight="1">
      <c r="K4" s="46" t="s">
        <v>7</v>
      </c>
      <c r="L4" s="53">
        <f>Q10</f>
        <v>39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39</v>
      </c>
      <c r="M5" s="50" t="s">
        <v>10</v>
      </c>
      <c r="N5" s="51">
        <f>_xlfn.STDEV.S(L10:P10)</f>
        <v>0</v>
      </c>
    </row>
    <row r="6" spans="1:17" ht="14.25" customHeight="1">
      <c r="A6" s="30" t="s">
        <v>53</v>
      </c>
      <c r="B6" s="28">
        <v>2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17</v>
      </c>
    </row>
    <row r="7" spans="1:17" ht="14.25" customHeight="1">
      <c r="A7" s="27" t="s">
        <v>18</v>
      </c>
      <c r="B7" s="28">
        <v>3.5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30" t="s">
        <v>19</v>
      </c>
      <c r="B8" s="28">
        <v>2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27" t="s">
        <v>21</v>
      </c>
      <c r="B9" s="28">
        <v>2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15</v>
      </c>
      <c r="M9" s="48">
        <f t="shared" si="0"/>
        <v>15</v>
      </c>
      <c r="N9" s="48">
        <f t="shared" si="0"/>
        <v>15</v>
      </c>
      <c r="O9" s="48">
        <f t="shared" si="0"/>
        <v>15</v>
      </c>
      <c r="P9" s="48">
        <f t="shared" si="0"/>
        <v>15</v>
      </c>
      <c r="Q9" s="48">
        <f t="shared" si="0"/>
        <v>15</v>
      </c>
    </row>
    <row r="10" spans="1:17" ht="14.25" customHeight="1">
      <c r="A10" s="30" t="s">
        <v>104</v>
      </c>
      <c r="B10" s="28">
        <v>1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39</v>
      </c>
      <c r="M10" s="55">
        <f t="shared" si="1"/>
        <v>39</v>
      </c>
      <c r="N10" s="55">
        <f t="shared" si="1"/>
        <v>39</v>
      </c>
      <c r="O10" s="55">
        <f t="shared" si="1"/>
        <v>39</v>
      </c>
      <c r="P10" s="55">
        <f t="shared" si="1"/>
        <v>39</v>
      </c>
      <c r="Q10" s="55">
        <f t="shared" si="1"/>
        <v>39</v>
      </c>
    </row>
    <row r="11" spans="1:17" ht="14.25" customHeight="1">
      <c r="A11" s="27" t="s">
        <v>28</v>
      </c>
      <c r="B11" s="28">
        <v>4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>IF(N10&gt;$L$3, "T","F")</f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27" t="s">
        <v>29</v>
      </c>
      <c r="B12" s="28">
        <v>3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27" t="s">
        <v>30</v>
      </c>
      <c r="B13" s="28">
        <v>5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23</v>
      </c>
    </row>
    <row r="14" spans="1:17" ht="14.25" customHeight="1">
      <c r="A14" s="27" t="s">
        <v>31</v>
      </c>
      <c r="B14" s="28">
        <v>4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65.217391304347828</v>
      </c>
    </row>
    <row r="15" spans="1:17" ht="14.25" customHeight="1">
      <c r="A15" s="30" t="s">
        <v>33</v>
      </c>
      <c r="B15" s="28">
        <v>1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30" t="s">
        <v>37</v>
      </c>
      <c r="B16" s="28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27" t="s">
        <v>38</v>
      </c>
      <c r="B17" s="28">
        <v>2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27" t="s">
        <v>39</v>
      </c>
      <c r="B18" s="28">
        <v>3.5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30" t="s">
        <v>40</v>
      </c>
      <c r="B19" s="28">
        <v>2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27" t="s">
        <v>41</v>
      </c>
      <c r="B20" s="28">
        <v>3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15" t="s">
        <v>45</v>
      </c>
      <c r="B21" s="16"/>
      <c r="C21" s="16">
        <f t="shared" ref="C21:H21" si="3">SUMIF(C6:C20, "=Y", $B$6:$B$20)</f>
        <v>39</v>
      </c>
      <c r="D21" s="16">
        <f t="shared" si="3"/>
        <v>39</v>
      </c>
      <c r="E21" s="16">
        <f t="shared" si="3"/>
        <v>39</v>
      </c>
      <c r="F21" s="16">
        <f t="shared" si="3"/>
        <v>39</v>
      </c>
      <c r="G21" s="16">
        <f t="shared" si="3"/>
        <v>39</v>
      </c>
      <c r="H21" s="16">
        <f t="shared" si="3"/>
        <v>39</v>
      </c>
      <c r="K21" s="41"/>
    </row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7"/>
  <sheetViews>
    <sheetView tabSelected="1" topLeftCell="A2" zoomScale="80" zoomScaleNormal="80" workbookViewId="0">
      <selection activeCell="C6" sqref="C6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8" t="s">
        <v>1</v>
      </c>
    </row>
    <row r="2" spans="1:17" ht="14.25" customHeight="1">
      <c r="A2" s="57" t="s">
        <v>2</v>
      </c>
      <c r="B2" s="58"/>
      <c r="C2" s="58"/>
      <c r="D2" s="17">
        <v>43994</v>
      </c>
    </row>
    <row r="3" spans="1:17" ht="14.25" customHeight="1">
      <c r="A3" s="57" t="s">
        <v>46</v>
      </c>
      <c r="B3" s="58"/>
      <c r="C3" s="58"/>
      <c r="D3" s="3" t="s">
        <v>4</v>
      </c>
      <c r="K3" s="46" t="s">
        <v>118</v>
      </c>
      <c r="L3" s="48">
        <v>44.5</v>
      </c>
    </row>
    <row r="4" spans="1:17" ht="14.25" customHeight="1">
      <c r="K4" s="46" t="s">
        <v>7</v>
      </c>
      <c r="L4" s="53">
        <f>Q10</f>
        <v>74.5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10" t="s">
        <v>102</v>
      </c>
      <c r="K5" s="46" t="s">
        <v>9</v>
      </c>
      <c r="L5" s="49">
        <f>AVERAGE(L10:P10)</f>
        <v>65.400000000000006</v>
      </c>
      <c r="M5" s="50" t="s">
        <v>10</v>
      </c>
      <c r="N5" s="51">
        <f>_xlfn.STDEV.S(L10:P10)</f>
        <v>4.0218155104380413</v>
      </c>
    </row>
    <row r="6" spans="1:17" ht="14.25" customHeight="1">
      <c r="A6" s="7" t="s">
        <v>126</v>
      </c>
      <c r="B6" s="8">
        <v>5</v>
      </c>
      <c r="C6" s="41"/>
      <c r="D6" s="41" t="s">
        <v>14</v>
      </c>
      <c r="E6" s="41" t="s">
        <v>14</v>
      </c>
      <c r="F6" s="45"/>
      <c r="G6" s="41" t="s">
        <v>14</v>
      </c>
      <c r="H6" s="41" t="s">
        <v>14</v>
      </c>
      <c r="K6" s="46" t="s">
        <v>119</v>
      </c>
      <c r="L6" s="48">
        <f>L5-L3</f>
        <v>20.900000000000006</v>
      </c>
    </row>
    <row r="7" spans="1:17" ht="14.25" customHeight="1">
      <c r="A7" s="7" t="s">
        <v>15</v>
      </c>
      <c r="B7" s="8">
        <v>3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17</v>
      </c>
      <c r="B8" s="8">
        <v>2.5</v>
      </c>
      <c r="C8" s="11" t="s">
        <v>14</v>
      </c>
      <c r="D8" s="9"/>
      <c r="E8" s="9"/>
      <c r="F8" s="11" t="s">
        <v>14</v>
      </c>
      <c r="G8" s="9"/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18</v>
      </c>
      <c r="B9" s="8">
        <v>3.5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24</v>
      </c>
      <c r="M9" s="48">
        <f t="shared" si="0"/>
        <v>24</v>
      </c>
      <c r="N9" s="48">
        <f t="shared" si="0"/>
        <v>23</v>
      </c>
      <c r="O9" s="48">
        <f t="shared" si="0"/>
        <v>23</v>
      </c>
      <c r="P9" s="48">
        <f t="shared" si="0"/>
        <v>25</v>
      </c>
      <c r="Q9" s="48">
        <f t="shared" si="0"/>
        <v>26</v>
      </c>
    </row>
    <row r="10" spans="1:17" ht="14.25" customHeight="1">
      <c r="A10" s="7" t="s">
        <v>19</v>
      </c>
      <c r="B10" s="8">
        <v>2</v>
      </c>
      <c r="C10" s="11" t="s">
        <v>14</v>
      </c>
      <c r="D10" s="11" t="s">
        <v>14</v>
      </c>
      <c r="E10" s="9"/>
      <c r="F10" s="9"/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63.5</v>
      </c>
      <c r="M10" s="55">
        <f t="shared" si="1"/>
        <v>66</v>
      </c>
      <c r="N10" s="55">
        <f t="shared" si="1"/>
        <v>64</v>
      </c>
      <c r="O10" s="55">
        <f t="shared" si="1"/>
        <v>61.5</v>
      </c>
      <c r="P10" s="55">
        <f t="shared" si="1"/>
        <v>72</v>
      </c>
      <c r="Q10" s="55">
        <f t="shared" si="1"/>
        <v>74.5</v>
      </c>
    </row>
    <row r="11" spans="1:17" ht="14.25" customHeight="1">
      <c r="A11" s="7" t="s">
        <v>20</v>
      </c>
      <c r="B11" s="8">
        <v>3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>IF(N10&gt;$L$3, "T","F")</f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21</v>
      </c>
      <c r="B12" s="8">
        <v>2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45" t="s">
        <v>14</v>
      </c>
    </row>
    <row r="13" spans="1:17" ht="14.25" customHeight="1">
      <c r="A13" s="7" t="s">
        <v>22</v>
      </c>
      <c r="B13" s="8">
        <v>2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46</v>
      </c>
    </row>
    <row r="14" spans="1:17" ht="14.25" customHeight="1">
      <c r="A14" s="7" t="s">
        <v>23</v>
      </c>
      <c r="B14" s="8">
        <v>2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56.521739130434781</v>
      </c>
    </row>
    <row r="15" spans="1:17" ht="14.25" customHeight="1">
      <c r="A15" s="7" t="s">
        <v>24</v>
      </c>
      <c r="B15" s="8">
        <v>3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26</v>
      </c>
      <c r="B16" s="8">
        <v>3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28</v>
      </c>
      <c r="B17" s="8">
        <v>4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29</v>
      </c>
      <c r="B18" s="8">
        <v>3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45" t="s">
        <v>14</v>
      </c>
    </row>
    <row r="19" spans="1:11" ht="14.25" customHeight="1">
      <c r="A19" s="7" t="s">
        <v>30</v>
      </c>
      <c r="B19" s="8">
        <v>5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31</v>
      </c>
      <c r="B20" s="8">
        <v>4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  <c r="K20" s="41"/>
    </row>
    <row r="21" spans="1:11" ht="14.25" customHeight="1">
      <c r="A21" s="7" t="s">
        <v>33</v>
      </c>
      <c r="B21" s="8">
        <v>1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</row>
    <row r="22" spans="1:11" ht="14.25" customHeight="1">
      <c r="A22" s="7" t="s">
        <v>34</v>
      </c>
      <c r="B22" s="8">
        <v>1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11" ht="14.25" customHeight="1">
      <c r="A23" s="7" t="s">
        <v>35</v>
      </c>
      <c r="B23" s="8">
        <v>3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7" t="s">
        <v>36</v>
      </c>
      <c r="B24" s="8">
        <v>6</v>
      </c>
      <c r="C24" s="9"/>
      <c r="D24" s="9"/>
      <c r="E24" s="9"/>
      <c r="F24" s="9"/>
      <c r="G24" s="11" t="s">
        <v>14</v>
      </c>
      <c r="H24" s="11" t="s">
        <v>14</v>
      </c>
    </row>
    <row r="25" spans="1:11" ht="14.25" customHeight="1">
      <c r="A25" s="7" t="s">
        <v>37</v>
      </c>
      <c r="B25" s="8">
        <v>1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7" t="s">
        <v>38</v>
      </c>
      <c r="B26" s="8">
        <v>2</v>
      </c>
      <c r="C26" s="11" t="s">
        <v>14</v>
      </c>
      <c r="D26" s="11" t="s">
        <v>14</v>
      </c>
      <c r="E26" s="11" t="s">
        <v>14</v>
      </c>
      <c r="F26" s="11" t="s">
        <v>14</v>
      </c>
      <c r="G26" s="11" t="s">
        <v>14</v>
      </c>
      <c r="H26" s="11" t="s">
        <v>14</v>
      </c>
    </row>
    <row r="27" spans="1:11" ht="14.25" customHeight="1">
      <c r="A27" s="7" t="s">
        <v>39</v>
      </c>
      <c r="B27" s="8">
        <v>3.5</v>
      </c>
      <c r="C27" s="11" t="s">
        <v>14</v>
      </c>
      <c r="D27" s="11" t="s">
        <v>14</v>
      </c>
      <c r="E27" s="11" t="s">
        <v>14</v>
      </c>
      <c r="F27" s="11" t="s">
        <v>14</v>
      </c>
      <c r="G27" s="11" t="s">
        <v>14</v>
      </c>
      <c r="H27" s="11" t="s">
        <v>14</v>
      </c>
    </row>
    <row r="28" spans="1:11" ht="14.25" customHeight="1">
      <c r="A28" s="7" t="s">
        <v>40</v>
      </c>
      <c r="B28" s="8">
        <v>2</v>
      </c>
      <c r="C28" s="11" t="s">
        <v>14</v>
      </c>
      <c r="D28" s="11" t="s">
        <v>14</v>
      </c>
      <c r="E28" s="11" t="s">
        <v>14</v>
      </c>
      <c r="F28" s="11" t="s">
        <v>14</v>
      </c>
      <c r="G28" s="11" t="s">
        <v>14</v>
      </c>
      <c r="H28" s="11" t="s">
        <v>14</v>
      </c>
    </row>
    <row r="29" spans="1:11" ht="14.25" customHeight="1">
      <c r="A29" s="7" t="s">
        <v>41</v>
      </c>
      <c r="B29" s="8">
        <v>3</v>
      </c>
      <c r="C29" s="11" t="s">
        <v>14</v>
      </c>
      <c r="D29" s="11" t="s">
        <v>14</v>
      </c>
      <c r="E29" s="11" t="s">
        <v>14</v>
      </c>
      <c r="F29" s="11" t="s">
        <v>14</v>
      </c>
      <c r="G29" s="11" t="s">
        <v>14</v>
      </c>
      <c r="H29" s="11" t="s">
        <v>14</v>
      </c>
    </row>
    <row r="30" spans="1:11" ht="14.25" customHeight="1">
      <c r="A30" s="7" t="s">
        <v>42</v>
      </c>
      <c r="B30" s="8">
        <v>2</v>
      </c>
      <c r="C30" s="11" t="s">
        <v>14</v>
      </c>
      <c r="D30" s="11" t="s">
        <v>14</v>
      </c>
      <c r="E30" s="11" t="s">
        <v>14</v>
      </c>
      <c r="F30" s="11" t="s">
        <v>14</v>
      </c>
      <c r="G30" s="11" t="s">
        <v>14</v>
      </c>
      <c r="H30" s="11" t="s">
        <v>14</v>
      </c>
    </row>
    <row r="31" spans="1:11" ht="14.25" customHeight="1">
      <c r="A31" s="7" t="s">
        <v>43</v>
      </c>
      <c r="B31" s="8">
        <v>3</v>
      </c>
      <c r="C31" s="11" t="s">
        <v>14</v>
      </c>
      <c r="D31" s="11" t="s">
        <v>14</v>
      </c>
      <c r="E31" s="11" t="s">
        <v>14</v>
      </c>
      <c r="F31" s="11" t="s">
        <v>14</v>
      </c>
      <c r="G31" s="11" t="s">
        <v>14</v>
      </c>
      <c r="H31" s="11" t="s">
        <v>14</v>
      </c>
    </row>
    <row r="32" spans="1:11" ht="14.25" customHeight="1">
      <c r="A32" s="15" t="s">
        <v>45</v>
      </c>
      <c r="B32" s="16"/>
      <c r="C32" s="16">
        <f t="shared" ref="C32:H32" si="3">SUMIF(C7:C31, "=Y", $B$7:$B$31)</f>
        <v>63.5</v>
      </c>
      <c r="D32" s="16">
        <f t="shared" si="3"/>
        <v>61</v>
      </c>
      <c r="E32" s="16">
        <f t="shared" si="3"/>
        <v>59</v>
      </c>
      <c r="F32" s="16">
        <f t="shared" si="3"/>
        <v>61.5</v>
      </c>
      <c r="G32" s="16">
        <f t="shared" si="3"/>
        <v>67</v>
      </c>
      <c r="H32" s="16">
        <f t="shared" si="3"/>
        <v>69.5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1"/>
  <sheetViews>
    <sheetView zoomScale="80" zoomScaleNormal="80" workbookViewId="0">
      <selection activeCell="U10" sqref="U10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" t="s">
        <v>67</v>
      </c>
    </row>
    <row r="2" spans="1:17" ht="14.25" customHeight="1">
      <c r="A2" s="57" t="s">
        <v>2</v>
      </c>
      <c r="B2" s="58"/>
      <c r="C2" s="58"/>
      <c r="D2" s="17">
        <v>43992</v>
      </c>
    </row>
    <row r="3" spans="1:17" ht="14.25" customHeight="1">
      <c r="A3" s="57" t="s">
        <v>46</v>
      </c>
      <c r="B3" s="58"/>
      <c r="C3" s="58"/>
      <c r="D3" s="3" t="s">
        <v>47</v>
      </c>
      <c r="K3" s="46" t="s">
        <v>118</v>
      </c>
      <c r="L3" s="48">
        <v>37.5</v>
      </c>
    </row>
    <row r="4" spans="1:17" ht="14.25" customHeight="1">
      <c r="K4" s="46" t="s">
        <v>7</v>
      </c>
      <c r="L4" s="53">
        <f>Q10</f>
        <v>49.5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36.5</v>
      </c>
      <c r="M5" s="50" t="s">
        <v>10</v>
      </c>
      <c r="N5" s="51">
        <f>_xlfn.STDEV.S(L10:P10)</f>
        <v>2.6457513110645907</v>
      </c>
    </row>
    <row r="6" spans="1:17" ht="14.25" customHeight="1">
      <c r="A6" s="7" t="s">
        <v>70</v>
      </c>
      <c r="B6" s="8">
        <v>1</v>
      </c>
      <c r="C6" s="11" t="s">
        <v>14</v>
      </c>
      <c r="D6" s="11" t="s">
        <v>14</v>
      </c>
      <c r="E6" s="11" t="s">
        <v>14</v>
      </c>
      <c r="F6" s="11" t="s">
        <v>14</v>
      </c>
      <c r="G6" s="9"/>
      <c r="H6" s="11" t="s">
        <v>14</v>
      </c>
      <c r="K6" s="46" t="s">
        <v>119</v>
      </c>
      <c r="L6" s="48">
        <f>L5-L3</f>
        <v>-1</v>
      </c>
    </row>
    <row r="7" spans="1:17" ht="14.25" customHeight="1">
      <c r="A7" s="7" t="s">
        <v>51</v>
      </c>
      <c r="B7" s="8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71</v>
      </c>
      <c r="B8" s="8">
        <v>1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72</v>
      </c>
      <c r="B9" s="8">
        <v>2</v>
      </c>
      <c r="C9" s="9"/>
      <c r="D9" s="11" t="s">
        <v>14</v>
      </c>
      <c r="E9" s="9"/>
      <c r="F9" s="9"/>
      <c r="G9" s="9"/>
      <c r="H9" s="11" t="s">
        <v>14</v>
      </c>
      <c r="K9" s="44" t="s">
        <v>122</v>
      </c>
      <c r="L9" s="48">
        <f t="shared" ref="L9:Q9" si="0">COUNTIF(C:C,"=Y")</f>
        <v>22</v>
      </c>
      <c r="M9" s="48">
        <f t="shared" si="0"/>
        <v>23</v>
      </c>
      <c r="N9" s="48">
        <f t="shared" si="0"/>
        <v>21</v>
      </c>
      <c r="O9" s="48">
        <f t="shared" si="0"/>
        <v>24</v>
      </c>
      <c r="P9" s="48">
        <f t="shared" si="0"/>
        <v>20</v>
      </c>
      <c r="Q9" s="48">
        <f t="shared" si="0"/>
        <v>28</v>
      </c>
    </row>
    <row r="10" spans="1:17" ht="14.25" customHeight="1">
      <c r="A10" s="7" t="s">
        <v>17</v>
      </c>
      <c r="B10" s="8">
        <v>2.5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35.5</v>
      </c>
      <c r="M10" s="55">
        <f t="shared" si="1"/>
        <v>37.5</v>
      </c>
      <c r="N10" s="55">
        <f t="shared" si="1"/>
        <v>37.5</v>
      </c>
      <c r="O10" s="55">
        <f t="shared" si="1"/>
        <v>39.5</v>
      </c>
      <c r="P10" s="55">
        <f t="shared" si="1"/>
        <v>32.5</v>
      </c>
      <c r="Q10" s="55">
        <f t="shared" si="1"/>
        <v>49.5</v>
      </c>
    </row>
    <row r="11" spans="1:17" ht="14.25" customHeight="1">
      <c r="A11" s="7" t="s">
        <v>74</v>
      </c>
      <c r="B11" s="8">
        <v>1</v>
      </c>
      <c r="C11" s="11" t="s">
        <v>14</v>
      </c>
      <c r="D11" s="9"/>
      <c r="E11" s="9"/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>IF(N10&gt;$L$3, "T","F")</f>
        <v>F</v>
      </c>
      <c r="O11" s="43" t="str">
        <f t="shared" si="2"/>
        <v>T</v>
      </c>
      <c r="P11" s="43" t="str">
        <f t="shared" si="2"/>
        <v>F</v>
      </c>
      <c r="Q11" s="43" t="str">
        <f t="shared" si="2"/>
        <v>T</v>
      </c>
    </row>
    <row r="12" spans="1:17" ht="14.25" customHeight="1">
      <c r="A12" s="7" t="s">
        <v>76</v>
      </c>
      <c r="B12" s="8">
        <v>1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77</v>
      </c>
      <c r="B13" s="8">
        <v>2</v>
      </c>
      <c r="C13" s="11" t="s">
        <v>14</v>
      </c>
      <c r="D13" s="11" t="s">
        <v>14</v>
      </c>
      <c r="E13" s="9"/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45</v>
      </c>
    </row>
    <row r="14" spans="1:17" ht="14.25" customHeight="1">
      <c r="A14" s="7" t="s">
        <v>21</v>
      </c>
      <c r="B14" s="8">
        <v>2</v>
      </c>
      <c r="C14" s="9"/>
      <c r="D14" s="11" t="s">
        <v>14</v>
      </c>
      <c r="E14" s="11" t="s">
        <v>14</v>
      </c>
      <c r="F14" s="9"/>
      <c r="G14" s="9"/>
      <c r="H14" s="11" t="s">
        <v>14</v>
      </c>
      <c r="K14" s="47" t="s">
        <v>121</v>
      </c>
      <c r="L14" s="54">
        <f>Q9/L13*100</f>
        <v>62.222222222222221</v>
      </c>
    </row>
    <row r="15" spans="1:17" ht="14.25" customHeight="1">
      <c r="A15" s="7" t="s">
        <v>79</v>
      </c>
      <c r="B15" s="8">
        <v>3</v>
      </c>
      <c r="C15" s="9"/>
      <c r="D15" s="9"/>
      <c r="E15" s="11" t="s">
        <v>14</v>
      </c>
      <c r="F15" s="9"/>
      <c r="G15" s="9"/>
      <c r="H15" s="11" t="s">
        <v>14</v>
      </c>
    </row>
    <row r="16" spans="1:17" ht="14.25" customHeight="1">
      <c r="A16" s="7" t="s">
        <v>80</v>
      </c>
      <c r="B16" s="8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81</v>
      </c>
      <c r="B17" s="8">
        <v>1</v>
      </c>
      <c r="C17" s="11" t="s">
        <v>14</v>
      </c>
      <c r="D17" s="11" t="s">
        <v>14</v>
      </c>
      <c r="E17" s="9"/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83</v>
      </c>
      <c r="B18" s="8">
        <v>1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84</v>
      </c>
      <c r="B19" s="8">
        <v>2</v>
      </c>
      <c r="C19" s="9"/>
      <c r="D19" s="11" t="s">
        <v>14</v>
      </c>
      <c r="E19" s="9"/>
      <c r="F19" s="11" t="s">
        <v>14</v>
      </c>
      <c r="G19" s="9"/>
      <c r="H19" s="11" t="s">
        <v>14</v>
      </c>
    </row>
    <row r="20" spans="1:11" ht="14.25" customHeight="1">
      <c r="A20" s="7" t="s">
        <v>85</v>
      </c>
      <c r="B20" s="8">
        <v>1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86</v>
      </c>
      <c r="B21" s="8">
        <v>2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  <c r="K21" s="41"/>
    </row>
    <row r="22" spans="1:11" ht="14.25" customHeight="1">
      <c r="A22" s="7" t="s">
        <v>59</v>
      </c>
      <c r="B22" s="8">
        <v>3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11" ht="14.25" customHeight="1">
      <c r="A23" s="7" t="s">
        <v>87</v>
      </c>
      <c r="B23" s="8">
        <v>3</v>
      </c>
      <c r="C23" s="11" t="s">
        <v>14</v>
      </c>
      <c r="D23" s="9"/>
      <c r="E23" s="11" t="s">
        <v>14</v>
      </c>
      <c r="F23" s="11" t="s">
        <v>14</v>
      </c>
      <c r="G23" s="9"/>
      <c r="H23" s="11" t="s">
        <v>14</v>
      </c>
    </row>
    <row r="24" spans="1:11" ht="14.25" customHeight="1">
      <c r="A24" s="7" t="s">
        <v>88</v>
      </c>
      <c r="B24" s="8">
        <v>1.5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7" t="s">
        <v>89</v>
      </c>
      <c r="B25" s="8">
        <v>1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7" t="s">
        <v>90</v>
      </c>
      <c r="B26" s="8">
        <v>2</v>
      </c>
      <c r="C26" s="11" t="s">
        <v>14</v>
      </c>
      <c r="D26" s="11" t="s">
        <v>14</v>
      </c>
      <c r="E26" s="11" t="s">
        <v>14</v>
      </c>
      <c r="F26" s="11" t="s">
        <v>14</v>
      </c>
      <c r="G26" s="9"/>
      <c r="H26" s="11" t="s">
        <v>14</v>
      </c>
    </row>
    <row r="27" spans="1:11" ht="14.25" customHeight="1">
      <c r="A27" s="7" t="s">
        <v>91</v>
      </c>
      <c r="B27" s="8">
        <v>2</v>
      </c>
      <c r="C27" s="11" t="s">
        <v>14</v>
      </c>
      <c r="D27" s="11" t="s">
        <v>14</v>
      </c>
      <c r="E27" s="11" t="s">
        <v>14</v>
      </c>
      <c r="F27" s="11" t="s">
        <v>14</v>
      </c>
      <c r="G27" s="11" t="s">
        <v>14</v>
      </c>
      <c r="H27" s="11" t="s">
        <v>14</v>
      </c>
    </row>
    <row r="28" spans="1:11" ht="14.25" customHeight="1">
      <c r="A28" s="7" t="s">
        <v>92</v>
      </c>
      <c r="B28" s="8">
        <v>1</v>
      </c>
      <c r="C28" s="11" t="s">
        <v>14</v>
      </c>
      <c r="D28" s="11" t="s">
        <v>14</v>
      </c>
      <c r="E28" s="9"/>
      <c r="F28" s="11" t="s">
        <v>14</v>
      </c>
      <c r="G28" s="11" t="s">
        <v>14</v>
      </c>
      <c r="H28" s="11" t="s">
        <v>14</v>
      </c>
    </row>
    <row r="29" spans="1:11" ht="14.25" customHeight="1">
      <c r="A29" s="7" t="s">
        <v>94</v>
      </c>
      <c r="B29" s="8">
        <v>1.5</v>
      </c>
      <c r="C29" s="11" t="s">
        <v>14</v>
      </c>
      <c r="D29" s="11" t="s">
        <v>14</v>
      </c>
      <c r="E29" s="11" t="s">
        <v>14</v>
      </c>
      <c r="F29" s="11" t="s">
        <v>14</v>
      </c>
      <c r="G29" s="11" t="s">
        <v>14</v>
      </c>
      <c r="H29" s="11" t="s">
        <v>14</v>
      </c>
    </row>
    <row r="30" spans="1:11" ht="14.25" customHeight="1">
      <c r="A30" s="7" t="s">
        <v>95</v>
      </c>
      <c r="B30" s="8">
        <v>1</v>
      </c>
      <c r="C30" s="11" t="s">
        <v>14</v>
      </c>
      <c r="D30" s="11" t="s">
        <v>14</v>
      </c>
      <c r="E30" s="11" t="s">
        <v>14</v>
      </c>
      <c r="F30" s="11" t="s">
        <v>14</v>
      </c>
      <c r="G30" s="11" t="s">
        <v>14</v>
      </c>
      <c r="H30" s="11" t="s">
        <v>14</v>
      </c>
    </row>
    <row r="31" spans="1:11" ht="14.25" customHeight="1">
      <c r="A31" s="7" t="s">
        <v>44</v>
      </c>
      <c r="B31" s="8">
        <v>3</v>
      </c>
      <c r="C31" s="9"/>
      <c r="D31" s="9"/>
      <c r="E31" s="9"/>
      <c r="F31" s="9"/>
      <c r="G31" s="11" t="s">
        <v>14</v>
      </c>
      <c r="H31" s="11" t="s">
        <v>14</v>
      </c>
    </row>
    <row r="32" spans="1:11" ht="14.25" customHeight="1">
      <c r="A32" s="7" t="s">
        <v>96</v>
      </c>
      <c r="B32" s="8">
        <v>3</v>
      </c>
      <c r="C32" s="11" t="s">
        <v>14</v>
      </c>
      <c r="D32" s="11" t="s">
        <v>14</v>
      </c>
      <c r="E32" s="11" t="s">
        <v>14</v>
      </c>
      <c r="F32" s="11" t="s">
        <v>14</v>
      </c>
      <c r="G32" s="11" t="s">
        <v>14</v>
      </c>
      <c r="H32" s="11" t="s">
        <v>14</v>
      </c>
    </row>
    <row r="33" spans="1:8" ht="14.25" customHeight="1">
      <c r="A33" s="7" t="s">
        <v>97</v>
      </c>
      <c r="B33" s="8">
        <v>2</v>
      </c>
      <c r="C33" s="9"/>
      <c r="D33" s="9"/>
      <c r="E33" s="11" t="s">
        <v>14</v>
      </c>
      <c r="F33" s="11" t="s">
        <v>14</v>
      </c>
      <c r="G33" s="9"/>
      <c r="H33" s="11" t="s">
        <v>14</v>
      </c>
    </row>
    <row r="34" spans="1:8" ht="14.25" customHeight="1">
      <c r="A34" s="15" t="s">
        <v>45</v>
      </c>
      <c r="B34" s="16"/>
      <c r="C34" s="16">
        <f t="shared" ref="C34:H34" si="3">SUMIF(C6:C33, "=Y", $B$6:$B$33)</f>
        <v>35.5</v>
      </c>
      <c r="D34" s="16">
        <f t="shared" si="3"/>
        <v>37.5</v>
      </c>
      <c r="E34" s="16">
        <f t="shared" si="3"/>
        <v>37.5</v>
      </c>
      <c r="F34" s="16">
        <f t="shared" si="3"/>
        <v>39.5</v>
      </c>
      <c r="G34" s="16">
        <f t="shared" si="3"/>
        <v>32.5</v>
      </c>
      <c r="H34" s="16">
        <f t="shared" si="3"/>
        <v>49.5</v>
      </c>
    </row>
    <row r="35" spans="1:8" ht="14.25" customHeight="1"/>
    <row r="36" spans="1:8" ht="14.25" customHeight="1"/>
    <row r="37" spans="1:8" ht="14.25" customHeight="1"/>
    <row r="38" spans="1:8" ht="14.25" customHeight="1"/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3"/>
  <sheetViews>
    <sheetView topLeftCell="A2" zoomScale="80" zoomScaleNormal="80" workbookViewId="0">
      <selection activeCell="A13" sqref="A13:H13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8" t="s">
        <v>105</v>
      </c>
    </row>
    <row r="2" spans="1:17" ht="14.25" customHeight="1">
      <c r="A2" s="57" t="s">
        <v>2</v>
      </c>
      <c r="B2" s="58"/>
      <c r="C2" s="58"/>
      <c r="D2" s="17">
        <v>44003</v>
      </c>
    </row>
    <row r="3" spans="1:17" ht="14.25" customHeight="1">
      <c r="A3" s="57" t="s">
        <v>46</v>
      </c>
      <c r="B3" s="58"/>
      <c r="C3" s="58"/>
      <c r="D3" s="3" t="s">
        <v>49</v>
      </c>
      <c r="K3" s="46" t="s">
        <v>118</v>
      </c>
      <c r="L3" s="48">
        <v>39.5</v>
      </c>
    </row>
    <row r="4" spans="1:17" ht="14.25" customHeight="1">
      <c r="K4" s="46" t="s">
        <v>7</v>
      </c>
      <c r="L4" s="53">
        <f>Q10</f>
        <v>59.5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43.8</v>
      </c>
      <c r="M5" s="50" t="s">
        <v>10</v>
      </c>
      <c r="N5" s="51">
        <f>_xlfn.STDEV.S(L10:P10)</f>
        <v>4.5634416836418543</v>
      </c>
    </row>
    <row r="6" spans="1:17" ht="14.25" customHeight="1">
      <c r="A6" s="7" t="s">
        <v>50</v>
      </c>
      <c r="B6" s="8">
        <v>3</v>
      </c>
      <c r="C6" s="11" t="s">
        <v>14</v>
      </c>
      <c r="D6" s="9"/>
      <c r="E6" s="9"/>
      <c r="F6" s="11" t="s">
        <v>14</v>
      </c>
      <c r="G6" s="9"/>
      <c r="H6" s="11" t="s">
        <v>14</v>
      </c>
      <c r="K6" s="46" t="s">
        <v>119</v>
      </c>
      <c r="L6" s="48">
        <f>L5-L3</f>
        <v>4.2999999999999972</v>
      </c>
    </row>
    <row r="7" spans="1:17" ht="14.25" customHeight="1">
      <c r="A7" s="7" t="s">
        <v>51</v>
      </c>
      <c r="B7" s="8">
        <v>2</v>
      </c>
      <c r="C7" s="11" t="s">
        <v>14</v>
      </c>
      <c r="D7" s="11" t="s">
        <v>14</v>
      </c>
      <c r="E7" s="11" t="s">
        <v>14</v>
      </c>
      <c r="F7" s="39" t="s">
        <v>14</v>
      </c>
      <c r="G7" s="39" t="s">
        <v>14</v>
      </c>
      <c r="H7" s="11" t="s">
        <v>14</v>
      </c>
      <c r="K7" s="46"/>
    </row>
    <row r="8" spans="1:17" ht="14.25" customHeight="1">
      <c r="A8" s="7" t="s">
        <v>106</v>
      </c>
      <c r="B8" s="8">
        <v>2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17</v>
      </c>
      <c r="B9" s="8">
        <v>2.5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20</v>
      </c>
      <c r="M9" s="48">
        <f t="shared" si="0"/>
        <v>16</v>
      </c>
      <c r="N9" s="48">
        <f t="shared" si="0"/>
        <v>20</v>
      </c>
      <c r="O9" s="48">
        <f t="shared" si="0"/>
        <v>18</v>
      </c>
      <c r="P9" s="48">
        <f t="shared" si="0"/>
        <v>17</v>
      </c>
      <c r="Q9" s="48">
        <f t="shared" si="0"/>
        <v>24</v>
      </c>
    </row>
    <row r="10" spans="1:17" ht="14.25" customHeight="1">
      <c r="A10" s="7" t="s">
        <v>53</v>
      </c>
      <c r="B10" s="8">
        <v>2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47.5</v>
      </c>
      <c r="M10" s="55">
        <f t="shared" si="1"/>
        <v>38.5</v>
      </c>
      <c r="N10" s="55">
        <f t="shared" si="1"/>
        <v>49</v>
      </c>
      <c r="O10" s="55">
        <f t="shared" si="1"/>
        <v>44</v>
      </c>
      <c r="P10" s="55">
        <f t="shared" si="1"/>
        <v>40</v>
      </c>
      <c r="Q10" s="55">
        <f t="shared" si="1"/>
        <v>59.5</v>
      </c>
    </row>
    <row r="11" spans="1:17" ht="14.25" customHeight="1">
      <c r="A11" s="7" t="s">
        <v>54</v>
      </c>
      <c r="B11" s="8">
        <v>2.5</v>
      </c>
      <c r="C11" s="11" t="s">
        <v>14</v>
      </c>
      <c r="D11" s="40"/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F</v>
      </c>
      <c r="N11" s="43" t="str">
        <f>IF(N10&gt;$L$3, "T","F")</f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55</v>
      </c>
      <c r="B12" s="8">
        <v>2.5</v>
      </c>
      <c r="C12" s="9"/>
      <c r="D12" s="9"/>
      <c r="E12" s="11" t="s">
        <v>14</v>
      </c>
      <c r="F12" s="9"/>
      <c r="G12" s="9"/>
      <c r="H12" s="11" t="s">
        <v>14</v>
      </c>
    </row>
    <row r="13" spans="1:17" ht="14.25" customHeight="1">
      <c r="A13" s="7" t="s">
        <v>107</v>
      </c>
      <c r="B13" s="8">
        <v>3</v>
      </c>
      <c r="C13" s="11" t="s">
        <v>14</v>
      </c>
      <c r="D13" s="9"/>
      <c r="E13" s="11" t="s">
        <v>14</v>
      </c>
      <c r="F13" s="9"/>
      <c r="G13" s="9"/>
      <c r="H13" s="11" t="s">
        <v>14</v>
      </c>
      <c r="K13" s="47" t="s">
        <v>120</v>
      </c>
      <c r="L13" s="48">
        <v>44</v>
      </c>
    </row>
    <row r="14" spans="1:17" ht="14.25" customHeight="1">
      <c r="A14" s="7" t="s">
        <v>22</v>
      </c>
      <c r="B14" s="8">
        <v>2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54.54545454545454</v>
      </c>
    </row>
    <row r="15" spans="1:17" ht="14.25" customHeight="1">
      <c r="A15" s="7" t="s">
        <v>56</v>
      </c>
      <c r="B15" s="8">
        <v>4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26</v>
      </c>
      <c r="B16" s="8">
        <v>3</v>
      </c>
      <c r="C16" s="9"/>
      <c r="D16" s="9"/>
      <c r="E16" s="11" t="s">
        <v>14</v>
      </c>
      <c r="F16" s="9"/>
      <c r="G16" s="9"/>
      <c r="H16" s="11" t="s">
        <v>14</v>
      </c>
    </row>
    <row r="17" spans="1:11" ht="14.25" customHeight="1">
      <c r="A17" s="7" t="s">
        <v>57</v>
      </c>
      <c r="B17" s="8">
        <v>3.5</v>
      </c>
      <c r="C17" s="11" t="s">
        <v>14</v>
      </c>
      <c r="D17" s="11" t="s">
        <v>14</v>
      </c>
      <c r="E17" s="9"/>
      <c r="F17" s="11" t="s">
        <v>14</v>
      </c>
      <c r="G17" s="9"/>
      <c r="H17" s="11" t="s">
        <v>14</v>
      </c>
    </row>
    <row r="18" spans="1:11" ht="14.25" customHeight="1">
      <c r="A18" s="7" t="s">
        <v>108</v>
      </c>
      <c r="B18" s="8">
        <v>1</v>
      </c>
      <c r="C18" s="11" t="s">
        <v>14</v>
      </c>
      <c r="D18" s="9"/>
      <c r="E18" s="9"/>
      <c r="F18" s="9"/>
      <c r="G18" s="9"/>
      <c r="H18" s="11" t="s">
        <v>14</v>
      </c>
    </row>
    <row r="19" spans="1:11" ht="14.25" customHeight="1">
      <c r="A19" s="7" t="s">
        <v>58</v>
      </c>
      <c r="B19" s="8">
        <v>3</v>
      </c>
      <c r="C19" s="11" t="s">
        <v>14</v>
      </c>
      <c r="D19" s="11" t="s">
        <v>14</v>
      </c>
      <c r="E19" s="11" t="s">
        <v>14</v>
      </c>
      <c r="F19" s="9"/>
      <c r="G19" s="11" t="s">
        <v>14</v>
      </c>
      <c r="H19" s="11" t="s">
        <v>14</v>
      </c>
    </row>
    <row r="20" spans="1:11" ht="14.25" customHeight="1">
      <c r="A20" s="7" t="s">
        <v>59</v>
      </c>
      <c r="B20" s="8">
        <v>3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60</v>
      </c>
      <c r="B21" s="8">
        <v>1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  <c r="K21" s="41"/>
    </row>
    <row r="22" spans="1:11" ht="14.25" customHeight="1">
      <c r="A22" s="7" t="s">
        <v>61</v>
      </c>
      <c r="B22" s="8">
        <v>3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11" ht="14.25" customHeight="1">
      <c r="A23" s="7" t="s">
        <v>35</v>
      </c>
      <c r="B23" s="8">
        <v>3</v>
      </c>
      <c r="C23" s="9"/>
      <c r="D23" s="9"/>
      <c r="E23" s="9"/>
      <c r="F23" s="9"/>
      <c r="G23" s="11" t="s">
        <v>14</v>
      </c>
      <c r="H23" s="11" t="s">
        <v>14</v>
      </c>
    </row>
    <row r="24" spans="1:11" ht="14.25" customHeight="1">
      <c r="A24" s="7" t="s">
        <v>62</v>
      </c>
      <c r="B24" s="8">
        <v>3.5</v>
      </c>
      <c r="C24" s="9"/>
      <c r="D24" s="11" t="s">
        <v>14</v>
      </c>
      <c r="E24" s="11" t="s">
        <v>14</v>
      </c>
      <c r="F24" s="11" t="s">
        <v>14</v>
      </c>
      <c r="G24" s="9"/>
      <c r="H24" s="11" t="s">
        <v>14</v>
      </c>
    </row>
    <row r="25" spans="1:11" ht="14.25" customHeight="1">
      <c r="A25" s="7" t="s">
        <v>40</v>
      </c>
      <c r="B25" s="8">
        <v>2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7" t="s">
        <v>63</v>
      </c>
      <c r="B26" s="8">
        <v>2</v>
      </c>
      <c r="C26" s="11" t="s">
        <v>14</v>
      </c>
      <c r="D26" s="11" t="s">
        <v>14</v>
      </c>
      <c r="E26" s="11" t="s">
        <v>14</v>
      </c>
      <c r="F26" s="11" t="s">
        <v>14</v>
      </c>
      <c r="G26" s="11" t="s">
        <v>14</v>
      </c>
      <c r="H26" s="11" t="s">
        <v>14</v>
      </c>
    </row>
    <row r="27" spans="1:11" ht="14.25" customHeight="1">
      <c r="A27" s="7" t="s">
        <v>41</v>
      </c>
      <c r="B27" s="8">
        <v>3</v>
      </c>
      <c r="C27" s="11" t="s">
        <v>14</v>
      </c>
      <c r="D27" s="9"/>
      <c r="E27" s="11" t="s">
        <v>14</v>
      </c>
      <c r="F27" s="11" t="s">
        <v>14</v>
      </c>
      <c r="G27" s="11" t="s">
        <v>14</v>
      </c>
      <c r="H27" s="11" t="s">
        <v>14</v>
      </c>
    </row>
    <row r="28" spans="1:11" ht="14.25" customHeight="1">
      <c r="A28" s="7" t="s">
        <v>65</v>
      </c>
      <c r="B28" s="8">
        <v>1</v>
      </c>
      <c r="C28" s="11" t="s">
        <v>14</v>
      </c>
      <c r="D28" s="11" t="s">
        <v>14</v>
      </c>
      <c r="E28" s="11" t="s">
        <v>14</v>
      </c>
      <c r="F28" s="11" t="s">
        <v>14</v>
      </c>
      <c r="G28" s="11" t="s">
        <v>14</v>
      </c>
      <c r="H28" s="11" t="s">
        <v>14</v>
      </c>
    </row>
    <row r="29" spans="1:11" ht="14.25" customHeight="1">
      <c r="A29" s="7" t="s">
        <v>66</v>
      </c>
      <c r="B29" s="8">
        <v>2</v>
      </c>
      <c r="C29" s="11" t="s">
        <v>14</v>
      </c>
      <c r="D29" s="11" t="s">
        <v>14</v>
      </c>
      <c r="E29" s="11" t="s">
        <v>14</v>
      </c>
      <c r="F29" s="11" t="s">
        <v>14</v>
      </c>
      <c r="G29" s="11" t="s">
        <v>14</v>
      </c>
      <c r="H29" s="11" t="s">
        <v>14</v>
      </c>
    </row>
    <row r="30" spans="1:11" ht="14.25" customHeight="1">
      <c r="A30" s="15" t="s">
        <v>45</v>
      </c>
      <c r="B30" s="16"/>
      <c r="C30" s="16">
        <f t="shared" ref="C30:H30" si="3">SUMIF(C6:C29, "=Y", $B$6:$B$29)</f>
        <v>47.5</v>
      </c>
      <c r="D30" s="16">
        <f t="shared" si="3"/>
        <v>38.5</v>
      </c>
      <c r="E30" s="16">
        <f t="shared" si="3"/>
        <v>49</v>
      </c>
      <c r="F30" s="16">
        <f t="shared" si="3"/>
        <v>44</v>
      </c>
      <c r="G30" s="16">
        <f t="shared" si="3"/>
        <v>40</v>
      </c>
      <c r="H30" s="16">
        <f t="shared" si="3"/>
        <v>59.5</v>
      </c>
    </row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1"/>
  <sheetViews>
    <sheetView zoomScale="80" zoomScaleNormal="80" workbookViewId="0">
      <selection activeCell="K1" sqref="K1:Q1048576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9" width="7.6640625" customWidth="1"/>
    <col min="10" max="10" width="3.91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4" width="7.6640625" customWidth="1"/>
  </cols>
  <sheetData>
    <row r="1" spans="1:17" ht="14.25" customHeight="1">
      <c r="A1" s="57" t="s">
        <v>0</v>
      </c>
      <c r="B1" s="58"/>
      <c r="C1" s="58"/>
      <c r="D1" s="33" t="s">
        <v>67</v>
      </c>
    </row>
    <row r="2" spans="1:17" ht="14.25" customHeight="1">
      <c r="A2" s="57" t="s">
        <v>2</v>
      </c>
      <c r="B2" s="58"/>
      <c r="C2" s="58"/>
      <c r="D2" s="17">
        <v>43990</v>
      </c>
    </row>
    <row r="3" spans="1:17" ht="14.25" customHeight="1">
      <c r="A3" s="57" t="s">
        <v>46</v>
      </c>
      <c r="B3" s="58"/>
      <c r="C3" s="58"/>
      <c r="D3" s="3" t="s">
        <v>68</v>
      </c>
      <c r="K3" s="46" t="s">
        <v>118</v>
      </c>
      <c r="L3" s="48">
        <v>37.5</v>
      </c>
    </row>
    <row r="4" spans="1:17" ht="14.25" customHeight="1">
      <c r="A4" s="12" t="s">
        <v>100</v>
      </c>
      <c r="D4" s="10" t="s">
        <v>117</v>
      </c>
      <c r="J4" s="4"/>
      <c r="K4" s="46" t="s">
        <v>7</v>
      </c>
      <c r="L4" s="53">
        <f>Q10</f>
        <v>27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K5" s="46" t="s">
        <v>9</v>
      </c>
      <c r="L5" s="49">
        <f>AVERAGE(L10:P10)</f>
        <v>5.4</v>
      </c>
      <c r="M5" s="50" t="s">
        <v>10</v>
      </c>
      <c r="N5" s="51">
        <f>_xlfn.STDEV.S(L10:P10)</f>
        <v>12.074767078498866</v>
      </c>
    </row>
    <row r="6" spans="1:17" ht="14.25" customHeight="1">
      <c r="A6" s="7" t="s">
        <v>70</v>
      </c>
      <c r="B6" s="8">
        <v>1</v>
      </c>
      <c r="C6" s="11" t="s">
        <v>14</v>
      </c>
      <c r="D6" s="9"/>
      <c r="E6" s="9"/>
      <c r="F6" s="9"/>
      <c r="G6" s="9"/>
      <c r="H6" s="11" t="s">
        <v>14</v>
      </c>
      <c r="K6" s="46" t="s">
        <v>119</v>
      </c>
      <c r="L6" s="48">
        <f>L5-L3</f>
        <v>-32.1</v>
      </c>
    </row>
    <row r="7" spans="1:17" ht="14.25" customHeight="1">
      <c r="A7" s="7" t="s">
        <v>51</v>
      </c>
      <c r="B7" s="8">
        <v>2</v>
      </c>
      <c r="C7" s="11" t="s">
        <v>14</v>
      </c>
      <c r="D7" s="9"/>
      <c r="E7" s="9"/>
      <c r="F7" s="11"/>
      <c r="G7" s="9"/>
      <c r="H7" s="11" t="s">
        <v>14</v>
      </c>
      <c r="K7" s="46"/>
    </row>
    <row r="8" spans="1:17" ht="14.25" customHeight="1">
      <c r="A8" s="7" t="s">
        <v>71</v>
      </c>
      <c r="B8" s="8">
        <v>1</v>
      </c>
      <c r="C8" s="11" t="s">
        <v>14</v>
      </c>
      <c r="D8" s="9"/>
      <c r="E8" s="9"/>
      <c r="F8" s="9"/>
      <c r="G8" s="9"/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72</v>
      </c>
      <c r="B9" s="8">
        <v>2</v>
      </c>
      <c r="C9" s="11" t="s">
        <v>14</v>
      </c>
      <c r="D9" s="9"/>
      <c r="E9" s="9"/>
      <c r="F9" s="9"/>
      <c r="G9" s="9"/>
      <c r="H9" s="11" t="s">
        <v>14</v>
      </c>
      <c r="K9" s="44" t="s">
        <v>122</v>
      </c>
      <c r="L9" s="48">
        <f t="shared" ref="L9:Q9" si="0">COUNTIF(C:C,"=Y")</f>
        <v>18</v>
      </c>
      <c r="M9" s="48">
        <f t="shared" si="0"/>
        <v>0</v>
      </c>
      <c r="N9" s="48">
        <f t="shared" si="0"/>
        <v>0</v>
      </c>
      <c r="O9" s="48">
        <f t="shared" si="0"/>
        <v>0</v>
      </c>
      <c r="P9" s="48">
        <f t="shared" si="0"/>
        <v>0</v>
      </c>
      <c r="Q9" s="48">
        <f t="shared" si="0"/>
        <v>18</v>
      </c>
    </row>
    <row r="10" spans="1:17" ht="14.25" customHeight="1">
      <c r="A10" s="7" t="s">
        <v>74</v>
      </c>
      <c r="B10" s="8">
        <v>1</v>
      </c>
      <c r="C10" s="11" t="s">
        <v>14</v>
      </c>
      <c r="D10" s="9"/>
      <c r="E10" s="9"/>
      <c r="F10" s="9"/>
      <c r="G10" s="9"/>
      <c r="H10" s="11" t="s">
        <v>14</v>
      </c>
      <c r="K10" s="44" t="s">
        <v>123</v>
      </c>
      <c r="L10" s="55">
        <f t="shared" ref="L10:Q10" si="1">SUMIF(C:C, "=Y", $B:$B)</f>
        <v>27</v>
      </c>
      <c r="M10" s="55">
        <f t="shared" si="1"/>
        <v>0</v>
      </c>
      <c r="N10" s="55">
        <f t="shared" si="1"/>
        <v>0</v>
      </c>
      <c r="O10" s="55">
        <f t="shared" si="1"/>
        <v>0</v>
      </c>
      <c r="P10" s="55">
        <f t="shared" si="1"/>
        <v>0</v>
      </c>
      <c r="Q10" s="55">
        <f t="shared" si="1"/>
        <v>27</v>
      </c>
    </row>
    <row r="11" spans="1:17" ht="14.25" customHeight="1">
      <c r="A11" s="7" t="s">
        <v>76</v>
      </c>
      <c r="B11" s="8">
        <v>1</v>
      </c>
      <c r="C11" s="11" t="s">
        <v>14</v>
      </c>
      <c r="D11" s="9"/>
      <c r="E11" s="9"/>
      <c r="F11" s="9"/>
      <c r="G11" s="9"/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>IF(N10&gt;$L$3, "T","F")</f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F</v>
      </c>
    </row>
    <row r="12" spans="1:17" ht="14.25" customHeight="1">
      <c r="A12" s="7" t="s">
        <v>77</v>
      </c>
      <c r="B12" s="8">
        <v>2</v>
      </c>
      <c r="C12" s="11" t="s">
        <v>14</v>
      </c>
      <c r="D12" s="9"/>
      <c r="E12" s="9"/>
      <c r="F12" s="9"/>
      <c r="G12" s="9"/>
      <c r="H12" s="11" t="s">
        <v>14</v>
      </c>
    </row>
    <row r="13" spans="1:17" ht="14.25" customHeight="1">
      <c r="A13" s="7" t="s">
        <v>80</v>
      </c>
      <c r="B13" s="8">
        <v>1</v>
      </c>
      <c r="C13" s="11" t="s">
        <v>14</v>
      </c>
      <c r="D13" s="9"/>
      <c r="E13" s="9"/>
      <c r="F13" s="9"/>
      <c r="G13" s="9"/>
      <c r="H13" s="11" t="s">
        <v>14</v>
      </c>
      <c r="K13" s="47" t="s">
        <v>120</v>
      </c>
      <c r="L13" s="48">
        <v>45</v>
      </c>
    </row>
    <row r="14" spans="1:17" ht="14.25" customHeight="1">
      <c r="A14" s="7" t="s">
        <v>83</v>
      </c>
      <c r="B14" s="8">
        <v>1</v>
      </c>
      <c r="C14" s="11" t="s">
        <v>14</v>
      </c>
      <c r="D14" s="9"/>
      <c r="E14" s="9"/>
      <c r="F14" s="9"/>
      <c r="G14" s="9"/>
      <c r="H14" s="11" t="s">
        <v>14</v>
      </c>
      <c r="K14" s="47" t="s">
        <v>121</v>
      </c>
      <c r="L14" s="54">
        <f>Q9/L13*100</f>
        <v>40</v>
      </c>
    </row>
    <row r="15" spans="1:17" ht="14.25" customHeight="1">
      <c r="A15" s="7" t="s">
        <v>85</v>
      </c>
      <c r="B15" s="8">
        <v>1</v>
      </c>
      <c r="C15" s="11" t="s">
        <v>14</v>
      </c>
      <c r="D15" s="9"/>
      <c r="E15" s="9"/>
      <c r="F15" s="9"/>
      <c r="G15" s="9"/>
      <c r="H15" s="11" t="s">
        <v>14</v>
      </c>
    </row>
    <row r="16" spans="1:17" ht="14.25" customHeight="1">
      <c r="A16" s="7" t="s">
        <v>86</v>
      </c>
      <c r="B16" s="8">
        <v>2</v>
      </c>
      <c r="C16" s="11" t="s">
        <v>14</v>
      </c>
      <c r="D16" s="9"/>
      <c r="E16" s="9"/>
      <c r="F16" s="9"/>
      <c r="G16" s="9"/>
      <c r="H16" s="11" t="s">
        <v>14</v>
      </c>
    </row>
    <row r="17" spans="1:11" ht="14.25" customHeight="1">
      <c r="A17" s="7" t="s">
        <v>59</v>
      </c>
      <c r="B17" s="8">
        <v>3</v>
      </c>
      <c r="C17" s="11" t="s">
        <v>14</v>
      </c>
      <c r="D17" s="9"/>
      <c r="E17" s="9"/>
      <c r="F17" s="9"/>
      <c r="G17" s="9"/>
      <c r="H17" s="11" t="s">
        <v>14</v>
      </c>
    </row>
    <row r="18" spans="1:11" ht="14.25" customHeight="1">
      <c r="A18" s="7" t="s">
        <v>88</v>
      </c>
      <c r="B18" s="8">
        <v>1.5</v>
      </c>
      <c r="C18" s="11" t="s">
        <v>14</v>
      </c>
      <c r="D18" s="9"/>
      <c r="E18" s="9"/>
      <c r="F18" s="9"/>
      <c r="G18" s="9"/>
      <c r="H18" s="11" t="s">
        <v>14</v>
      </c>
    </row>
    <row r="19" spans="1:11" ht="14.25" customHeight="1">
      <c r="A19" s="7" t="s">
        <v>89</v>
      </c>
      <c r="B19" s="8">
        <v>1</v>
      </c>
      <c r="C19" s="11" t="s">
        <v>14</v>
      </c>
      <c r="D19" s="9"/>
      <c r="E19" s="9"/>
      <c r="F19" s="9"/>
      <c r="G19" s="9"/>
      <c r="H19" s="11" t="s">
        <v>14</v>
      </c>
    </row>
    <row r="20" spans="1:11" ht="14.25" customHeight="1">
      <c r="A20" s="7" t="s">
        <v>90</v>
      </c>
      <c r="B20" s="8">
        <v>2</v>
      </c>
      <c r="C20" s="11" t="s">
        <v>14</v>
      </c>
      <c r="D20" s="9"/>
      <c r="E20" s="9"/>
      <c r="F20" s="9"/>
      <c r="G20" s="9"/>
      <c r="H20" s="11" t="s">
        <v>14</v>
      </c>
    </row>
    <row r="21" spans="1:11" ht="14.25" customHeight="1">
      <c r="A21" s="7" t="s">
        <v>93</v>
      </c>
      <c r="B21" s="8">
        <v>2</v>
      </c>
      <c r="C21" s="11" t="s">
        <v>14</v>
      </c>
      <c r="D21" s="9"/>
      <c r="E21" s="9"/>
      <c r="F21" s="9"/>
      <c r="G21" s="9"/>
      <c r="H21" s="11" t="s">
        <v>14</v>
      </c>
      <c r="K21" s="41"/>
    </row>
    <row r="22" spans="1:11" ht="14.25" customHeight="1">
      <c r="A22" s="7" t="s">
        <v>94</v>
      </c>
      <c r="B22" s="8">
        <v>1.5</v>
      </c>
      <c r="C22" s="11" t="s">
        <v>14</v>
      </c>
      <c r="D22" s="9"/>
      <c r="E22" s="9"/>
      <c r="F22" s="9"/>
      <c r="G22" s="9"/>
      <c r="H22" s="11" t="s">
        <v>14</v>
      </c>
    </row>
    <row r="23" spans="1:11" ht="14.25" customHeight="1">
      <c r="A23" s="7" t="s">
        <v>95</v>
      </c>
      <c r="B23" s="8">
        <v>1</v>
      </c>
      <c r="C23" s="11" t="s">
        <v>14</v>
      </c>
      <c r="D23" s="9"/>
      <c r="E23" s="9"/>
      <c r="F23" s="9"/>
      <c r="G23" s="9"/>
      <c r="H23" s="11" t="s">
        <v>14</v>
      </c>
    </row>
    <row r="24" spans="1:11" ht="14.25" customHeight="1">
      <c r="A24" s="15" t="s">
        <v>45</v>
      </c>
      <c r="B24" s="16"/>
      <c r="C24" s="16">
        <f t="shared" ref="C24:H24" si="3">SUMIF(C6:C23, "=Y", $B$6:$B$23)</f>
        <v>27</v>
      </c>
      <c r="D24" s="16">
        <f t="shared" si="3"/>
        <v>0</v>
      </c>
      <c r="E24" s="16">
        <f t="shared" si="3"/>
        <v>0</v>
      </c>
      <c r="F24" s="16">
        <f t="shared" si="3"/>
        <v>0</v>
      </c>
      <c r="G24" s="16">
        <f t="shared" si="3"/>
        <v>0</v>
      </c>
      <c r="H24" s="16">
        <f t="shared" si="3"/>
        <v>27</v>
      </c>
    </row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2"/>
  <sheetViews>
    <sheetView zoomScale="80" zoomScaleNormal="80" workbookViewId="0">
      <selection activeCell="A15" sqref="A15:H15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60" t="s">
        <v>109</v>
      </c>
      <c r="E1" s="58"/>
      <c r="F1" s="58"/>
      <c r="G1" s="58"/>
      <c r="H1" s="58"/>
      <c r="I1" s="58"/>
    </row>
    <row r="2" spans="1:17" ht="14.25" customHeight="1">
      <c r="A2" s="57" t="s">
        <v>2</v>
      </c>
      <c r="B2" s="58"/>
      <c r="C2" s="58"/>
      <c r="D2" s="24">
        <v>43995</v>
      </c>
      <c r="E2" s="25"/>
      <c r="F2" s="25"/>
      <c r="G2" s="25"/>
      <c r="H2" s="25"/>
      <c r="I2" s="25"/>
    </row>
    <row r="3" spans="1:17" ht="14.25" customHeight="1">
      <c r="A3" s="57" t="s">
        <v>46</v>
      </c>
      <c r="B3" s="58"/>
      <c r="C3" s="58"/>
      <c r="D3" s="35" t="s">
        <v>69</v>
      </c>
      <c r="E3" s="25"/>
      <c r="F3" s="25"/>
      <c r="G3" s="25"/>
      <c r="H3" s="25"/>
      <c r="I3" s="25"/>
      <c r="K3" s="46" t="s">
        <v>118</v>
      </c>
      <c r="L3" s="48">
        <v>25</v>
      </c>
    </row>
    <row r="4" spans="1:17" ht="14.25" customHeight="1">
      <c r="K4" s="46" t="s">
        <v>7</v>
      </c>
      <c r="L4" s="53">
        <f>Q10</f>
        <v>29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27.5</v>
      </c>
      <c r="M5" s="50" t="s">
        <v>10</v>
      </c>
      <c r="N5" s="51">
        <f>_xlfn.STDEV.S(L10:P10)</f>
        <v>2.1213203435596424</v>
      </c>
    </row>
    <row r="6" spans="1:17" ht="14.25" customHeight="1">
      <c r="A6" s="27" t="s">
        <v>110</v>
      </c>
      <c r="B6" s="28">
        <v>1</v>
      </c>
      <c r="C6" s="31" t="s">
        <v>14</v>
      </c>
      <c r="D6" s="31" t="s">
        <v>14</v>
      </c>
      <c r="E6" s="31" t="s">
        <v>14</v>
      </c>
      <c r="F6" s="31" t="s">
        <v>14</v>
      </c>
      <c r="G6" s="31" t="s">
        <v>14</v>
      </c>
      <c r="H6" s="31" t="s">
        <v>14</v>
      </c>
      <c r="K6" s="46" t="s">
        <v>119</v>
      </c>
      <c r="L6" s="48">
        <f>L5-L3</f>
        <v>2.5</v>
      </c>
    </row>
    <row r="7" spans="1:17" ht="14.25" customHeight="1">
      <c r="A7" s="27" t="s">
        <v>17</v>
      </c>
      <c r="B7" s="28">
        <v>2.5</v>
      </c>
      <c r="C7" s="31" t="s">
        <v>14</v>
      </c>
      <c r="D7" s="29"/>
      <c r="E7" s="31" t="s">
        <v>14</v>
      </c>
      <c r="F7" s="31" t="s">
        <v>14</v>
      </c>
      <c r="G7" s="31" t="s">
        <v>14</v>
      </c>
      <c r="H7" s="31" t="s">
        <v>14</v>
      </c>
      <c r="K7" s="46"/>
    </row>
    <row r="8" spans="1:17" ht="14.25" customHeight="1">
      <c r="A8" s="30" t="s">
        <v>53</v>
      </c>
      <c r="B8" s="28">
        <v>2</v>
      </c>
      <c r="C8" s="31" t="s">
        <v>14</v>
      </c>
      <c r="D8" s="31" t="s">
        <v>14</v>
      </c>
      <c r="E8" s="31" t="s">
        <v>14</v>
      </c>
      <c r="F8" s="31" t="s">
        <v>14</v>
      </c>
      <c r="G8" s="31" t="s">
        <v>14</v>
      </c>
      <c r="H8" s="3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27" t="s">
        <v>55</v>
      </c>
      <c r="B9" s="28">
        <v>2.5</v>
      </c>
      <c r="C9" s="31" t="s">
        <v>14</v>
      </c>
      <c r="D9" s="31" t="s">
        <v>14</v>
      </c>
      <c r="E9" s="31" t="s">
        <v>14</v>
      </c>
      <c r="F9" s="31" t="s">
        <v>14</v>
      </c>
      <c r="G9" s="31" t="s">
        <v>14</v>
      </c>
      <c r="H9" s="31" t="s">
        <v>14</v>
      </c>
      <c r="K9" s="44" t="s">
        <v>122</v>
      </c>
      <c r="L9" s="48">
        <f t="shared" ref="L9:Q9" si="0">COUNTIF(C:C,"=Y")</f>
        <v>18</v>
      </c>
      <c r="M9" s="48">
        <f t="shared" si="0"/>
        <v>16</v>
      </c>
      <c r="N9" s="48">
        <f t="shared" si="0"/>
        <v>18</v>
      </c>
      <c r="O9" s="48">
        <f t="shared" si="0"/>
        <v>16</v>
      </c>
      <c r="P9" s="48">
        <f t="shared" si="0"/>
        <v>18</v>
      </c>
      <c r="Q9" s="48">
        <f t="shared" si="0"/>
        <v>18</v>
      </c>
    </row>
    <row r="10" spans="1:17" ht="14.25" customHeight="1">
      <c r="A10" s="27" t="s">
        <v>19</v>
      </c>
      <c r="B10" s="28">
        <v>2</v>
      </c>
      <c r="C10" s="31" t="s">
        <v>14</v>
      </c>
      <c r="D10" s="29"/>
      <c r="E10" s="31" t="s">
        <v>14</v>
      </c>
      <c r="F10" s="29"/>
      <c r="G10" s="31" t="s">
        <v>14</v>
      </c>
      <c r="H10" s="31" t="s">
        <v>14</v>
      </c>
      <c r="K10" s="44" t="s">
        <v>123</v>
      </c>
      <c r="L10" s="55">
        <f t="shared" ref="L10:Q10" si="1">SUMIF(C:C, "=Y", $B:$B)</f>
        <v>29</v>
      </c>
      <c r="M10" s="55">
        <f t="shared" si="1"/>
        <v>24.5</v>
      </c>
      <c r="N10" s="55">
        <f t="shared" si="1"/>
        <v>29</v>
      </c>
      <c r="O10" s="55">
        <f t="shared" si="1"/>
        <v>26</v>
      </c>
      <c r="P10" s="55">
        <f t="shared" si="1"/>
        <v>29</v>
      </c>
      <c r="Q10" s="55">
        <f t="shared" si="1"/>
        <v>29</v>
      </c>
    </row>
    <row r="11" spans="1:17" ht="14.25" customHeight="1">
      <c r="A11" s="27" t="s">
        <v>111</v>
      </c>
      <c r="B11" s="28">
        <v>1</v>
      </c>
      <c r="C11" s="31" t="s">
        <v>14</v>
      </c>
      <c r="D11" s="31" t="s">
        <v>14</v>
      </c>
      <c r="E11" s="31" t="s">
        <v>14</v>
      </c>
      <c r="F11" s="31" t="s">
        <v>14</v>
      </c>
      <c r="G11" s="31" t="s">
        <v>14</v>
      </c>
      <c r="H11" s="3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F</v>
      </c>
      <c r="N11" s="43" t="str">
        <f>IF(N10&gt;$L$3, "T","F")</f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27" t="s">
        <v>104</v>
      </c>
      <c r="B12" s="28">
        <v>1</v>
      </c>
      <c r="C12" s="31" t="s">
        <v>14</v>
      </c>
      <c r="D12" s="31" t="s">
        <v>14</v>
      </c>
      <c r="E12" s="31" t="s">
        <v>14</v>
      </c>
      <c r="F12" s="31" t="s">
        <v>14</v>
      </c>
      <c r="G12" s="31" t="s">
        <v>14</v>
      </c>
      <c r="H12" s="31" t="s">
        <v>14</v>
      </c>
    </row>
    <row r="13" spans="1:17" ht="14.25" customHeight="1">
      <c r="A13" s="27" t="s">
        <v>112</v>
      </c>
      <c r="B13" s="28">
        <v>1</v>
      </c>
      <c r="C13" s="31" t="s">
        <v>14</v>
      </c>
      <c r="D13" s="31" t="s">
        <v>14</v>
      </c>
      <c r="E13" s="31" t="s">
        <v>14</v>
      </c>
      <c r="F13" s="31" t="s">
        <v>14</v>
      </c>
      <c r="G13" s="31" t="s">
        <v>14</v>
      </c>
      <c r="H13" s="31" t="s">
        <v>14</v>
      </c>
      <c r="K13" s="47" t="s">
        <v>120</v>
      </c>
      <c r="L13" s="48">
        <v>30</v>
      </c>
    </row>
    <row r="14" spans="1:17" ht="14.25" customHeight="1">
      <c r="A14" s="27" t="s">
        <v>113</v>
      </c>
      <c r="B14" s="28">
        <v>1</v>
      </c>
      <c r="C14" s="31" t="s">
        <v>14</v>
      </c>
      <c r="D14" s="31" t="s">
        <v>14</v>
      </c>
      <c r="E14" s="31" t="s">
        <v>14</v>
      </c>
      <c r="F14" s="31" t="s">
        <v>14</v>
      </c>
      <c r="G14" s="31" t="s">
        <v>14</v>
      </c>
      <c r="H14" s="31" t="s">
        <v>14</v>
      </c>
      <c r="K14" s="47" t="s">
        <v>121</v>
      </c>
      <c r="L14" s="54">
        <f>Q9/L13*100</f>
        <v>60</v>
      </c>
    </row>
    <row r="15" spans="1:17" ht="14.25" customHeight="1">
      <c r="A15" s="27" t="s">
        <v>108</v>
      </c>
      <c r="B15" s="28">
        <v>1</v>
      </c>
      <c r="C15" s="31" t="s">
        <v>14</v>
      </c>
      <c r="D15" s="31" t="s">
        <v>14</v>
      </c>
      <c r="E15" s="31" t="s">
        <v>14</v>
      </c>
      <c r="F15" s="31" t="s">
        <v>14</v>
      </c>
      <c r="G15" s="31" t="s">
        <v>14</v>
      </c>
      <c r="H15" s="31" t="s">
        <v>14</v>
      </c>
    </row>
    <row r="16" spans="1:17" ht="14.25" customHeight="1">
      <c r="A16" s="30" t="s">
        <v>32</v>
      </c>
      <c r="B16" s="28">
        <v>2</v>
      </c>
      <c r="C16" s="31" t="s">
        <v>14</v>
      </c>
      <c r="D16" s="31" t="s">
        <v>14</v>
      </c>
      <c r="E16" s="31" t="s">
        <v>14</v>
      </c>
      <c r="F16" s="31" t="s">
        <v>14</v>
      </c>
      <c r="G16" s="31" t="s">
        <v>14</v>
      </c>
      <c r="H16" s="31" t="s">
        <v>14</v>
      </c>
    </row>
    <row r="17" spans="1:11" ht="14.25" customHeight="1">
      <c r="A17" s="27" t="s">
        <v>33</v>
      </c>
      <c r="B17" s="28">
        <v>1</v>
      </c>
      <c r="C17" s="31" t="s">
        <v>14</v>
      </c>
      <c r="D17" s="31" t="s">
        <v>14</v>
      </c>
      <c r="E17" s="31" t="s">
        <v>14</v>
      </c>
      <c r="F17" s="31" t="s">
        <v>14</v>
      </c>
      <c r="G17" s="31" t="s">
        <v>14</v>
      </c>
      <c r="H17" s="31" t="s">
        <v>14</v>
      </c>
    </row>
    <row r="18" spans="1:11" ht="14.25" customHeight="1">
      <c r="A18" s="30" t="s">
        <v>35</v>
      </c>
      <c r="B18" s="28">
        <v>3</v>
      </c>
      <c r="C18" s="31" t="s">
        <v>14</v>
      </c>
      <c r="D18" s="31" t="s">
        <v>14</v>
      </c>
      <c r="E18" s="31" t="s">
        <v>14</v>
      </c>
      <c r="F18" s="31" t="s">
        <v>14</v>
      </c>
      <c r="G18" s="31" t="s">
        <v>14</v>
      </c>
      <c r="H18" s="31" t="s">
        <v>14</v>
      </c>
    </row>
    <row r="19" spans="1:11" ht="14.25" customHeight="1">
      <c r="A19" s="30" t="s">
        <v>114</v>
      </c>
      <c r="B19" s="28">
        <v>2</v>
      </c>
      <c r="C19" s="31" t="s">
        <v>14</v>
      </c>
      <c r="D19" s="31" t="s">
        <v>14</v>
      </c>
      <c r="E19" s="31" t="s">
        <v>14</v>
      </c>
      <c r="F19" s="31" t="s">
        <v>14</v>
      </c>
      <c r="G19" s="31" t="s">
        <v>14</v>
      </c>
      <c r="H19" s="31" t="s">
        <v>14</v>
      </c>
    </row>
    <row r="20" spans="1:11" ht="14.25" customHeight="1">
      <c r="A20" s="30" t="s">
        <v>37</v>
      </c>
      <c r="B20" s="28">
        <v>1</v>
      </c>
      <c r="C20" s="31" t="s">
        <v>14</v>
      </c>
      <c r="D20" s="31" t="s">
        <v>14</v>
      </c>
      <c r="E20" s="31" t="s">
        <v>14</v>
      </c>
      <c r="F20" s="29"/>
      <c r="G20" s="31" t="s">
        <v>14</v>
      </c>
      <c r="H20" s="31" t="s">
        <v>14</v>
      </c>
    </row>
    <row r="21" spans="1:11" ht="14.25" customHeight="1">
      <c r="A21" s="27" t="s">
        <v>38</v>
      </c>
      <c r="B21" s="28">
        <v>2</v>
      </c>
      <c r="C21" s="31" t="s">
        <v>14</v>
      </c>
      <c r="D21" s="31" t="s">
        <v>14</v>
      </c>
      <c r="E21" s="31" t="s">
        <v>14</v>
      </c>
      <c r="F21" s="31" t="s">
        <v>14</v>
      </c>
      <c r="G21" s="31" t="s">
        <v>14</v>
      </c>
      <c r="H21" s="31" t="s">
        <v>14</v>
      </c>
      <c r="K21" s="41"/>
    </row>
    <row r="22" spans="1:11" ht="14.25" customHeight="1">
      <c r="A22" s="27" t="s">
        <v>63</v>
      </c>
      <c r="B22" s="28">
        <v>2</v>
      </c>
      <c r="C22" s="31" t="s">
        <v>14</v>
      </c>
      <c r="D22" s="31" t="s">
        <v>14</v>
      </c>
      <c r="E22" s="31" t="s">
        <v>14</v>
      </c>
      <c r="F22" s="31" t="s">
        <v>14</v>
      </c>
      <c r="G22" s="31" t="s">
        <v>14</v>
      </c>
      <c r="H22" s="31" t="s">
        <v>14</v>
      </c>
    </row>
    <row r="23" spans="1:11" ht="14.25" customHeight="1">
      <c r="A23" s="30" t="s">
        <v>65</v>
      </c>
      <c r="B23" s="28">
        <v>1</v>
      </c>
      <c r="C23" s="31" t="s">
        <v>14</v>
      </c>
      <c r="D23" s="31" t="s">
        <v>14</v>
      </c>
      <c r="E23" s="31" t="s">
        <v>14</v>
      </c>
      <c r="F23" s="31" t="s">
        <v>14</v>
      </c>
      <c r="G23" s="31" t="s">
        <v>14</v>
      </c>
      <c r="H23" s="31" t="s">
        <v>14</v>
      </c>
    </row>
    <row r="24" spans="1:11" ht="14.25" customHeight="1">
      <c r="A24" s="15" t="s">
        <v>45</v>
      </c>
      <c r="B24" s="16"/>
      <c r="C24" s="16">
        <f t="shared" ref="C24:H24" si="3">SUMIF(C6:C23, "=Y", $B$6:$B$23)</f>
        <v>29</v>
      </c>
      <c r="D24" s="16">
        <f t="shared" si="3"/>
        <v>24.5</v>
      </c>
      <c r="E24" s="16">
        <f t="shared" si="3"/>
        <v>29</v>
      </c>
      <c r="F24" s="16">
        <f t="shared" si="3"/>
        <v>26</v>
      </c>
      <c r="G24" s="16">
        <f t="shared" si="3"/>
        <v>29</v>
      </c>
      <c r="H24" s="16">
        <f t="shared" si="3"/>
        <v>29</v>
      </c>
    </row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4">
    <mergeCell ref="A1:C1"/>
    <mergeCell ref="D1:I1"/>
    <mergeCell ref="A2:C2"/>
    <mergeCell ref="A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3"/>
  <sheetViews>
    <sheetView zoomScale="80" zoomScaleNormal="80" workbookViewId="0">
      <selection activeCell="S10" sqref="S10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58203125" style="48" bestFit="1" customWidth="1"/>
    <col min="13" max="15" width="5.83203125" style="43" bestFit="1" customWidth="1"/>
    <col min="16" max="16" width="4.4140625" style="43" bestFit="1" customWidth="1"/>
    <col min="17" max="17" width="4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8" t="s">
        <v>48</v>
      </c>
    </row>
    <row r="2" spans="1:17" ht="14.25" customHeight="1">
      <c r="A2" s="57" t="s">
        <v>2</v>
      </c>
      <c r="B2" s="58"/>
      <c r="C2" s="58"/>
      <c r="D2" s="17">
        <v>44000</v>
      </c>
    </row>
    <row r="3" spans="1:17" ht="14.25" customHeight="1">
      <c r="A3" s="57" t="s">
        <v>46</v>
      </c>
      <c r="B3" s="58"/>
      <c r="C3" s="58"/>
      <c r="D3" s="3" t="s">
        <v>49</v>
      </c>
      <c r="K3" s="46" t="s">
        <v>118</v>
      </c>
      <c r="L3" s="48">
        <v>29</v>
      </c>
    </row>
    <row r="4" spans="1:17" ht="14.25" customHeight="1">
      <c r="K4" s="46" t="s">
        <v>7</v>
      </c>
      <c r="L4" s="48">
        <f>H23</f>
        <v>42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37.9</v>
      </c>
      <c r="M5" s="50" t="s">
        <v>10</v>
      </c>
      <c r="N5" s="51">
        <f>_xlfn.STDEV.S(C23:G23)</f>
        <v>3.8955102361564911</v>
      </c>
    </row>
    <row r="6" spans="1:17" ht="14.25" customHeight="1">
      <c r="A6" s="7" t="s">
        <v>50</v>
      </c>
      <c r="B6" s="7">
        <v>3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8.8999999999999986</v>
      </c>
    </row>
    <row r="7" spans="1:17" ht="14.25" customHeight="1">
      <c r="A7" s="7" t="s">
        <v>51</v>
      </c>
      <c r="B7" s="7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17</v>
      </c>
      <c r="B8" s="7">
        <v>2.5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53</v>
      </c>
      <c r="B9" s="7">
        <v>2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17</v>
      </c>
      <c r="M9" s="48">
        <f t="shared" si="0"/>
        <v>15</v>
      </c>
      <c r="N9" s="48">
        <f t="shared" si="0"/>
        <v>17</v>
      </c>
      <c r="O9" s="48">
        <f t="shared" si="0"/>
        <v>15</v>
      </c>
      <c r="P9" s="48">
        <f t="shared" si="0"/>
        <v>14</v>
      </c>
      <c r="Q9" s="48">
        <f t="shared" si="0"/>
        <v>17</v>
      </c>
    </row>
    <row r="10" spans="1:17" ht="14.25" customHeight="1">
      <c r="A10" s="7" t="s">
        <v>54</v>
      </c>
      <c r="B10" s="7">
        <v>2.5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42</v>
      </c>
      <c r="M10" s="55">
        <f t="shared" si="1"/>
        <v>35.5</v>
      </c>
      <c r="N10" s="55">
        <f t="shared" si="1"/>
        <v>42</v>
      </c>
      <c r="O10" s="55">
        <f t="shared" si="1"/>
        <v>36.5</v>
      </c>
      <c r="P10" s="55">
        <f t="shared" si="1"/>
        <v>33.5</v>
      </c>
      <c r="Q10" s="55">
        <f t="shared" si="1"/>
        <v>42</v>
      </c>
    </row>
    <row r="11" spans="1:17" ht="14.25" customHeight="1">
      <c r="A11" s="7" t="s">
        <v>22</v>
      </c>
      <c r="B11" s="7">
        <v>2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 t="shared" si="2"/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56</v>
      </c>
      <c r="B12" s="7">
        <v>4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57</v>
      </c>
      <c r="B13" s="7">
        <v>3.5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30</v>
      </c>
    </row>
    <row r="14" spans="1:17" ht="14.25" customHeight="1">
      <c r="A14" s="7" t="s">
        <v>58</v>
      </c>
      <c r="B14" s="7">
        <v>3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56.666666666666664</v>
      </c>
    </row>
    <row r="15" spans="1:17" ht="14.25" customHeight="1">
      <c r="A15" s="7" t="s">
        <v>59</v>
      </c>
      <c r="B15" s="7">
        <v>3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60</v>
      </c>
      <c r="B16" s="7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8" ht="14.25" customHeight="1">
      <c r="A17" s="7" t="s">
        <v>61</v>
      </c>
      <c r="B17" s="7">
        <v>3</v>
      </c>
      <c r="C17" s="11" t="s">
        <v>14</v>
      </c>
      <c r="D17" s="9"/>
      <c r="E17" s="11" t="s">
        <v>14</v>
      </c>
      <c r="F17" s="11" t="s">
        <v>14</v>
      </c>
      <c r="G17" s="9"/>
      <c r="H17" s="11" t="s">
        <v>14</v>
      </c>
    </row>
    <row r="18" spans="1:8" ht="14.25" customHeight="1">
      <c r="A18" s="7" t="s">
        <v>62</v>
      </c>
      <c r="B18" s="7">
        <v>3.5</v>
      </c>
      <c r="C18" s="11" t="s">
        <v>14</v>
      </c>
      <c r="D18" s="9"/>
      <c r="E18" s="11" t="s">
        <v>14</v>
      </c>
      <c r="F18" s="9"/>
      <c r="G18" s="9"/>
      <c r="H18" s="11" t="s">
        <v>14</v>
      </c>
    </row>
    <row r="19" spans="1:8" ht="14.25" customHeight="1">
      <c r="A19" s="7" t="s">
        <v>40</v>
      </c>
      <c r="B19" s="7">
        <v>2</v>
      </c>
      <c r="C19" s="11" t="s">
        <v>14</v>
      </c>
      <c r="D19" s="11" t="s">
        <v>14</v>
      </c>
      <c r="E19" s="11" t="s">
        <v>14</v>
      </c>
      <c r="F19" s="11"/>
      <c r="G19" s="11"/>
      <c r="H19" s="11" t="s">
        <v>14</v>
      </c>
    </row>
    <row r="20" spans="1:8" ht="14.25" customHeight="1">
      <c r="A20" s="7" t="s">
        <v>63</v>
      </c>
      <c r="B20" s="7">
        <v>2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8" ht="14.25" customHeight="1">
      <c r="A21" s="7" t="s">
        <v>65</v>
      </c>
      <c r="B21" s="7">
        <v>1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</row>
    <row r="22" spans="1:8" ht="14.25" customHeight="1">
      <c r="A22" s="7" t="s">
        <v>66</v>
      </c>
      <c r="B22" s="7">
        <v>2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8" ht="14.25" customHeight="1">
      <c r="A23" s="15" t="s">
        <v>45</v>
      </c>
      <c r="B23" s="16"/>
      <c r="C23" s="16">
        <f t="shared" ref="C23:H23" si="3">SUMIF(C6:C22, "=Y", $B$6:$B$22)</f>
        <v>42</v>
      </c>
      <c r="D23" s="16">
        <f t="shared" si="3"/>
        <v>35.5</v>
      </c>
      <c r="E23" s="16">
        <f t="shared" si="3"/>
        <v>42</v>
      </c>
      <c r="F23" s="16">
        <f t="shared" si="3"/>
        <v>36.5</v>
      </c>
      <c r="G23" s="16">
        <f t="shared" si="3"/>
        <v>33.5</v>
      </c>
      <c r="H23" s="16">
        <f t="shared" si="3"/>
        <v>42</v>
      </c>
    </row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2"/>
  <sheetViews>
    <sheetView zoomScale="80" zoomScaleNormal="80" workbookViewId="0">
      <selection activeCell="A19" sqref="A19:H19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0" t="s">
        <v>105</v>
      </c>
    </row>
    <row r="2" spans="1:17" ht="14.25" customHeight="1">
      <c r="A2" s="57" t="s">
        <v>2</v>
      </c>
      <c r="B2" s="58"/>
      <c r="C2" s="58"/>
      <c r="D2" s="17">
        <v>43999</v>
      </c>
    </row>
    <row r="3" spans="1:17" ht="14.25" customHeight="1">
      <c r="A3" s="57" t="s">
        <v>46</v>
      </c>
      <c r="B3" s="58"/>
      <c r="C3" s="58"/>
      <c r="D3" s="3" t="s">
        <v>99</v>
      </c>
      <c r="K3" s="46" t="s">
        <v>118</v>
      </c>
      <c r="L3" s="48">
        <v>39.5</v>
      </c>
    </row>
    <row r="4" spans="1:17" ht="14.25" customHeight="1">
      <c r="K4" s="46" t="s">
        <v>7</v>
      </c>
      <c r="L4" s="53">
        <f>Q10</f>
        <v>48.5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39.200000000000003</v>
      </c>
      <c r="M5" s="50" t="s">
        <v>10</v>
      </c>
      <c r="N5" s="51">
        <f>_xlfn.STDEV.S(L10:P10)</f>
        <v>2.9283100928692645</v>
      </c>
    </row>
    <row r="6" spans="1:17" ht="14.25" customHeight="1">
      <c r="A6" s="7" t="s">
        <v>51</v>
      </c>
      <c r="B6" s="8">
        <v>2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-0.29999999999999716</v>
      </c>
    </row>
    <row r="7" spans="1:17" ht="14.25" customHeight="1">
      <c r="A7" s="7" t="s">
        <v>106</v>
      </c>
      <c r="B7" s="8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17</v>
      </c>
      <c r="B8" s="8">
        <v>2.5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53</v>
      </c>
      <c r="B9" s="8">
        <v>2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16</v>
      </c>
      <c r="M9" s="48">
        <f t="shared" si="0"/>
        <v>19</v>
      </c>
      <c r="N9" s="48">
        <f t="shared" si="0"/>
        <v>18</v>
      </c>
      <c r="O9" s="48">
        <f t="shared" si="0"/>
        <v>17</v>
      </c>
      <c r="P9" s="48">
        <f t="shared" si="0"/>
        <v>19</v>
      </c>
      <c r="Q9" s="48">
        <f t="shared" si="0"/>
        <v>21</v>
      </c>
    </row>
    <row r="10" spans="1:17" ht="14.25" customHeight="1">
      <c r="A10" s="7" t="s">
        <v>54</v>
      </c>
      <c r="B10" s="8">
        <v>2.5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37</v>
      </c>
      <c r="M10" s="55">
        <f t="shared" si="1"/>
        <v>42</v>
      </c>
      <c r="N10" s="55">
        <f t="shared" si="1"/>
        <v>39.5</v>
      </c>
      <c r="O10" s="55">
        <f t="shared" si="1"/>
        <v>35.5</v>
      </c>
      <c r="P10" s="55">
        <f t="shared" si="1"/>
        <v>42</v>
      </c>
      <c r="Q10" s="55">
        <f t="shared" si="1"/>
        <v>48.5</v>
      </c>
    </row>
    <row r="11" spans="1:17" ht="14.25" customHeight="1">
      <c r="A11" s="7" t="s">
        <v>55</v>
      </c>
      <c r="B11" s="8">
        <v>2.5</v>
      </c>
      <c r="C11" s="9"/>
      <c r="D11" s="11" t="s">
        <v>14</v>
      </c>
      <c r="E11" s="9"/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T</v>
      </c>
      <c r="N11" s="43" t="str">
        <f>IF(N10&gt;=$L$3, "T","F")</f>
        <v>T</v>
      </c>
      <c r="O11" s="43" t="str">
        <f t="shared" si="2"/>
        <v>F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107</v>
      </c>
      <c r="B12" s="8">
        <v>3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22</v>
      </c>
      <c r="B13" s="8">
        <v>2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44</v>
      </c>
    </row>
    <row r="14" spans="1:17" ht="14.25" customHeight="1">
      <c r="A14" s="7" t="s">
        <v>23</v>
      </c>
      <c r="B14" s="8">
        <v>2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47.727272727272727</v>
      </c>
    </row>
    <row r="15" spans="1:17" ht="14.25" customHeight="1">
      <c r="A15" s="7" t="s">
        <v>57</v>
      </c>
      <c r="B15" s="8">
        <v>3.5</v>
      </c>
      <c r="C15" s="11" t="s">
        <v>14</v>
      </c>
      <c r="D15" s="11" t="s">
        <v>14</v>
      </c>
      <c r="E15" s="11" t="s">
        <v>14</v>
      </c>
      <c r="F15" s="11"/>
      <c r="G15" s="11" t="s">
        <v>14</v>
      </c>
      <c r="H15" s="11" t="s">
        <v>14</v>
      </c>
    </row>
    <row r="16" spans="1:17" ht="14.25" customHeight="1">
      <c r="A16" s="7" t="s">
        <v>108</v>
      </c>
      <c r="B16" s="8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59</v>
      </c>
      <c r="B17" s="8">
        <v>3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60</v>
      </c>
      <c r="B18" s="8">
        <v>1</v>
      </c>
      <c r="C18" s="9"/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61</v>
      </c>
      <c r="B19" s="8">
        <v>3</v>
      </c>
      <c r="C19" s="11" t="s">
        <v>14</v>
      </c>
      <c r="D19" s="11" t="s">
        <v>14</v>
      </c>
      <c r="E19" s="11" t="s">
        <v>14</v>
      </c>
      <c r="F19" s="9"/>
      <c r="G19" s="11" t="s">
        <v>14</v>
      </c>
      <c r="H19" s="11" t="s">
        <v>14</v>
      </c>
    </row>
    <row r="20" spans="1:11" ht="14.25" customHeight="1">
      <c r="A20" s="7" t="s">
        <v>35</v>
      </c>
      <c r="B20" s="8">
        <v>3</v>
      </c>
      <c r="C20" s="9"/>
      <c r="D20" s="11" t="s">
        <v>14</v>
      </c>
      <c r="E20" s="9"/>
      <c r="F20" s="9"/>
      <c r="G20" s="11" t="s">
        <v>14</v>
      </c>
      <c r="H20" s="11" t="s">
        <v>14</v>
      </c>
    </row>
    <row r="21" spans="1:11" ht="14.25" customHeight="1">
      <c r="A21" s="7" t="s">
        <v>62</v>
      </c>
      <c r="B21" s="8">
        <v>3.5</v>
      </c>
      <c r="C21" s="11" t="s">
        <v>14</v>
      </c>
      <c r="D21" s="9"/>
      <c r="E21" s="9"/>
      <c r="F21" s="9"/>
      <c r="G21" s="9"/>
      <c r="H21" s="11" t="s">
        <v>14</v>
      </c>
      <c r="K21" s="41"/>
    </row>
    <row r="22" spans="1:11" ht="14.25" customHeight="1">
      <c r="A22" s="7" t="s">
        <v>40</v>
      </c>
      <c r="B22" s="8">
        <v>2</v>
      </c>
      <c r="C22" s="9"/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11" ht="14.25" customHeight="1">
      <c r="A23" s="7" t="s">
        <v>63</v>
      </c>
      <c r="B23" s="8">
        <v>2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7" t="s">
        <v>41</v>
      </c>
      <c r="B24" s="8">
        <v>3</v>
      </c>
      <c r="C24" s="9"/>
      <c r="D24" s="9"/>
      <c r="E24" s="11" t="s">
        <v>14</v>
      </c>
      <c r="F24" s="11" t="s">
        <v>14</v>
      </c>
      <c r="G24" s="9"/>
      <c r="H24" s="11" t="s">
        <v>14</v>
      </c>
    </row>
    <row r="25" spans="1:11" ht="14.25" customHeight="1">
      <c r="A25" s="7" t="s">
        <v>65</v>
      </c>
      <c r="B25" s="8">
        <v>1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7" t="s">
        <v>66</v>
      </c>
      <c r="B26" s="8">
        <v>2</v>
      </c>
      <c r="C26" s="11" t="s">
        <v>14</v>
      </c>
      <c r="D26" s="11" t="s">
        <v>14</v>
      </c>
      <c r="E26" s="11" t="s">
        <v>14</v>
      </c>
      <c r="F26" s="11" t="s">
        <v>14</v>
      </c>
      <c r="G26" s="11" t="s">
        <v>14</v>
      </c>
      <c r="H26" s="11" t="s">
        <v>14</v>
      </c>
    </row>
    <row r="27" spans="1:11" ht="14.25" customHeight="1">
      <c r="A27" s="15" t="s">
        <v>45</v>
      </c>
      <c r="B27" s="16"/>
      <c r="C27" s="16">
        <f t="shared" ref="C27:H27" si="3">SUMIF(C6:C26, "=Y", $B$6:$B$26)</f>
        <v>37</v>
      </c>
      <c r="D27" s="16">
        <f t="shared" si="3"/>
        <v>42</v>
      </c>
      <c r="E27" s="16">
        <f t="shared" si="3"/>
        <v>39.5</v>
      </c>
      <c r="F27" s="16">
        <f t="shared" si="3"/>
        <v>35.5</v>
      </c>
      <c r="G27" s="16">
        <f t="shared" si="3"/>
        <v>42</v>
      </c>
      <c r="H27" s="16">
        <f t="shared" si="3"/>
        <v>48.5</v>
      </c>
    </row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1"/>
  <sheetViews>
    <sheetView zoomScale="80" zoomScaleNormal="80" workbookViewId="0">
      <selection activeCell="N6" sqref="N6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8" t="s">
        <v>1</v>
      </c>
    </row>
    <row r="2" spans="1:17" ht="14.25" customHeight="1">
      <c r="A2" s="57" t="s">
        <v>2</v>
      </c>
      <c r="B2" s="58"/>
      <c r="C2" s="58"/>
      <c r="D2" s="17">
        <v>43994</v>
      </c>
    </row>
    <row r="3" spans="1:17" ht="14.25" customHeight="1">
      <c r="A3" s="57" t="s">
        <v>46</v>
      </c>
      <c r="B3" s="58"/>
      <c r="C3" s="58"/>
      <c r="D3" s="3" t="s">
        <v>4</v>
      </c>
      <c r="K3" s="46" t="s">
        <v>118</v>
      </c>
      <c r="L3" s="48">
        <v>44.5</v>
      </c>
    </row>
    <row r="4" spans="1:17" ht="14.25" customHeight="1">
      <c r="K4" s="46" t="s">
        <v>7</v>
      </c>
      <c r="L4" s="53">
        <f>Q10</f>
        <v>44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29</v>
      </c>
      <c r="M5" s="50" t="s">
        <v>10</v>
      </c>
      <c r="N5" s="51">
        <f>_xlfn.STDEV.S(L10:M10, O10:P10)</f>
        <v>1.2583057392117916</v>
      </c>
    </row>
    <row r="6" spans="1:17" ht="14.25" customHeight="1">
      <c r="A6" s="7" t="s">
        <v>18</v>
      </c>
      <c r="B6" s="8">
        <v>3.5</v>
      </c>
      <c r="C6" s="11" t="s">
        <v>14</v>
      </c>
      <c r="D6" s="11" t="s">
        <v>14</v>
      </c>
      <c r="E6" s="9"/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-15.5</v>
      </c>
    </row>
    <row r="7" spans="1:17" ht="14.25" customHeight="1">
      <c r="A7" s="7" t="s">
        <v>20</v>
      </c>
      <c r="B7" s="8">
        <v>3</v>
      </c>
      <c r="C7" s="9"/>
      <c r="D7" s="9"/>
      <c r="E7" s="9"/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21</v>
      </c>
      <c r="B8" s="8">
        <v>2</v>
      </c>
      <c r="C8" s="11" t="s">
        <v>14</v>
      </c>
      <c r="D8" s="11" t="s">
        <v>14</v>
      </c>
      <c r="E8" s="9"/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22</v>
      </c>
      <c r="B9" s="8">
        <v>2</v>
      </c>
      <c r="C9" s="11" t="s">
        <v>14</v>
      </c>
      <c r="D9" s="9"/>
      <c r="E9" s="9"/>
      <c r="F9" s="9"/>
      <c r="G9" s="9"/>
      <c r="H9" s="11" t="s">
        <v>14</v>
      </c>
      <c r="K9" s="44" t="s">
        <v>122</v>
      </c>
      <c r="L9" s="48">
        <f t="shared" ref="L9:Q9" si="0">COUNTIF(C:C,"=Y")</f>
        <v>13</v>
      </c>
      <c r="M9" s="48">
        <f t="shared" si="0"/>
        <v>12</v>
      </c>
      <c r="N9" s="48">
        <f t="shared" si="0"/>
        <v>0</v>
      </c>
      <c r="O9" s="48">
        <f t="shared" si="0"/>
        <v>12</v>
      </c>
      <c r="P9" s="48">
        <f t="shared" si="0"/>
        <v>13</v>
      </c>
      <c r="Q9" s="48">
        <f t="shared" si="0"/>
        <v>16</v>
      </c>
    </row>
    <row r="10" spans="1:17" ht="14.25" customHeight="1">
      <c r="A10" s="7" t="s">
        <v>23</v>
      </c>
      <c r="B10" s="8">
        <v>2</v>
      </c>
      <c r="C10" s="9"/>
      <c r="D10" s="9"/>
      <c r="E10" s="9"/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36</v>
      </c>
      <c r="M10" s="55">
        <f t="shared" si="1"/>
        <v>35</v>
      </c>
      <c r="N10" s="55">
        <f t="shared" si="1"/>
        <v>0</v>
      </c>
      <c r="O10" s="55">
        <f t="shared" si="1"/>
        <v>36</v>
      </c>
      <c r="P10" s="55">
        <f t="shared" si="1"/>
        <v>38</v>
      </c>
      <c r="Q10" s="55">
        <f t="shared" si="1"/>
        <v>44</v>
      </c>
    </row>
    <row r="11" spans="1:17" ht="14.25" customHeight="1">
      <c r="A11" s="7" t="s">
        <v>25</v>
      </c>
      <c r="B11" s="8">
        <v>4</v>
      </c>
      <c r="C11" s="11" t="s">
        <v>14</v>
      </c>
      <c r="D11" s="11" t="s">
        <v>14</v>
      </c>
      <c r="E11" s="9"/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>IF(N10&gt;$L$3, "T","F")</f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F</v>
      </c>
    </row>
    <row r="12" spans="1:17" ht="14.25" customHeight="1">
      <c r="A12" s="7" t="s">
        <v>26</v>
      </c>
      <c r="B12" s="8">
        <v>3</v>
      </c>
      <c r="C12" s="11" t="s">
        <v>14</v>
      </c>
      <c r="D12" s="11" t="s">
        <v>14</v>
      </c>
      <c r="E12" s="11"/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29</v>
      </c>
      <c r="B13" s="8">
        <v>3</v>
      </c>
      <c r="C13" s="11" t="s">
        <v>14</v>
      </c>
      <c r="D13" s="11" t="s">
        <v>14</v>
      </c>
      <c r="E13" s="9"/>
      <c r="F13" s="11" t="s">
        <v>14</v>
      </c>
      <c r="G13" s="11" t="s">
        <v>14</v>
      </c>
      <c r="H13" s="11" t="s">
        <v>14</v>
      </c>
      <c r="K13" s="47" t="s">
        <v>120</v>
      </c>
      <c r="L13" s="48">
        <v>46</v>
      </c>
    </row>
    <row r="14" spans="1:17" ht="14.25" customHeight="1">
      <c r="A14" s="7" t="s">
        <v>30</v>
      </c>
      <c r="B14" s="8">
        <v>5</v>
      </c>
      <c r="C14" s="11" t="s">
        <v>14</v>
      </c>
      <c r="D14" s="11" t="s">
        <v>14</v>
      </c>
      <c r="E14" s="9"/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34.782608695652172</v>
      </c>
    </row>
    <row r="15" spans="1:17" ht="14.25" customHeight="1">
      <c r="A15" s="7" t="s">
        <v>33</v>
      </c>
      <c r="B15" s="8">
        <v>1</v>
      </c>
      <c r="C15" s="11" t="s">
        <v>14</v>
      </c>
      <c r="D15" s="11" t="s">
        <v>14</v>
      </c>
      <c r="E15" s="9"/>
      <c r="F15" s="9"/>
      <c r="G15" s="9"/>
      <c r="H15" s="11" t="s">
        <v>14</v>
      </c>
    </row>
    <row r="16" spans="1:17" ht="14.25" customHeight="1">
      <c r="A16" s="7" t="s">
        <v>38</v>
      </c>
      <c r="B16" s="8">
        <v>2</v>
      </c>
      <c r="C16" s="11" t="s">
        <v>14</v>
      </c>
      <c r="D16" s="11" t="s">
        <v>14</v>
      </c>
      <c r="E16" s="9"/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39</v>
      </c>
      <c r="B17" s="8">
        <v>3.5</v>
      </c>
      <c r="C17" s="11" t="s">
        <v>14</v>
      </c>
      <c r="D17" s="11" t="s">
        <v>14</v>
      </c>
      <c r="E17" s="9"/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40</v>
      </c>
      <c r="B18" s="8">
        <v>2</v>
      </c>
      <c r="C18" s="11" t="s">
        <v>14</v>
      </c>
      <c r="D18" s="9"/>
      <c r="E18" s="9"/>
      <c r="F18" s="9"/>
      <c r="G18" s="11" t="s">
        <v>14</v>
      </c>
      <c r="H18" s="11" t="s">
        <v>14</v>
      </c>
    </row>
    <row r="19" spans="1:11" ht="14.25" customHeight="1">
      <c r="A19" s="7" t="s">
        <v>41</v>
      </c>
      <c r="B19" s="8">
        <v>3</v>
      </c>
      <c r="C19" s="11" t="s">
        <v>14</v>
      </c>
      <c r="D19" s="11" t="s">
        <v>14</v>
      </c>
      <c r="E19" s="9"/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42</v>
      </c>
      <c r="B20" s="8">
        <v>2</v>
      </c>
      <c r="C20" s="11" t="s">
        <v>14</v>
      </c>
      <c r="D20" s="11" t="s">
        <v>14</v>
      </c>
      <c r="E20" s="9"/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43</v>
      </c>
      <c r="B21" s="8">
        <v>3</v>
      </c>
      <c r="C21" s="9"/>
      <c r="D21" s="11" t="s">
        <v>14</v>
      </c>
      <c r="E21" s="9"/>
      <c r="F21" s="9"/>
      <c r="G21" s="9"/>
      <c r="H21" s="11" t="s">
        <v>14</v>
      </c>
      <c r="K21" s="41"/>
    </row>
    <row r="22" spans="1:11" ht="14.25" customHeight="1">
      <c r="A22" s="15" t="s">
        <v>45</v>
      </c>
      <c r="B22" s="16"/>
      <c r="C22" s="16">
        <f t="shared" ref="C22:H22" si="3">SUMIF(C6:C21, "=Y", $B$6:$B$21)</f>
        <v>36</v>
      </c>
      <c r="D22" s="16">
        <f t="shared" si="3"/>
        <v>35</v>
      </c>
      <c r="E22" s="16">
        <f t="shared" si="3"/>
        <v>0</v>
      </c>
      <c r="F22" s="16">
        <f t="shared" si="3"/>
        <v>36</v>
      </c>
      <c r="G22" s="16">
        <f t="shared" si="3"/>
        <v>38</v>
      </c>
      <c r="H22" s="16">
        <f t="shared" si="3"/>
        <v>44</v>
      </c>
    </row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8"/>
  <sheetViews>
    <sheetView zoomScale="80" zoomScaleNormal="80" workbookViewId="0">
      <selection activeCell="A15" sqref="A15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" t="s">
        <v>109</v>
      </c>
    </row>
    <row r="2" spans="1:17" ht="14.25" customHeight="1">
      <c r="A2" s="57" t="s">
        <v>2</v>
      </c>
      <c r="B2" s="58"/>
      <c r="C2" s="58"/>
      <c r="D2" s="17">
        <v>43993</v>
      </c>
    </row>
    <row r="3" spans="1:17" ht="14.25" customHeight="1">
      <c r="A3" s="57" t="s">
        <v>46</v>
      </c>
      <c r="B3" s="58"/>
      <c r="C3" s="58"/>
      <c r="D3" s="3" t="s">
        <v>47</v>
      </c>
      <c r="K3" s="46" t="s">
        <v>118</v>
      </c>
      <c r="L3" s="48">
        <v>25</v>
      </c>
    </row>
    <row r="4" spans="1:17" ht="14.25" customHeight="1">
      <c r="K4" s="46" t="s">
        <v>7</v>
      </c>
      <c r="L4" s="53">
        <f>Q10</f>
        <v>36.5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31.2</v>
      </c>
      <c r="M5" s="50" t="s">
        <v>10</v>
      </c>
      <c r="N5" s="51">
        <f>_xlfn.STDEV.S(L10:P10)</f>
        <v>1.8907670401189036</v>
      </c>
    </row>
    <row r="6" spans="1:17" ht="14.25" customHeight="1">
      <c r="A6" s="7" t="s">
        <v>16</v>
      </c>
      <c r="B6" s="8">
        <v>2.5</v>
      </c>
      <c r="C6" s="9"/>
      <c r="D6" s="11" t="s">
        <v>14</v>
      </c>
      <c r="E6" s="9"/>
      <c r="F6" s="9"/>
      <c r="G6" s="11" t="s">
        <v>14</v>
      </c>
      <c r="H6" s="11" t="s">
        <v>14</v>
      </c>
      <c r="K6" s="46" t="s">
        <v>119</v>
      </c>
      <c r="L6" s="48">
        <f>L5-L3</f>
        <v>6.1999999999999993</v>
      </c>
    </row>
    <row r="7" spans="1:17" ht="14.25" customHeight="1">
      <c r="A7" s="7" t="s">
        <v>17</v>
      </c>
      <c r="B7" s="8">
        <v>2.5</v>
      </c>
      <c r="C7" s="9"/>
      <c r="D7" s="9"/>
      <c r="E7" s="9"/>
      <c r="F7" s="11" t="s">
        <v>14</v>
      </c>
      <c r="G7" s="9"/>
      <c r="H7" s="11" t="s">
        <v>14</v>
      </c>
      <c r="K7" s="46"/>
    </row>
    <row r="8" spans="1:17" ht="14.25" customHeight="1">
      <c r="A8" s="7" t="s">
        <v>53</v>
      </c>
      <c r="B8" s="8">
        <v>2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55</v>
      </c>
      <c r="B9" s="8">
        <v>2.5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17</v>
      </c>
      <c r="M9" s="48">
        <f t="shared" si="0"/>
        <v>19</v>
      </c>
      <c r="N9" s="48">
        <f t="shared" si="0"/>
        <v>17</v>
      </c>
      <c r="O9" s="48">
        <f t="shared" si="0"/>
        <v>18</v>
      </c>
      <c r="P9" s="48">
        <f t="shared" si="0"/>
        <v>17</v>
      </c>
      <c r="Q9" s="48">
        <f t="shared" si="0"/>
        <v>20</v>
      </c>
    </row>
    <row r="10" spans="1:17" ht="14.25" customHeight="1">
      <c r="A10" s="7" t="s">
        <v>19</v>
      </c>
      <c r="B10" s="8">
        <v>2</v>
      </c>
      <c r="C10" s="9"/>
      <c r="D10" s="11" t="s">
        <v>14</v>
      </c>
      <c r="E10" s="9"/>
      <c r="F10" s="9"/>
      <c r="G10" s="9"/>
      <c r="H10" s="11" t="s">
        <v>14</v>
      </c>
      <c r="K10" s="44" t="s">
        <v>123</v>
      </c>
      <c r="L10" s="55">
        <f t="shared" ref="L10:Q10" si="1">SUMIF(C:C, "=Y", $B:$B)</f>
        <v>29.5</v>
      </c>
      <c r="M10" s="55">
        <f t="shared" si="1"/>
        <v>34</v>
      </c>
      <c r="N10" s="55">
        <f t="shared" si="1"/>
        <v>29.5</v>
      </c>
      <c r="O10" s="55">
        <f t="shared" si="1"/>
        <v>32</v>
      </c>
      <c r="P10" s="55">
        <f t="shared" si="1"/>
        <v>31</v>
      </c>
      <c r="Q10" s="55">
        <f t="shared" si="1"/>
        <v>36.5</v>
      </c>
    </row>
    <row r="11" spans="1:17" ht="14.25" customHeight="1">
      <c r="A11" s="7" t="s">
        <v>111</v>
      </c>
      <c r="B11" s="8">
        <v>1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>IF(N10&gt;$L$3, "T","F")</f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104</v>
      </c>
      <c r="B12" s="8">
        <v>1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112</v>
      </c>
      <c r="B13" s="8">
        <v>1</v>
      </c>
      <c r="C13" s="11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K13" s="47" t="s">
        <v>120</v>
      </c>
      <c r="L13" s="48">
        <v>30</v>
      </c>
    </row>
    <row r="14" spans="1:17" ht="14.25" customHeight="1">
      <c r="A14" s="7" t="s">
        <v>113</v>
      </c>
      <c r="B14" s="8">
        <v>1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66.666666666666657</v>
      </c>
    </row>
    <row r="15" spans="1:17" ht="14.25" customHeight="1">
      <c r="A15" s="7" t="s">
        <v>25</v>
      </c>
      <c r="B15" s="8">
        <v>4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108</v>
      </c>
      <c r="B16" s="8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32</v>
      </c>
      <c r="B17" s="8">
        <v>2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33</v>
      </c>
      <c r="B18" s="8">
        <v>1</v>
      </c>
      <c r="C18" s="11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35</v>
      </c>
      <c r="B19" s="8">
        <v>3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114</v>
      </c>
      <c r="B20" s="8">
        <v>2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115</v>
      </c>
      <c r="B21" s="8">
        <v>2</v>
      </c>
      <c r="C21" s="11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  <c r="K21" s="41"/>
    </row>
    <row r="22" spans="1:11" ht="14.25" customHeight="1">
      <c r="A22" s="7" t="s">
        <v>37</v>
      </c>
      <c r="B22" s="8">
        <v>1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11" ht="14.25" customHeight="1">
      <c r="A23" s="7" t="s">
        <v>38</v>
      </c>
      <c r="B23" s="8">
        <v>2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7" t="s">
        <v>63</v>
      </c>
      <c r="B24" s="8">
        <v>2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7" t="s">
        <v>65</v>
      </c>
      <c r="B25" s="8">
        <v>1</v>
      </c>
      <c r="C25" s="11" t="s">
        <v>14</v>
      </c>
      <c r="D25" s="11" t="s">
        <v>14</v>
      </c>
      <c r="E25" s="11" t="s">
        <v>14</v>
      </c>
      <c r="F25" s="11" t="s">
        <v>14</v>
      </c>
      <c r="G25" s="9"/>
      <c r="H25" s="11" t="s">
        <v>14</v>
      </c>
    </row>
    <row r="26" spans="1:11" ht="14.25" customHeight="1">
      <c r="A26" s="15" t="s">
        <v>45</v>
      </c>
      <c r="B26" s="16"/>
      <c r="C26" s="16">
        <f t="shared" ref="C26:H26" si="3">SUMIF(C6:C25, "=Y", $B$6:$B$25)</f>
        <v>29.5</v>
      </c>
      <c r="D26" s="16">
        <f t="shared" si="3"/>
        <v>34</v>
      </c>
      <c r="E26" s="16">
        <f t="shared" si="3"/>
        <v>29.5</v>
      </c>
      <c r="F26" s="16">
        <f t="shared" si="3"/>
        <v>32</v>
      </c>
      <c r="G26" s="16">
        <f t="shared" si="3"/>
        <v>31</v>
      </c>
      <c r="H26" s="16">
        <f t="shared" si="3"/>
        <v>36.5</v>
      </c>
    </row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2"/>
  <sheetViews>
    <sheetView topLeftCell="A3" zoomScale="80" zoomScaleNormal="80" workbookViewId="0">
      <selection activeCell="R11" sqref="R11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8" t="s">
        <v>105</v>
      </c>
    </row>
    <row r="2" spans="1:17" ht="14.25" customHeight="1">
      <c r="A2" s="57" t="s">
        <v>2</v>
      </c>
      <c r="B2" s="58"/>
      <c r="C2" s="58"/>
      <c r="D2" s="17">
        <v>44003</v>
      </c>
    </row>
    <row r="3" spans="1:17" ht="14.25" customHeight="1">
      <c r="A3" s="57" t="s">
        <v>46</v>
      </c>
      <c r="B3" s="58"/>
      <c r="C3" s="58"/>
      <c r="D3" s="3" t="s">
        <v>49</v>
      </c>
      <c r="K3" s="46" t="s">
        <v>118</v>
      </c>
      <c r="L3" s="48">
        <v>39.5</v>
      </c>
    </row>
    <row r="4" spans="1:17" ht="14.25" customHeight="1">
      <c r="K4" s="46" t="s">
        <v>7</v>
      </c>
      <c r="L4" s="53">
        <f>Q10</f>
        <v>34.5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16.399999999999999</v>
      </c>
      <c r="M5" s="50" t="s">
        <v>10</v>
      </c>
      <c r="N5" s="51">
        <f>_xlfn.STDEV.S(L10:P10)</f>
        <v>6.9047085383816178</v>
      </c>
    </row>
    <row r="6" spans="1:17" ht="14.25" customHeight="1">
      <c r="A6" s="7" t="s">
        <v>51</v>
      </c>
      <c r="B6" s="8">
        <v>2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-23.1</v>
      </c>
    </row>
    <row r="7" spans="1:17" ht="14.25" customHeight="1">
      <c r="A7" s="7" t="s">
        <v>106</v>
      </c>
      <c r="B7" s="8">
        <v>2</v>
      </c>
      <c r="C7" s="9"/>
      <c r="D7" s="11" t="s">
        <v>14</v>
      </c>
      <c r="E7" s="9"/>
      <c r="F7" s="9"/>
      <c r="G7" s="9"/>
      <c r="H7" s="11" t="s">
        <v>14</v>
      </c>
      <c r="K7" s="46"/>
    </row>
    <row r="8" spans="1:17" ht="14.25" customHeight="1">
      <c r="A8" s="7" t="s">
        <v>17</v>
      </c>
      <c r="B8" s="8">
        <v>2.5</v>
      </c>
      <c r="C8" s="9"/>
      <c r="D8" s="9"/>
      <c r="E8" s="11" t="s">
        <v>14</v>
      </c>
      <c r="F8" s="9"/>
      <c r="G8" s="9"/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54</v>
      </c>
      <c r="B9" s="8">
        <v>2.5</v>
      </c>
      <c r="C9" s="9"/>
      <c r="D9" s="9"/>
      <c r="E9" s="9"/>
      <c r="F9" s="9"/>
      <c r="G9" s="11" t="s">
        <v>14</v>
      </c>
      <c r="H9" s="11" t="s">
        <v>14</v>
      </c>
      <c r="K9" s="44" t="s">
        <v>122</v>
      </c>
      <c r="L9" s="48">
        <f t="shared" ref="L9:Q9" si="0">COUNTIF(C:C,"=Y")</f>
        <v>11</v>
      </c>
      <c r="M9" s="48">
        <f t="shared" si="0"/>
        <v>6</v>
      </c>
      <c r="N9" s="48">
        <f t="shared" si="0"/>
        <v>7</v>
      </c>
      <c r="O9" s="48">
        <f t="shared" si="0"/>
        <v>3</v>
      </c>
      <c r="P9" s="48">
        <f t="shared" si="0"/>
        <v>9</v>
      </c>
      <c r="Q9" s="48">
        <f t="shared" si="0"/>
        <v>15</v>
      </c>
    </row>
    <row r="10" spans="1:17" ht="14.25" customHeight="1">
      <c r="A10" s="7" t="s">
        <v>107</v>
      </c>
      <c r="B10" s="8">
        <v>3</v>
      </c>
      <c r="C10" s="11" t="s">
        <v>14</v>
      </c>
      <c r="D10" s="9"/>
      <c r="E10" s="11" t="s">
        <v>14</v>
      </c>
      <c r="F10" s="9"/>
      <c r="G10" s="9"/>
      <c r="H10" s="11" t="s">
        <v>14</v>
      </c>
      <c r="K10" s="44" t="s">
        <v>123</v>
      </c>
      <c r="L10" s="55">
        <f t="shared" ref="L10:Q10" si="1">SUMIF(C:C, "=Y", $B:$B)</f>
        <v>25.5</v>
      </c>
      <c r="M10" s="55">
        <f t="shared" si="1"/>
        <v>14</v>
      </c>
      <c r="N10" s="55">
        <f t="shared" si="1"/>
        <v>15.5</v>
      </c>
      <c r="O10" s="55">
        <f t="shared" si="1"/>
        <v>7</v>
      </c>
      <c r="P10" s="55">
        <f t="shared" si="1"/>
        <v>20</v>
      </c>
      <c r="Q10" s="55">
        <f t="shared" si="1"/>
        <v>34.5</v>
      </c>
    </row>
    <row r="11" spans="1:17" ht="14.25" customHeight="1">
      <c r="A11" s="7" t="s">
        <v>22</v>
      </c>
      <c r="B11" s="8">
        <v>2</v>
      </c>
      <c r="C11" s="11" t="s">
        <v>14</v>
      </c>
      <c r="D11" s="9"/>
      <c r="E11" s="9"/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>IF(N10&gt;$L$3, "T","F")</f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F</v>
      </c>
    </row>
    <row r="12" spans="1:17" ht="14.25" customHeight="1">
      <c r="A12" s="7" t="s">
        <v>23</v>
      </c>
      <c r="B12" s="8">
        <v>2</v>
      </c>
      <c r="C12" s="9"/>
      <c r="D12" s="9"/>
      <c r="E12" s="11" t="s">
        <v>14</v>
      </c>
      <c r="F12" s="9"/>
      <c r="G12" s="9"/>
      <c r="H12" s="11" t="s">
        <v>14</v>
      </c>
    </row>
    <row r="13" spans="1:17" ht="14.25" customHeight="1">
      <c r="A13" s="7" t="s">
        <v>57</v>
      </c>
      <c r="B13" s="8">
        <v>3.5</v>
      </c>
      <c r="C13" s="11" t="s">
        <v>14</v>
      </c>
      <c r="D13" s="9"/>
      <c r="E13" s="9"/>
      <c r="F13" s="9"/>
      <c r="G13" s="11" t="s">
        <v>14</v>
      </c>
      <c r="H13" s="11" t="s">
        <v>14</v>
      </c>
      <c r="K13" s="47" t="s">
        <v>120</v>
      </c>
      <c r="L13" s="48">
        <v>44</v>
      </c>
    </row>
    <row r="14" spans="1:17" ht="14.25" customHeight="1">
      <c r="A14" s="7" t="s">
        <v>59</v>
      </c>
      <c r="B14" s="8">
        <v>3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34.090909090909086</v>
      </c>
    </row>
    <row r="15" spans="1:17" ht="14.25" customHeight="1">
      <c r="A15" s="7" t="s">
        <v>60</v>
      </c>
      <c r="B15" s="8">
        <v>1</v>
      </c>
      <c r="C15" s="11" t="s">
        <v>14</v>
      </c>
      <c r="D15" s="9"/>
      <c r="E15" s="9"/>
      <c r="F15" s="9"/>
      <c r="G15" s="11" t="s">
        <v>14</v>
      </c>
      <c r="H15" s="11" t="s">
        <v>14</v>
      </c>
    </row>
    <row r="16" spans="1:17" ht="14.25" customHeight="1">
      <c r="A16" s="7" t="s">
        <v>61</v>
      </c>
      <c r="B16" s="8">
        <v>3</v>
      </c>
      <c r="C16" s="11" t="s">
        <v>14</v>
      </c>
      <c r="D16" s="11" t="s">
        <v>14</v>
      </c>
      <c r="E16" s="9"/>
      <c r="F16" s="9"/>
      <c r="G16" s="9"/>
      <c r="H16" s="11" t="s">
        <v>14</v>
      </c>
    </row>
    <row r="17" spans="1:11" ht="14.25" customHeight="1">
      <c r="A17" s="7" t="s">
        <v>40</v>
      </c>
      <c r="B17" s="8">
        <v>2</v>
      </c>
      <c r="C17" s="11" t="s">
        <v>14</v>
      </c>
      <c r="D17" s="9"/>
      <c r="E17" s="9"/>
      <c r="F17" s="9"/>
      <c r="G17" s="9"/>
      <c r="H17" s="11" t="s">
        <v>14</v>
      </c>
    </row>
    <row r="18" spans="1:11" ht="14.25" customHeight="1">
      <c r="A18" s="7" t="s">
        <v>63</v>
      </c>
      <c r="B18" s="8">
        <v>2</v>
      </c>
      <c r="C18" s="11" t="s">
        <v>14</v>
      </c>
      <c r="D18" s="9"/>
      <c r="E18" s="11" t="s">
        <v>14</v>
      </c>
      <c r="F18" s="9"/>
      <c r="G18" s="11" t="s">
        <v>14</v>
      </c>
      <c r="H18" s="11" t="s">
        <v>14</v>
      </c>
    </row>
    <row r="19" spans="1:11" ht="14.25" customHeight="1">
      <c r="A19" s="7" t="s">
        <v>41</v>
      </c>
      <c r="B19" s="8">
        <v>3</v>
      </c>
      <c r="C19" s="11" t="s">
        <v>14</v>
      </c>
      <c r="D19" s="11" t="s">
        <v>14</v>
      </c>
      <c r="E19" s="9"/>
      <c r="F19" s="9"/>
      <c r="G19" s="11" t="s">
        <v>14</v>
      </c>
      <c r="H19" s="11" t="s">
        <v>14</v>
      </c>
    </row>
    <row r="20" spans="1:11" ht="14.25" customHeight="1">
      <c r="A20" s="7" t="s">
        <v>65</v>
      </c>
      <c r="B20" s="8">
        <v>1</v>
      </c>
      <c r="C20" s="11" t="s">
        <v>14</v>
      </c>
      <c r="D20" s="11" t="s">
        <v>14</v>
      </c>
      <c r="E20" s="11" t="s">
        <v>14</v>
      </c>
      <c r="F20" s="9"/>
      <c r="G20" s="11" t="s">
        <v>14</v>
      </c>
      <c r="H20" s="11" t="s">
        <v>14</v>
      </c>
    </row>
    <row r="21" spans="1:11" ht="14.25" customHeight="1">
      <c r="A21" s="15" t="s">
        <v>45</v>
      </c>
      <c r="B21" s="16"/>
      <c r="C21" s="16">
        <f t="shared" ref="C21:H21" si="3">SUMIF(C6:C20, "=Y", $B$6:$B$20)</f>
        <v>25.5</v>
      </c>
      <c r="D21" s="16">
        <f t="shared" si="3"/>
        <v>14</v>
      </c>
      <c r="E21" s="16">
        <f t="shared" si="3"/>
        <v>15.5</v>
      </c>
      <c r="F21" s="16">
        <f t="shared" si="3"/>
        <v>7</v>
      </c>
      <c r="G21" s="16">
        <f t="shared" si="3"/>
        <v>20</v>
      </c>
      <c r="H21" s="16">
        <f t="shared" si="3"/>
        <v>34.5</v>
      </c>
      <c r="K21" s="41"/>
    </row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5"/>
  <sheetViews>
    <sheetView zoomScale="80" zoomScaleNormal="80" workbookViewId="0">
      <selection activeCell="G12" sqref="G12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33" t="s">
        <v>48</v>
      </c>
    </row>
    <row r="2" spans="1:17" ht="14.25" customHeight="1">
      <c r="A2" s="57" t="s">
        <v>2</v>
      </c>
      <c r="B2" s="58"/>
      <c r="C2" s="58"/>
      <c r="D2" s="17">
        <v>43990</v>
      </c>
    </row>
    <row r="3" spans="1:17" ht="14.25" customHeight="1">
      <c r="A3" s="57" t="s">
        <v>46</v>
      </c>
      <c r="B3" s="58"/>
      <c r="C3" s="58"/>
      <c r="D3" s="3" t="s">
        <v>68</v>
      </c>
      <c r="K3" s="46" t="s">
        <v>118</v>
      </c>
      <c r="L3" s="48">
        <v>29</v>
      </c>
    </row>
    <row r="4" spans="1:17" ht="14.25" customHeight="1">
      <c r="K4" s="46" t="s">
        <v>7</v>
      </c>
      <c r="L4" s="53">
        <f>Q10</f>
        <v>44.5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35.299999999999997</v>
      </c>
      <c r="M5" s="50" t="s">
        <v>10</v>
      </c>
      <c r="N5" s="51">
        <f>_xlfn.STDEV.S(L10:P10)</f>
        <v>3.6844266853881082</v>
      </c>
    </row>
    <row r="6" spans="1:17" ht="14.25" customHeight="1">
      <c r="A6" s="7" t="s">
        <v>51</v>
      </c>
      <c r="B6" s="7">
        <v>2</v>
      </c>
      <c r="C6" s="11" t="s">
        <v>14</v>
      </c>
      <c r="D6" s="11" t="s">
        <v>14</v>
      </c>
      <c r="E6" s="11" t="s">
        <v>14</v>
      </c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6.2999999999999972</v>
      </c>
    </row>
    <row r="7" spans="1:17" ht="14.25" customHeight="1">
      <c r="A7" s="7" t="s">
        <v>17</v>
      </c>
      <c r="B7" s="7">
        <v>2.5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K7" s="46"/>
    </row>
    <row r="8" spans="1:17" ht="14.25" customHeight="1">
      <c r="A8" s="7" t="s">
        <v>53</v>
      </c>
      <c r="B8" s="7">
        <v>2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54</v>
      </c>
      <c r="B9" s="7">
        <v>2.5</v>
      </c>
      <c r="C9" s="11" t="s">
        <v>14</v>
      </c>
      <c r="D9" s="11" t="s">
        <v>14</v>
      </c>
      <c r="E9" s="11" t="s">
        <v>14</v>
      </c>
      <c r="F9" s="11" t="s">
        <v>14</v>
      </c>
      <c r="G9" s="11" t="s">
        <v>14</v>
      </c>
      <c r="H9" s="11" t="s">
        <v>14</v>
      </c>
      <c r="K9" s="44" t="s">
        <v>122</v>
      </c>
      <c r="L9" s="48">
        <f t="shared" ref="L9:Q9" si="0">COUNTIF(C:C,"=Y")</f>
        <v>15</v>
      </c>
      <c r="M9" s="48">
        <f t="shared" si="0"/>
        <v>17</v>
      </c>
      <c r="N9" s="48">
        <f t="shared" si="0"/>
        <v>15</v>
      </c>
      <c r="O9" s="48">
        <f t="shared" si="0"/>
        <v>14</v>
      </c>
      <c r="P9" s="48">
        <f t="shared" si="0"/>
        <v>14</v>
      </c>
      <c r="Q9" s="48">
        <f t="shared" si="0"/>
        <v>18</v>
      </c>
    </row>
    <row r="10" spans="1:17" ht="14.25" customHeight="1">
      <c r="A10" s="7" t="s">
        <v>55</v>
      </c>
      <c r="B10" s="7">
        <v>2.5</v>
      </c>
      <c r="C10" s="9"/>
      <c r="D10" s="11" t="s">
        <v>14</v>
      </c>
      <c r="E10" s="9"/>
      <c r="F10" s="9"/>
      <c r="G10" s="9"/>
      <c r="H10" s="11" t="s">
        <v>13</v>
      </c>
      <c r="K10" s="44" t="s">
        <v>123</v>
      </c>
      <c r="L10" s="55">
        <f t="shared" ref="L10:Q10" si="1">SUMIF(C:C, "=Y", $B:$B)</f>
        <v>36.5</v>
      </c>
      <c r="M10" s="55">
        <f t="shared" si="1"/>
        <v>40.5</v>
      </c>
      <c r="N10" s="55">
        <f t="shared" si="1"/>
        <v>36</v>
      </c>
      <c r="O10" s="55">
        <f t="shared" si="1"/>
        <v>32</v>
      </c>
      <c r="P10" s="55">
        <f t="shared" si="1"/>
        <v>31.5</v>
      </c>
      <c r="Q10" s="55">
        <f t="shared" si="1"/>
        <v>44.5</v>
      </c>
    </row>
    <row r="11" spans="1:17" ht="14.25" customHeight="1">
      <c r="A11" s="7" t="s">
        <v>22</v>
      </c>
      <c r="B11" s="7">
        <v>2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>IF(N10&gt;$L$3, "T","F")</f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56</v>
      </c>
      <c r="B12" s="7">
        <v>4</v>
      </c>
      <c r="C12" s="11" t="s">
        <v>14</v>
      </c>
      <c r="D12" s="9"/>
      <c r="E12" s="11" t="s">
        <v>14</v>
      </c>
      <c r="F12" s="11" t="s">
        <v>14</v>
      </c>
      <c r="G12" s="9"/>
      <c r="H12" s="11" t="s">
        <v>14</v>
      </c>
    </row>
    <row r="13" spans="1:17" ht="14.25" customHeight="1">
      <c r="A13" s="7" t="s">
        <v>57</v>
      </c>
      <c r="B13" s="7">
        <v>3.5</v>
      </c>
      <c r="C13" s="11" t="s">
        <v>14</v>
      </c>
      <c r="D13" s="11" t="s">
        <v>14</v>
      </c>
      <c r="E13" s="11" t="s">
        <v>14</v>
      </c>
      <c r="F13" s="9"/>
      <c r="G13" s="11" t="s">
        <v>14</v>
      </c>
      <c r="H13" s="11" t="s">
        <v>14</v>
      </c>
      <c r="K13" s="47" t="s">
        <v>120</v>
      </c>
      <c r="L13" s="48">
        <v>30</v>
      </c>
    </row>
    <row r="14" spans="1:17" ht="14.25" customHeight="1">
      <c r="A14" s="7" t="s">
        <v>58</v>
      </c>
      <c r="B14" s="7">
        <v>3</v>
      </c>
      <c r="C14" s="11" t="s">
        <v>14</v>
      </c>
      <c r="D14" s="11" t="s">
        <v>14</v>
      </c>
      <c r="E14" s="9"/>
      <c r="F14" s="11" t="s">
        <v>14</v>
      </c>
      <c r="G14" s="11" t="s">
        <v>14</v>
      </c>
      <c r="H14" s="11" t="s">
        <v>14</v>
      </c>
      <c r="K14" s="47" t="s">
        <v>121</v>
      </c>
      <c r="L14" s="54">
        <f>Q9/L13*100</f>
        <v>60</v>
      </c>
    </row>
    <row r="15" spans="1:17" ht="14.25" customHeight="1">
      <c r="A15" s="7" t="s">
        <v>59</v>
      </c>
      <c r="B15" s="7">
        <v>3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60</v>
      </c>
      <c r="B16" s="7">
        <v>1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61</v>
      </c>
      <c r="B17" s="7">
        <v>3</v>
      </c>
      <c r="C17" s="11" t="s">
        <v>14</v>
      </c>
      <c r="D17" s="11" t="s">
        <v>14</v>
      </c>
      <c r="E17" s="11" t="s">
        <v>14</v>
      </c>
      <c r="F17" s="9"/>
      <c r="G17" s="11" t="s">
        <v>14</v>
      </c>
      <c r="H17" s="11" t="s">
        <v>14</v>
      </c>
    </row>
    <row r="18" spans="1:11" ht="14.25" customHeight="1">
      <c r="A18" s="7" t="s">
        <v>62</v>
      </c>
      <c r="B18" s="7">
        <v>3.5</v>
      </c>
      <c r="C18" s="9"/>
      <c r="D18" s="11" t="s">
        <v>14</v>
      </c>
      <c r="E18" s="11" t="s">
        <v>14</v>
      </c>
      <c r="F18" s="9"/>
      <c r="G18" s="9"/>
      <c r="H18" s="11" t="s">
        <v>13</v>
      </c>
    </row>
    <row r="19" spans="1:11" ht="14.25" customHeight="1">
      <c r="A19" s="7" t="s">
        <v>40</v>
      </c>
      <c r="B19" s="7">
        <v>2</v>
      </c>
      <c r="C19" s="9"/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63</v>
      </c>
      <c r="B20" s="7">
        <v>2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41</v>
      </c>
      <c r="B21" s="7">
        <v>3</v>
      </c>
      <c r="C21" s="11" t="s">
        <v>14</v>
      </c>
      <c r="D21" s="11" t="s">
        <v>14</v>
      </c>
      <c r="E21" s="9"/>
      <c r="F21" s="11" t="s">
        <v>14</v>
      </c>
      <c r="G21" s="9"/>
      <c r="H21" s="11" t="s">
        <v>14</v>
      </c>
      <c r="K21" s="41"/>
    </row>
    <row r="22" spans="1:11" ht="14.25" customHeight="1">
      <c r="A22" s="7" t="s">
        <v>65</v>
      </c>
      <c r="B22" s="7">
        <v>1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11" ht="14.25" customHeight="1">
      <c r="A23" s="7" t="s">
        <v>66</v>
      </c>
      <c r="B23" s="7">
        <v>2</v>
      </c>
      <c r="C23" s="11" t="s">
        <v>14</v>
      </c>
      <c r="D23" s="11" t="s">
        <v>14</v>
      </c>
      <c r="E23" s="11" t="s">
        <v>14</v>
      </c>
      <c r="F23" s="11" t="s">
        <v>14</v>
      </c>
      <c r="G23" s="11" t="s">
        <v>14</v>
      </c>
      <c r="H23" s="11" t="s">
        <v>14</v>
      </c>
    </row>
    <row r="24" spans="1:11" ht="14.25" customHeight="1">
      <c r="A24" s="15" t="s">
        <v>45</v>
      </c>
      <c r="B24" s="16"/>
      <c r="C24" s="16">
        <f t="shared" ref="C24:H24" si="3">SUMIF(C6:C23, "=Y", $B$6:$B$23)</f>
        <v>36.5</v>
      </c>
      <c r="D24" s="16">
        <f t="shared" si="3"/>
        <v>40.5</v>
      </c>
      <c r="E24" s="16">
        <f t="shared" si="3"/>
        <v>36</v>
      </c>
      <c r="F24" s="16">
        <f t="shared" si="3"/>
        <v>32</v>
      </c>
      <c r="G24" s="16">
        <f t="shared" si="3"/>
        <v>31.5</v>
      </c>
      <c r="H24" s="16">
        <f t="shared" si="3"/>
        <v>44.5</v>
      </c>
    </row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9"/>
  <sheetViews>
    <sheetView zoomScale="80" zoomScaleNormal="80" workbookViewId="0">
      <selection activeCell="R22" sqref="R22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1.4140625" style="43" bestFit="1" customWidth="1"/>
    <col min="12" max="12" width="5.1640625" style="48" bestFit="1" customWidth="1"/>
    <col min="13" max="13" width="5.1640625" style="43" bestFit="1" customWidth="1"/>
    <col min="14" max="16" width="4.6640625" style="43" bestFit="1" customWidth="1"/>
    <col min="17" max="17" width="5.16406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60" t="s">
        <v>1</v>
      </c>
      <c r="E1" s="58"/>
      <c r="F1" s="58"/>
      <c r="G1" s="58"/>
      <c r="H1" s="58"/>
      <c r="I1" s="58"/>
    </row>
    <row r="2" spans="1:17" ht="14.25" customHeight="1">
      <c r="A2" s="57" t="s">
        <v>2</v>
      </c>
      <c r="B2" s="58"/>
      <c r="C2" s="58"/>
      <c r="D2" s="24">
        <v>43997</v>
      </c>
      <c r="E2" s="25"/>
      <c r="F2" s="25"/>
      <c r="G2" s="25"/>
      <c r="H2" s="25"/>
      <c r="I2" s="25"/>
    </row>
    <row r="3" spans="1:17" ht="14.25" customHeight="1">
      <c r="A3" s="57" t="s">
        <v>46</v>
      </c>
      <c r="B3" s="58"/>
      <c r="C3" s="58"/>
      <c r="D3" s="35" t="s">
        <v>69</v>
      </c>
      <c r="E3" s="25"/>
      <c r="F3" s="25"/>
      <c r="G3" s="25"/>
      <c r="H3" s="25"/>
      <c r="I3" s="25"/>
      <c r="K3" s="46" t="s">
        <v>118</v>
      </c>
      <c r="L3" s="48">
        <v>44.5</v>
      </c>
    </row>
    <row r="4" spans="1:17" ht="14.25" customHeight="1">
      <c r="K4" s="46" t="s">
        <v>7</v>
      </c>
      <c r="L4" s="53">
        <f>Q10</f>
        <v>53.5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AVERAGE(L10:P10)</f>
        <v>32.200000000000003</v>
      </c>
      <c r="M5" s="50" t="s">
        <v>10</v>
      </c>
      <c r="N5" s="51">
        <f>_xlfn.STDEV.S(L10:P10)</f>
        <v>15.035790634349762</v>
      </c>
    </row>
    <row r="6" spans="1:17" ht="14.25" customHeight="1">
      <c r="A6" s="27" t="s">
        <v>15</v>
      </c>
      <c r="B6" s="28">
        <v>3</v>
      </c>
      <c r="C6" s="31" t="s">
        <v>14</v>
      </c>
      <c r="D6" s="31" t="s">
        <v>14</v>
      </c>
      <c r="E6" s="31" t="s">
        <v>14</v>
      </c>
      <c r="F6" s="31" t="s">
        <v>14</v>
      </c>
      <c r="G6" s="31" t="s">
        <v>14</v>
      </c>
      <c r="H6" s="31" t="s">
        <v>14</v>
      </c>
      <c r="K6" s="46" t="s">
        <v>119</v>
      </c>
      <c r="L6" s="48">
        <f>L5-L3</f>
        <v>-12.299999999999997</v>
      </c>
    </row>
    <row r="7" spans="1:17" ht="14.25" customHeight="1">
      <c r="A7" s="30" t="s">
        <v>17</v>
      </c>
      <c r="B7" s="28">
        <v>2.5</v>
      </c>
      <c r="C7" s="29"/>
      <c r="D7" s="31" t="s">
        <v>14</v>
      </c>
      <c r="E7" s="29"/>
      <c r="F7" s="31" t="s">
        <v>14</v>
      </c>
      <c r="G7" s="29"/>
      <c r="H7" s="31" t="s">
        <v>14</v>
      </c>
      <c r="K7" s="46"/>
    </row>
    <row r="8" spans="1:17" ht="14.25" customHeight="1">
      <c r="A8" s="27" t="s">
        <v>18</v>
      </c>
      <c r="B8" s="28">
        <v>3.5</v>
      </c>
      <c r="C8" s="31" t="s">
        <v>14</v>
      </c>
      <c r="D8" s="31" t="s">
        <v>14</v>
      </c>
      <c r="E8" s="29"/>
      <c r="F8" s="29"/>
      <c r="G8" s="29"/>
      <c r="H8" s="3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27" t="s">
        <v>19</v>
      </c>
      <c r="B9" s="28">
        <v>2</v>
      </c>
      <c r="C9" s="31" t="s">
        <v>14</v>
      </c>
      <c r="D9" s="29"/>
      <c r="E9" s="31" t="s">
        <v>14</v>
      </c>
      <c r="F9" s="29"/>
      <c r="G9" s="31" t="s">
        <v>14</v>
      </c>
      <c r="H9" s="31" t="s">
        <v>14</v>
      </c>
      <c r="K9" s="44" t="s">
        <v>122</v>
      </c>
      <c r="L9" s="48">
        <f t="shared" ref="L9:Q9" si="0">COUNTIF(C:C,"=Y")</f>
        <v>20</v>
      </c>
      <c r="M9" s="48">
        <f t="shared" si="0"/>
        <v>17</v>
      </c>
      <c r="N9" s="48">
        <f t="shared" si="0"/>
        <v>12</v>
      </c>
      <c r="O9" s="48">
        <f t="shared" si="0"/>
        <v>9</v>
      </c>
      <c r="P9" s="48">
        <f t="shared" si="0"/>
        <v>9</v>
      </c>
      <c r="Q9" s="48">
        <f t="shared" si="0"/>
        <v>21</v>
      </c>
    </row>
    <row r="10" spans="1:17" ht="14.25" customHeight="1">
      <c r="A10" s="27" t="s">
        <v>20</v>
      </c>
      <c r="B10" s="28">
        <v>3</v>
      </c>
      <c r="C10" s="31" t="s">
        <v>14</v>
      </c>
      <c r="D10" s="31" t="s">
        <v>14</v>
      </c>
      <c r="E10" s="31" t="s">
        <v>14</v>
      </c>
      <c r="F10" s="29"/>
      <c r="G10" s="31" t="s">
        <v>14</v>
      </c>
      <c r="H10" s="31" t="s">
        <v>14</v>
      </c>
      <c r="K10" s="44" t="s">
        <v>123</v>
      </c>
      <c r="L10" s="55">
        <f t="shared" ref="L10:Q10" si="1">SUMIF(C:C, "=Y", $B:$B)</f>
        <v>51</v>
      </c>
      <c r="M10" s="55">
        <f t="shared" si="1"/>
        <v>45.5</v>
      </c>
      <c r="N10" s="55">
        <f t="shared" si="1"/>
        <v>26</v>
      </c>
      <c r="O10" s="55">
        <f t="shared" si="1"/>
        <v>19.5</v>
      </c>
      <c r="P10" s="55">
        <f t="shared" si="1"/>
        <v>19</v>
      </c>
      <c r="Q10" s="55">
        <f t="shared" si="1"/>
        <v>53.5</v>
      </c>
    </row>
    <row r="11" spans="1:17" ht="14.25" customHeight="1">
      <c r="A11" s="27" t="s">
        <v>21</v>
      </c>
      <c r="B11" s="28">
        <v>2</v>
      </c>
      <c r="C11" s="31" t="s">
        <v>14</v>
      </c>
      <c r="D11" s="31" t="s">
        <v>14</v>
      </c>
      <c r="E11" s="31" t="s">
        <v>14</v>
      </c>
      <c r="F11" s="31" t="s">
        <v>14</v>
      </c>
      <c r="G11" s="31" t="s">
        <v>14</v>
      </c>
      <c r="H11" s="31" t="s">
        <v>14</v>
      </c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T</v>
      </c>
      <c r="N11" s="43" t="str">
        <f>IF(N10&gt;$L$3, "T","F")</f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T</v>
      </c>
    </row>
    <row r="12" spans="1:17" ht="14.25" customHeight="1">
      <c r="A12" s="30" t="s">
        <v>22</v>
      </c>
      <c r="B12" s="28">
        <v>2</v>
      </c>
      <c r="C12" s="31" t="s">
        <v>14</v>
      </c>
      <c r="D12" s="29"/>
      <c r="E12" s="31" t="s">
        <v>14</v>
      </c>
      <c r="F12" s="29"/>
      <c r="G12" s="29"/>
      <c r="H12" s="31" t="s">
        <v>14</v>
      </c>
    </row>
    <row r="13" spans="1:17" ht="14.25" customHeight="1">
      <c r="A13" s="30" t="s">
        <v>23</v>
      </c>
      <c r="B13" s="28">
        <v>2</v>
      </c>
      <c r="C13" s="31" t="s">
        <v>14</v>
      </c>
      <c r="D13" s="31" t="s">
        <v>14</v>
      </c>
      <c r="E13" s="31" t="s">
        <v>14</v>
      </c>
      <c r="F13" s="31" t="s">
        <v>14</v>
      </c>
      <c r="G13" s="31" t="s">
        <v>14</v>
      </c>
      <c r="H13" s="31" t="s">
        <v>14</v>
      </c>
      <c r="K13" s="47" t="s">
        <v>120</v>
      </c>
      <c r="L13" s="48">
        <v>46</v>
      </c>
    </row>
    <row r="14" spans="1:17" ht="14.25" customHeight="1">
      <c r="A14" s="27" t="s">
        <v>26</v>
      </c>
      <c r="B14" s="28">
        <v>3</v>
      </c>
      <c r="C14" s="31" t="s">
        <v>14</v>
      </c>
      <c r="D14" s="31" t="s">
        <v>14</v>
      </c>
      <c r="E14" s="29"/>
      <c r="F14" s="29"/>
      <c r="G14" s="29"/>
      <c r="H14" s="31" t="s">
        <v>14</v>
      </c>
      <c r="K14" s="47" t="s">
        <v>121</v>
      </c>
      <c r="L14" s="54">
        <f>Q9/L13*100</f>
        <v>45.652173913043477</v>
      </c>
    </row>
    <row r="15" spans="1:17" ht="14.25" customHeight="1">
      <c r="A15" s="27" t="s">
        <v>27</v>
      </c>
      <c r="B15" s="28">
        <v>3</v>
      </c>
      <c r="C15" s="31" t="s">
        <v>14</v>
      </c>
      <c r="D15" s="29"/>
      <c r="E15" s="29"/>
      <c r="F15" s="29"/>
      <c r="G15" s="29"/>
      <c r="H15" s="31" t="s">
        <v>14</v>
      </c>
    </row>
    <row r="16" spans="1:17" ht="14.25" customHeight="1">
      <c r="A16" s="30" t="s">
        <v>29</v>
      </c>
      <c r="B16" s="28">
        <v>3</v>
      </c>
      <c r="C16" s="31" t="s">
        <v>14</v>
      </c>
      <c r="D16" s="31" t="s">
        <v>14</v>
      </c>
      <c r="E16" s="31" t="s">
        <v>14</v>
      </c>
      <c r="F16" s="31" t="s">
        <v>14</v>
      </c>
      <c r="G16" s="29"/>
      <c r="H16" s="31" t="s">
        <v>14</v>
      </c>
    </row>
    <row r="17" spans="1:11" ht="14.25" customHeight="1">
      <c r="A17" s="27" t="s">
        <v>30</v>
      </c>
      <c r="B17" s="28">
        <v>5</v>
      </c>
      <c r="C17" s="31" t="s">
        <v>14</v>
      </c>
      <c r="D17" s="31" t="s">
        <v>14</v>
      </c>
      <c r="E17" s="29"/>
      <c r="F17" s="29"/>
      <c r="G17" s="29"/>
      <c r="H17" s="31" t="s">
        <v>14</v>
      </c>
    </row>
    <row r="18" spans="1:11" ht="14.25" customHeight="1">
      <c r="A18" s="30" t="s">
        <v>33</v>
      </c>
      <c r="B18" s="28">
        <v>1</v>
      </c>
      <c r="C18" s="31" t="s">
        <v>14</v>
      </c>
      <c r="D18" s="31" t="s">
        <v>14</v>
      </c>
      <c r="E18" s="31" t="s">
        <v>14</v>
      </c>
      <c r="F18" s="31" t="s">
        <v>14</v>
      </c>
      <c r="G18" s="31" t="s">
        <v>14</v>
      </c>
      <c r="H18" s="31" t="s">
        <v>14</v>
      </c>
    </row>
    <row r="19" spans="1:11" ht="14.25" customHeight="1">
      <c r="A19" s="27" t="s">
        <v>34</v>
      </c>
      <c r="B19" s="28">
        <v>1</v>
      </c>
      <c r="C19" s="31" t="s">
        <v>14</v>
      </c>
      <c r="D19" s="29"/>
      <c r="E19" s="29"/>
      <c r="F19" s="29"/>
      <c r="G19" s="29"/>
      <c r="H19" s="31" t="s">
        <v>14</v>
      </c>
    </row>
    <row r="20" spans="1:11" ht="14.25" customHeight="1">
      <c r="A20" s="30" t="s">
        <v>35</v>
      </c>
      <c r="B20" s="28">
        <v>3</v>
      </c>
      <c r="C20" s="31" t="s">
        <v>14</v>
      </c>
      <c r="D20" s="31" t="s">
        <v>14</v>
      </c>
      <c r="E20" s="31" t="s">
        <v>14</v>
      </c>
      <c r="F20" s="31" t="s">
        <v>14</v>
      </c>
      <c r="G20" s="31" t="s">
        <v>14</v>
      </c>
      <c r="H20" s="31" t="s">
        <v>14</v>
      </c>
    </row>
    <row r="21" spans="1:11" ht="13.5" customHeight="1">
      <c r="A21" s="27" t="s">
        <v>37</v>
      </c>
      <c r="B21" s="28">
        <v>1</v>
      </c>
      <c r="C21" s="31" t="s">
        <v>14</v>
      </c>
      <c r="D21" s="31" t="s">
        <v>14</v>
      </c>
      <c r="E21" s="31" t="s">
        <v>14</v>
      </c>
      <c r="F21" s="31" t="s">
        <v>14</v>
      </c>
      <c r="G21" s="31" t="s">
        <v>14</v>
      </c>
      <c r="H21" s="31" t="s">
        <v>14</v>
      </c>
      <c r="K21" s="41"/>
    </row>
    <row r="22" spans="1:11" ht="14.25" customHeight="1">
      <c r="A22" s="27" t="s">
        <v>38</v>
      </c>
      <c r="B22" s="28">
        <v>2</v>
      </c>
      <c r="C22" s="31" t="s">
        <v>14</v>
      </c>
      <c r="D22" s="31" t="s">
        <v>14</v>
      </c>
      <c r="E22" s="31" t="s">
        <v>14</v>
      </c>
      <c r="F22" s="31" t="s">
        <v>14</v>
      </c>
      <c r="G22" s="31" t="s">
        <v>14</v>
      </c>
      <c r="H22" s="31" t="s">
        <v>14</v>
      </c>
    </row>
    <row r="23" spans="1:11" ht="14.25" customHeight="1">
      <c r="A23" s="27" t="s">
        <v>39</v>
      </c>
      <c r="B23" s="28">
        <v>3.5</v>
      </c>
      <c r="C23" s="31" t="s">
        <v>14</v>
      </c>
      <c r="D23" s="31" t="s">
        <v>14</v>
      </c>
      <c r="E23" s="29"/>
      <c r="F23" s="29"/>
      <c r="G23" s="29"/>
      <c r="H23" s="31" t="s">
        <v>14</v>
      </c>
    </row>
    <row r="24" spans="1:11" ht="14.25" customHeight="1">
      <c r="A24" s="30" t="s">
        <v>40</v>
      </c>
      <c r="B24" s="28">
        <v>2</v>
      </c>
      <c r="C24" s="31" t="s">
        <v>14</v>
      </c>
      <c r="D24" s="31" t="s">
        <v>14</v>
      </c>
      <c r="E24" s="31" t="s">
        <v>14</v>
      </c>
      <c r="F24" s="29"/>
      <c r="G24" s="29"/>
      <c r="H24" s="31" t="s">
        <v>14</v>
      </c>
    </row>
    <row r="25" spans="1:11" ht="14.25" customHeight="1">
      <c r="A25" s="30" t="s">
        <v>41</v>
      </c>
      <c r="B25" s="28">
        <v>3</v>
      </c>
      <c r="C25" s="31" t="s">
        <v>14</v>
      </c>
      <c r="D25" s="31" t="s">
        <v>14</v>
      </c>
      <c r="E25" s="29"/>
      <c r="F25" s="29"/>
      <c r="G25" s="29"/>
      <c r="H25" s="31" t="s">
        <v>14</v>
      </c>
    </row>
    <row r="26" spans="1:11" ht="14.25" customHeight="1">
      <c r="A26" s="27" t="s">
        <v>43</v>
      </c>
      <c r="B26" s="28">
        <v>3</v>
      </c>
      <c r="C26" s="31" t="s">
        <v>14</v>
      </c>
      <c r="D26" s="31" t="s">
        <v>14</v>
      </c>
      <c r="E26" s="29"/>
      <c r="F26" s="29"/>
      <c r="G26" s="29"/>
      <c r="H26" s="31" t="s">
        <v>14</v>
      </c>
    </row>
    <row r="27" spans="1:11" ht="14.25" customHeight="1">
      <c r="A27" s="15" t="s">
        <v>45</v>
      </c>
      <c r="B27" s="16"/>
      <c r="C27" s="16">
        <f t="shared" ref="C27:H27" si="3">SUMIF(C6:C26, "=Y", $B$6:$B$26)</f>
        <v>51</v>
      </c>
      <c r="D27" s="16">
        <f t="shared" si="3"/>
        <v>45.5</v>
      </c>
      <c r="E27" s="16">
        <f t="shared" si="3"/>
        <v>26</v>
      </c>
      <c r="F27" s="16">
        <f t="shared" si="3"/>
        <v>19.5</v>
      </c>
      <c r="G27" s="16">
        <f t="shared" si="3"/>
        <v>19</v>
      </c>
      <c r="H27" s="16">
        <f t="shared" si="3"/>
        <v>53.5</v>
      </c>
    </row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4">
    <mergeCell ref="A1:C1"/>
    <mergeCell ref="D1:I1"/>
    <mergeCell ref="A2:C2"/>
    <mergeCell ref="A3:C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5"/>
  <sheetViews>
    <sheetView zoomScale="80" zoomScaleNormal="80" workbookViewId="0">
      <selection activeCell="J11" sqref="J11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0" t="s">
        <v>67</v>
      </c>
    </row>
    <row r="2" spans="1:17" ht="14.25" customHeight="1">
      <c r="A2" s="57" t="s">
        <v>2</v>
      </c>
      <c r="B2" s="58"/>
      <c r="C2" s="58"/>
      <c r="D2" s="17">
        <v>43990</v>
      </c>
      <c r="F2" s="22">
        <v>44018</v>
      </c>
    </row>
    <row r="3" spans="1:17" ht="14.25" customHeight="1">
      <c r="A3" s="57" t="s">
        <v>46</v>
      </c>
      <c r="B3" s="58"/>
      <c r="C3" s="58"/>
      <c r="D3" s="3" t="s">
        <v>68</v>
      </c>
      <c r="F3" s="10" t="s">
        <v>69</v>
      </c>
      <c r="K3" s="46" t="s">
        <v>118</v>
      </c>
      <c r="L3" s="48">
        <v>37.5</v>
      </c>
    </row>
    <row r="4" spans="1:17" ht="14.25" customHeight="1">
      <c r="K4" s="46" t="s">
        <v>7</v>
      </c>
      <c r="L4" s="48">
        <f>H19</f>
        <v>19.5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AVERAGE(C19:G19)</f>
        <v>3.9</v>
      </c>
      <c r="M5" s="50" t="s">
        <v>10</v>
      </c>
      <c r="N5" s="51">
        <f>_xlfn.STDEV.S(C19:G19)</f>
        <v>8.7206651122491792</v>
      </c>
    </row>
    <row r="6" spans="1:17" ht="14.25" customHeight="1">
      <c r="A6" s="7" t="s">
        <v>51</v>
      </c>
      <c r="B6" s="8">
        <v>2</v>
      </c>
      <c r="C6" s="9"/>
      <c r="D6" s="11" t="s">
        <v>14</v>
      </c>
      <c r="E6" s="9"/>
      <c r="F6" s="9"/>
      <c r="G6" s="9"/>
      <c r="H6" s="11" t="s">
        <v>14</v>
      </c>
      <c r="K6" s="46" t="s">
        <v>119</v>
      </c>
      <c r="L6" s="48">
        <f>L5-L3</f>
        <v>-33.6</v>
      </c>
    </row>
    <row r="7" spans="1:17" ht="14.25" customHeight="1">
      <c r="A7" s="7" t="s">
        <v>71</v>
      </c>
      <c r="B7" s="8">
        <v>1</v>
      </c>
      <c r="C7" s="9"/>
      <c r="D7" s="11" t="s">
        <v>14</v>
      </c>
      <c r="E7" s="9"/>
      <c r="F7" s="9"/>
      <c r="G7" s="9"/>
      <c r="H7" s="11" t="s">
        <v>14</v>
      </c>
      <c r="K7" s="46"/>
    </row>
    <row r="8" spans="1:17" ht="14.25" customHeight="1">
      <c r="A8" s="7" t="s">
        <v>17</v>
      </c>
      <c r="B8" s="8">
        <v>2.5</v>
      </c>
      <c r="C8" s="11"/>
      <c r="D8" s="11" t="s">
        <v>14</v>
      </c>
      <c r="E8" s="9"/>
      <c r="F8" s="9"/>
      <c r="G8" s="9"/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76</v>
      </c>
      <c r="B9" s="8">
        <v>1</v>
      </c>
      <c r="C9" s="9"/>
      <c r="D9" s="11" t="s">
        <v>14</v>
      </c>
      <c r="E9" s="9"/>
      <c r="F9" s="9"/>
      <c r="G9" s="9"/>
      <c r="H9" s="11" t="s">
        <v>14</v>
      </c>
      <c r="K9" s="44" t="s">
        <v>122</v>
      </c>
      <c r="L9" s="48">
        <f t="shared" ref="L9:Q9" si="0">COUNTIF(C:C,"=Y")</f>
        <v>0</v>
      </c>
      <c r="M9" s="48">
        <f t="shared" si="0"/>
        <v>13</v>
      </c>
      <c r="N9" s="48">
        <f t="shared" si="0"/>
        <v>0</v>
      </c>
      <c r="O9" s="48">
        <f t="shared" si="0"/>
        <v>0</v>
      </c>
      <c r="P9" s="48">
        <f t="shared" si="0"/>
        <v>0</v>
      </c>
      <c r="Q9" s="48">
        <f t="shared" si="0"/>
        <v>13</v>
      </c>
    </row>
    <row r="10" spans="1:17" ht="14.25" customHeight="1">
      <c r="A10" s="7" t="s">
        <v>80</v>
      </c>
      <c r="B10" s="8">
        <v>1</v>
      </c>
      <c r="C10" s="9"/>
      <c r="D10" s="11" t="s">
        <v>14</v>
      </c>
      <c r="E10" s="9"/>
      <c r="F10" s="9"/>
      <c r="G10" s="9"/>
      <c r="H10" s="11" t="s">
        <v>14</v>
      </c>
      <c r="K10" s="44" t="s">
        <v>123</v>
      </c>
      <c r="L10" s="55">
        <f t="shared" ref="L10:Q10" si="1">SUMIF(C:C, "=Y", $B:$B)</f>
        <v>0</v>
      </c>
      <c r="M10" s="55">
        <f t="shared" si="1"/>
        <v>19.5</v>
      </c>
      <c r="N10" s="55">
        <f t="shared" si="1"/>
        <v>0</v>
      </c>
      <c r="O10" s="55">
        <f t="shared" si="1"/>
        <v>0</v>
      </c>
      <c r="P10" s="55">
        <f t="shared" si="1"/>
        <v>0</v>
      </c>
      <c r="Q10" s="55">
        <f t="shared" si="1"/>
        <v>19.5</v>
      </c>
    </row>
    <row r="11" spans="1:17" ht="14.25" customHeight="1">
      <c r="A11" s="7" t="s">
        <v>83</v>
      </c>
      <c r="B11" s="8">
        <v>1</v>
      </c>
      <c r="C11" s="9"/>
      <c r="D11" s="11" t="s">
        <v>14</v>
      </c>
      <c r="E11" s="9"/>
      <c r="F11" s="9"/>
      <c r="G11" s="9"/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 t="shared" si="2"/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F</v>
      </c>
    </row>
    <row r="12" spans="1:17" ht="14.25" customHeight="1">
      <c r="A12" s="7" t="s">
        <v>85</v>
      </c>
      <c r="B12" s="8">
        <v>1</v>
      </c>
      <c r="C12" s="9"/>
      <c r="D12" s="11" t="s">
        <v>14</v>
      </c>
      <c r="E12" s="9"/>
      <c r="F12" s="9"/>
      <c r="G12" s="9"/>
      <c r="H12" s="11" t="s">
        <v>14</v>
      </c>
    </row>
    <row r="13" spans="1:17" ht="14.25" customHeight="1">
      <c r="A13" s="7" t="s">
        <v>86</v>
      </c>
      <c r="B13" s="8">
        <v>2</v>
      </c>
      <c r="C13" s="9"/>
      <c r="D13" s="11" t="s">
        <v>14</v>
      </c>
      <c r="E13" s="9"/>
      <c r="F13" s="9"/>
      <c r="G13" s="9"/>
      <c r="H13" s="11" t="s">
        <v>14</v>
      </c>
      <c r="K13" s="47" t="s">
        <v>120</v>
      </c>
      <c r="L13" s="48">
        <v>45</v>
      </c>
    </row>
    <row r="14" spans="1:17" ht="14.25" customHeight="1">
      <c r="A14" s="7" t="s">
        <v>88</v>
      </c>
      <c r="B14" s="8">
        <v>1.5</v>
      </c>
      <c r="C14" s="9"/>
      <c r="D14" s="41" t="s">
        <v>14</v>
      </c>
      <c r="E14" s="9"/>
      <c r="F14" s="9"/>
      <c r="G14" s="9"/>
      <c r="H14" s="41" t="s">
        <v>14</v>
      </c>
      <c r="K14" s="47" t="s">
        <v>121</v>
      </c>
      <c r="L14" s="54">
        <f>Q9/L13*100</f>
        <v>28.888888888888886</v>
      </c>
    </row>
    <row r="15" spans="1:17" ht="14.25" customHeight="1">
      <c r="A15" s="7" t="s">
        <v>89</v>
      </c>
      <c r="B15" s="8">
        <v>1</v>
      </c>
      <c r="C15" s="9"/>
      <c r="D15" s="11" t="s">
        <v>14</v>
      </c>
      <c r="E15" s="9"/>
      <c r="F15" s="9"/>
      <c r="G15" s="9"/>
      <c r="H15" s="11" t="s">
        <v>14</v>
      </c>
    </row>
    <row r="16" spans="1:17" ht="14.25" customHeight="1">
      <c r="A16" s="7" t="s">
        <v>94</v>
      </c>
      <c r="B16" s="8">
        <v>1.5</v>
      </c>
      <c r="C16" s="9"/>
      <c r="D16" s="11" t="s">
        <v>14</v>
      </c>
      <c r="E16" s="9"/>
      <c r="F16" s="9"/>
      <c r="G16" s="9"/>
      <c r="H16" s="11" t="s">
        <v>14</v>
      </c>
    </row>
    <row r="17" spans="1:8" ht="14.25" customHeight="1">
      <c r="A17" s="7" t="s">
        <v>95</v>
      </c>
      <c r="B17" s="8">
        <v>1</v>
      </c>
      <c r="C17" s="9"/>
      <c r="D17" s="11" t="s">
        <v>14</v>
      </c>
      <c r="E17" s="9"/>
      <c r="F17" s="9"/>
      <c r="G17" s="9"/>
      <c r="H17" s="11" t="s">
        <v>14</v>
      </c>
    </row>
    <row r="18" spans="1:8" ht="14.25" customHeight="1">
      <c r="A18" s="7" t="s">
        <v>96</v>
      </c>
      <c r="B18" s="8">
        <v>3</v>
      </c>
      <c r="C18" s="9"/>
      <c r="D18" s="11" t="s">
        <v>14</v>
      </c>
      <c r="E18" s="9"/>
      <c r="F18" s="9"/>
      <c r="G18" s="9"/>
      <c r="H18" s="11" t="s">
        <v>14</v>
      </c>
    </row>
    <row r="19" spans="1:8" ht="14.25" customHeight="1">
      <c r="A19" s="15" t="s">
        <v>45</v>
      </c>
      <c r="B19" s="16"/>
      <c r="C19" s="16">
        <f t="shared" ref="C19:H19" si="3">SUMIF(C6:C18, "=Y", $B$6:$B$18)</f>
        <v>0</v>
      </c>
      <c r="D19" s="16">
        <f t="shared" si="3"/>
        <v>19.5</v>
      </c>
      <c r="E19" s="16">
        <f t="shared" si="3"/>
        <v>0</v>
      </c>
      <c r="F19" s="16">
        <f t="shared" si="3"/>
        <v>0</v>
      </c>
      <c r="G19" s="16">
        <f t="shared" si="3"/>
        <v>0</v>
      </c>
      <c r="H19" s="16">
        <f t="shared" si="3"/>
        <v>19.5</v>
      </c>
    </row>
    <row r="20" spans="1:8" ht="14.25" customHeight="1"/>
    <row r="21" spans="1:8" ht="14.25" customHeight="1"/>
    <row r="22" spans="1:8" ht="14.25" customHeight="1"/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3"/>
  <sheetViews>
    <sheetView zoomScale="80" zoomScaleNormal="80" workbookViewId="0">
      <selection activeCell="M8" sqref="M8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4" width="7.6640625" customWidth="1"/>
  </cols>
  <sheetData>
    <row r="1" spans="1:17" ht="14.25" customHeight="1">
      <c r="A1" s="57" t="s">
        <v>0</v>
      </c>
      <c r="B1" s="58"/>
      <c r="C1" s="58"/>
      <c r="D1" s="60" t="s">
        <v>67</v>
      </c>
      <c r="E1" s="58"/>
      <c r="F1" s="58"/>
      <c r="G1" s="58"/>
    </row>
    <row r="2" spans="1:17" ht="14.25" customHeight="1">
      <c r="A2" s="57" t="s">
        <v>2</v>
      </c>
      <c r="B2" s="58"/>
      <c r="C2" s="58"/>
      <c r="D2" s="24">
        <v>43993</v>
      </c>
      <c r="E2" s="25"/>
      <c r="F2" s="25"/>
      <c r="G2" s="25"/>
    </row>
    <row r="3" spans="1:17" ht="14.25" customHeight="1">
      <c r="A3" s="57" t="s">
        <v>46</v>
      </c>
      <c r="B3" s="58"/>
      <c r="C3" s="58"/>
      <c r="D3" s="26" t="s">
        <v>69</v>
      </c>
      <c r="E3" s="25"/>
      <c r="F3" s="25"/>
      <c r="G3" s="25"/>
      <c r="K3" s="46" t="s">
        <v>118</v>
      </c>
      <c r="L3" s="48">
        <v>37.5</v>
      </c>
    </row>
    <row r="4" spans="1:17" ht="14.25" customHeight="1">
      <c r="K4" s="46" t="s">
        <v>7</v>
      </c>
      <c r="L4" s="48">
        <f>H36</f>
        <v>52.5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AVERAGE(C36:G36)</f>
        <v>35.200000000000003</v>
      </c>
      <c r="M5" s="50" t="s">
        <v>10</v>
      </c>
      <c r="N5" s="51">
        <f>_xlfn.STDEV.S(C36:G36)</f>
        <v>5.2630789467763108</v>
      </c>
    </row>
    <row r="6" spans="1:17" ht="14.25" customHeight="1">
      <c r="A6" s="30" t="s">
        <v>70</v>
      </c>
      <c r="B6" s="28">
        <v>1</v>
      </c>
      <c r="C6" s="29"/>
      <c r="D6" s="31" t="s">
        <v>14</v>
      </c>
      <c r="E6" s="31" t="s">
        <v>14</v>
      </c>
      <c r="F6" s="31" t="s">
        <v>14</v>
      </c>
      <c r="G6" s="31" t="s">
        <v>14</v>
      </c>
      <c r="H6" s="31" t="s">
        <v>14</v>
      </c>
      <c r="K6" s="46" t="s">
        <v>119</v>
      </c>
      <c r="L6" s="48">
        <f>L5-L3</f>
        <v>-2.2999999999999972</v>
      </c>
    </row>
    <row r="7" spans="1:17" ht="14.25" customHeight="1">
      <c r="A7" s="30" t="s">
        <v>51</v>
      </c>
      <c r="B7" s="28">
        <v>2</v>
      </c>
      <c r="C7" s="31" t="s">
        <v>14</v>
      </c>
      <c r="D7" s="31" t="s">
        <v>14</v>
      </c>
      <c r="E7" s="31" t="s">
        <v>14</v>
      </c>
      <c r="F7" s="31" t="s">
        <v>14</v>
      </c>
      <c r="G7" s="31" t="s">
        <v>14</v>
      </c>
      <c r="H7" s="31" t="s">
        <v>14</v>
      </c>
      <c r="K7" s="46"/>
    </row>
    <row r="8" spans="1:17" ht="14.25" customHeight="1">
      <c r="A8" s="42" t="s">
        <v>71</v>
      </c>
      <c r="B8" s="28">
        <v>1</v>
      </c>
      <c r="C8" s="31" t="s">
        <v>14</v>
      </c>
      <c r="D8" s="31" t="s">
        <v>14</v>
      </c>
      <c r="E8" s="29"/>
      <c r="F8" s="31" t="s">
        <v>14</v>
      </c>
      <c r="G8" s="31" t="s">
        <v>14</v>
      </c>
      <c r="H8" s="3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30" t="s">
        <v>72</v>
      </c>
      <c r="B9" s="28">
        <v>2</v>
      </c>
      <c r="C9" s="29"/>
      <c r="D9" s="29"/>
      <c r="E9" s="29"/>
      <c r="F9" s="29"/>
      <c r="G9" s="31" t="s">
        <v>14</v>
      </c>
      <c r="H9" s="31" t="s">
        <v>14</v>
      </c>
      <c r="K9" s="44" t="s">
        <v>122</v>
      </c>
      <c r="L9" s="48">
        <f t="shared" ref="L9:Q9" si="0">COUNTIF(C:C,"=Y")</f>
        <v>20</v>
      </c>
      <c r="M9" s="48">
        <f t="shared" si="0"/>
        <v>19</v>
      </c>
      <c r="N9" s="48">
        <f t="shared" si="0"/>
        <v>21</v>
      </c>
      <c r="O9" s="48">
        <f t="shared" si="0"/>
        <v>19</v>
      </c>
      <c r="P9" s="48">
        <f t="shared" si="0"/>
        <v>26</v>
      </c>
      <c r="Q9" s="48">
        <f t="shared" si="0"/>
        <v>29</v>
      </c>
    </row>
    <row r="10" spans="1:17" ht="14.25" customHeight="1">
      <c r="A10" s="30" t="s">
        <v>17</v>
      </c>
      <c r="B10" s="28">
        <v>2.5</v>
      </c>
      <c r="C10" s="31" t="s">
        <v>14</v>
      </c>
      <c r="D10" s="31" t="s">
        <v>14</v>
      </c>
      <c r="E10" s="31" t="s">
        <v>14</v>
      </c>
      <c r="F10" s="31" t="s">
        <v>14</v>
      </c>
      <c r="G10" s="31" t="s">
        <v>14</v>
      </c>
      <c r="H10" s="31" t="s">
        <v>14</v>
      </c>
      <c r="K10" s="44" t="s">
        <v>123</v>
      </c>
      <c r="L10" s="55">
        <f t="shared" ref="L10:Q10" si="1">SUMIF(C:C, "=Y", $B:$B)</f>
        <v>34.5</v>
      </c>
      <c r="M10" s="55">
        <f t="shared" si="1"/>
        <v>30.5</v>
      </c>
      <c r="N10" s="55">
        <f t="shared" si="1"/>
        <v>36.5</v>
      </c>
      <c r="O10" s="55">
        <f t="shared" si="1"/>
        <v>31</v>
      </c>
      <c r="P10" s="55">
        <f t="shared" si="1"/>
        <v>43.5</v>
      </c>
      <c r="Q10" s="55">
        <f t="shared" si="1"/>
        <v>52.5</v>
      </c>
    </row>
    <row r="11" spans="1:17" ht="14.25" customHeight="1">
      <c r="A11" s="42" t="s">
        <v>74</v>
      </c>
      <c r="B11" s="28">
        <v>1</v>
      </c>
      <c r="C11" s="29"/>
      <c r="D11" s="31" t="s">
        <v>14</v>
      </c>
      <c r="E11" s="31" t="s">
        <v>14</v>
      </c>
      <c r="F11" s="31" t="s">
        <v>14</v>
      </c>
      <c r="G11" s="31" t="s">
        <v>14</v>
      </c>
      <c r="H11" s="31" t="s">
        <v>14</v>
      </c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 t="shared" si="2"/>
        <v>F</v>
      </c>
      <c r="O11" s="43" t="str">
        <f t="shared" si="2"/>
        <v>F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42" t="s">
        <v>76</v>
      </c>
      <c r="B12" s="28">
        <v>1</v>
      </c>
      <c r="C12" s="31" t="s">
        <v>14</v>
      </c>
      <c r="D12" s="31" t="s">
        <v>14</v>
      </c>
      <c r="E12" s="31" t="s">
        <v>14</v>
      </c>
      <c r="F12" s="31" t="s">
        <v>14</v>
      </c>
      <c r="G12" s="31" t="s">
        <v>14</v>
      </c>
      <c r="H12" s="31" t="s">
        <v>14</v>
      </c>
    </row>
    <row r="13" spans="1:17" ht="14.25" customHeight="1">
      <c r="A13" s="30" t="s">
        <v>77</v>
      </c>
      <c r="B13" s="28">
        <v>2</v>
      </c>
      <c r="C13" s="31" t="s">
        <v>14</v>
      </c>
      <c r="D13" s="31" t="s">
        <v>14</v>
      </c>
      <c r="E13" s="29"/>
      <c r="F13" s="29"/>
      <c r="G13" s="31" t="s">
        <v>14</v>
      </c>
      <c r="H13" s="31" t="s">
        <v>14</v>
      </c>
      <c r="K13" s="47" t="s">
        <v>120</v>
      </c>
      <c r="L13" s="48">
        <v>45</v>
      </c>
    </row>
    <row r="14" spans="1:17" ht="14.25" customHeight="1">
      <c r="A14" s="30" t="s">
        <v>21</v>
      </c>
      <c r="B14" s="28">
        <v>2</v>
      </c>
      <c r="C14" s="31" t="s">
        <v>14</v>
      </c>
      <c r="D14" s="29"/>
      <c r="E14" s="29"/>
      <c r="F14" s="31" t="s">
        <v>14</v>
      </c>
      <c r="G14" s="31" t="s">
        <v>14</v>
      </c>
      <c r="H14" s="31" t="s">
        <v>14</v>
      </c>
      <c r="K14" s="47" t="s">
        <v>121</v>
      </c>
      <c r="L14" s="54">
        <f>Q9/L13*100</f>
        <v>64.444444444444443</v>
      </c>
    </row>
    <row r="15" spans="1:17" ht="14.25" customHeight="1">
      <c r="A15" s="30" t="s">
        <v>78</v>
      </c>
      <c r="B15" s="28">
        <v>4</v>
      </c>
      <c r="C15" s="29"/>
      <c r="D15" s="29"/>
      <c r="E15" s="31" t="s">
        <v>14</v>
      </c>
      <c r="F15" s="29"/>
      <c r="G15" s="29"/>
      <c r="H15" s="31" t="s">
        <v>14</v>
      </c>
    </row>
    <row r="16" spans="1:17" ht="14.25" customHeight="1">
      <c r="A16" s="42" t="s">
        <v>80</v>
      </c>
      <c r="B16" s="28">
        <v>1</v>
      </c>
      <c r="C16" s="31" t="s">
        <v>14</v>
      </c>
      <c r="D16" s="31" t="s">
        <v>14</v>
      </c>
      <c r="E16" s="31" t="s">
        <v>14</v>
      </c>
      <c r="F16" s="31" t="s">
        <v>14</v>
      </c>
      <c r="G16" s="31" t="s">
        <v>14</v>
      </c>
      <c r="H16" s="31" t="s">
        <v>14</v>
      </c>
    </row>
    <row r="17" spans="1:8" ht="14.25" customHeight="1">
      <c r="A17" s="30" t="s">
        <v>81</v>
      </c>
      <c r="B17" s="28">
        <v>1</v>
      </c>
      <c r="C17" s="31" t="s">
        <v>14</v>
      </c>
      <c r="D17" s="29"/>
      <c r="E17" s="31" t="s">
        <v>14</v>
      </c>
      <c r="F17" s="29"/>
      <c r="G17" s="31" t="s">
        <v>14</v>
      </c>
      <c r="H17" s="31" t="s">
        <v>14</v>
      </c>
    </row>
    <row r="18" spans="1:8" ht="14.25" customHeight="1">
      <c r="A18" s="42" t="s">
        <v>83</v>
      </c>
      <c r="B18" s="28">
        <v>1</v>
      </c>
      <c r="C18" s="29"/>
      <c r="D18" s="31" t="s">
        <v>14</v>
      </c>
      <c r="E18" s="31" t="s">
        <v>14</v>
      </c>
      <c r="F18" s="31" t="s">
        <v>14</v>
      </c>
      <c r="G18" s="31" t="s">
        <v>14</v>
      </c>
      <c r="H18" s="31" t="s">
        <v>14</v>
      </c>
    </row>
    <row r="19" spans="1:8" ht="14.25" customHeight="1">
      <c r="A19" s="30" t="s">
        <v>84</v>
      </c>
      <c r="B19" s="28">
        <v>2</v>
      </c>
      <c r="C19" s="31" t="s">
        <v>14</v>
      </c>
      <c r="D19" s="29"/>
      <c r="E19" s="29"/>
      <c r="F19" s="29"/>
      <c r="G19" s="31" t="s">
        <v>14</v>
      </c>
      <c r="H19" s="31" t="s">
        <v>14</v>
      </c>
    </row>
    <row r="20" spans="1:8" ht="14.25" customHeight="1">
      <c r="A20" s="27" t="s">
        <v>85</v>
      </c>
      <c r="B20" s="28">
        <v>1</v>
      </c>
      <c r="C20" s="31" t="s">
        <v>14</v>
      </c>
      <c r="D20" s="31" t="s">
        <v>14</v>
      </c>
      <c r="E20" s="31" t="s">
        <v>14</v>
      </c>
      <c r="F20" s="31" t="s">
        <v>14</v>
      </c>
      <c r="G20" s="31" t="s">
        <v>14</v>
      </c>
      <c r="H20" s="31" t="s">
        <v>14</v>
      </c>
    </row>
    <row r="21" spans="1:8" ht="14.25" customHeight="1">
      <c r="A21" s="30" t="s">
        <v>86</v>
      </c>
      <c r="B21" s="28">
        <v>2</v>
      </c>
      <c r="C21" s="31" t="s">
        <v>14</v>
      </c>
      <c r="D21" s="31" t="s">
        <v>14</v>
      </c>
      <c r="E21" s="31" t="s">
        <v>14</v>
      </c>
      <c r="F21" s="31" t="s">
        <v>14</v>
      </c>
      <c r="G21" s="31" t="s">
        <v>14</v>
      </c>
      <c r="H21" s="31" t="s">
        <v>14</v>
      </c>
    </row>
    <row r="22" spans="1:8" ht="14.25" customHeight="1">
      <c r="A22" s="27" t="s">
        <v>59</v>
      </c>
      <c r="B22" s="28">
        <v>3</v>
      </c>
      <c r="C22" s="31" t="s">
        <v>14</v>
      </c>
      <c r="D22" s="31" t="s">
        <v>14</v>
      </c>
      <c r="E22" s="31" t="s">
        <v>14</v>
      </c>
      <c r="F22" s="31" t="s">
        <v>14</v>
      </c>
      <c r="G22" s="31" t="s">
        <v>14</v>
      </c>
      <c r="H22" s="31" t="s">
        <v>14</v>
      </c>
    </row>
    <row r="23" spans="1:8" ht="14.25" customHeight="1">
      <c r="A23" s="30" t="s">
        <v>87</v>
      </c>
      <c r="B23" s="28">
        <v>3</v>
      </c>
      <c r="C23" s="29"/>
      <c r="D23" s="29"/>
      <c r="E23" s="29"/>
      <c r="F23" s="31" t="s">
        <v>14</v>
      </c>
      <c r="G23" s="31" t="s">
        <v>14</v>
      </c>
      <c r="H23" s="31" t="s">
        <v>14</v>
      </c>
    </row>
    <row r="24" spans="1:8" ht="14.25" customHeight="1">
      <c r="A24" s="27" t="s">
        <v>88</v>
      </c>
      <c r="B24" s="28">
        <v>1.5</v>
      </c>
      <c r="C24" s="31" t="s">
        <v>14</v>
      </c>
      <c r="D24" s="31" t="s">
        <v>14</v>
      </c>
      <c r="E24" s="31" t="s">
        <v>14</v>
      </c>
      <c r="F24" s="31" t="s">
        <v>14</v>
      </c>
      <c r="G24" s="31" t="s">
        <v>14</v>
      </c>
      <c r="H24" s="31" t="s">
        <v>14</v>
      </c>
    </row>
    <row r="25" spans="1:8" ht="14.25" customHeight="1">
      <c r="A25" s="27" t="s">
        <v>89</v>
      </c>
      <c r="B25" s="28">
        <v>1</v>
      </c>
      <c r="C25" s="31" t="s">
        <v>14</v>
      </c>
      <c r="D25" s="31" t="s">
        <v>14</v>
      </c>
      <c r="E25" s="31" t="s">
        <v>14</v>
      </c>
      <c r="F25" s="31" t="s">
        <v>14</v>
      </c>
      <c r="G25" s="31" t="s">
        <v>14</v>
      </c>
      <c r="H25" s="31" t="s">
        <v>14</v>
      </c>
    </row>
    <row r="26" spans="1:8" ht="14.25" customHeight="1">
      <c r="A26" s="42" t="s">
        <v>90</v>
      </c>
      <c r="B26" s="28">
        <v>2</v>
      </c>
      <c r="C26" s="29"/>
      <c r="D26" s="31" t="s">
        <v>14</v>
      </c>
      <c r="E26" s="29"/>
      <c r="F26" s="29"/>
      <c r="G26" s="31" t="s">
        <v>14</v>
      </c>
      <c r="H26" s="31" t="s">
        <v>14</v>
      </c>
    </row>
    <row r="27" spans="1:8" ht="14.25" customHeight="1">
      <c r="A27" s="30" t="s">
        <v>91</v>
      </c>
      <c r="B27" s="28">
        <v>2</v>
      </c>
      <c r="C27" s="31" t="s">
        <v>14</v>
      </c>
      <c r="D27" s="31" t="s">
        <v>14</v>
      </c>
      <c r="E27" s="31" t="s">
        <v>14</v>
      </c>
      <c r="F27" s="31" t="s">
        <v>14</v>
      </c>
      <c r="G27" s="31" t="s">
        <v>14</v>
      </c>
      <c r="H27" s="31" t="s">
        <v>14</v>
      </c>
    </row>
    <row r="28" spans="1:8" ht="14.25" customHeight="1">
      <c r="A28" s="30" t="s">
        <v>92</v>
      </c>
      <c r="B28" s="28">
        <v>1</v>
      </c>
      <c r="C28" s="29"/>
      <c r="D28" s="29"/>
      <c r="E28" s="31" t="s">
        <v>14</v>
      </c>
      <c r="F28" s="31" t="s">
        <v>14</v>
      </c>
      <c r="G28" s="31" t="s">
        <v>14</v>
      </c>
      <c r="H28" s="31" t="s">
        <v>14</v>
      </c>
    </row>
    <row r="29" spans="1:8" ht="14.25" customHeight="1">
      <c r="A29" s="30" t="s">
        <v>93</v>
      </c>
      <c r="B29" s="28">
        <v>2</v>
      </c>
      <c r="C29" s="31" t="s">
        <v>14</v>
      </c>
      <c r="D29" s="29"/>
      <c r="E29" s="31" t="s">
        <v>14</v>
      </c>
      <c r="F29" s="29"/>
      <c r="G29" s="31" t="s">
        <v>14</v>
      </c>
      <c r="H29" s="31" t="s">
        <v>14</v>
      </c>
    </row>
    <row r="30" spans="1:8" ht="14.25" customHeight="1">
      <c r="A30" s="30" t="s">
        <v>94</v>
      </c>
      <c r="B30" s="28">
        <v>1.5</v>
      </c>
      <c r="C30" s="31" t="s">
        <v>14</v>
      </c>
      <c r="D30" s="31" t="s">
        <v>14</v>
      </c>
      <c r="E30" s="31" t="s">
        <v>14</v>
      </c>
      <c r="F30" s="29"/>
      <c r="G30" s="31" t="s">
        <v>14</v>
      </c>
      <c r="H30" s="31" t="s">
        <v>14</v>
      </c>
    </row>
    <row r="31" spans="1:8" ht="14.25" customHeight="1">
      <c r="A31" s="42" t="s">
        <v>95</v>
      </c>
      <c r="B31" s="28">
        <v>1</v>
      </c>
      <c r="C31" s="41" t="s">
        <v>14</v>
      </c>
      <c r="D31" s="41" t="s">
        <v>14</v>
      </c>
      <c r="E31" s="41" t="s">
        <v>14</v>
      </c>
      <c r="F31" s="41" t="s">
        <v>14</v>
      </c>
      <c r="G31" s="41" t="s">
        <v>14</v>
      </c>
      <c r="H31" s="41" t="s">
        <v>14</v>
      </c>
    </row>
    <row r="32" spans="1:8" ht="14.25" customHeight="1">
      <c r="A32" s="27" t="s">
        <v>44</v>
      </c>
      <c r="B32" s="28">
        <v>3</v>
      </c>
      <c r="C32" s="29"/>
      <c r="D32" s="29"/>
      <c r="E32" s="31" t="s">
        <v>14</v>
      </c>
      <c r="F32" s="29"/>
      <c r="G32" s="29"/>
      <c r="H32" s="31" t="s">
        <v>14</v>
      </c>
    </row>
    <row r="33" spans="1:8" ht="14.25" customHeight="1">
      <c r="A33" s="30" t="s">
        <v>96</v>
      </c>
      <c r="B33" s="28">
        <v>3</v>
      </c>
      <c r="C33" s="31" t="s">
        <v>14</v>
      </c>
      <c r="D33" s="31" t="s">
        <v>14</v>
      </c>
      <c r="E33" s="31" t="s">
        <v>14</v>
      </c>
      <c r="F33" s="31" t="s">
        <v>14</v>
      </c>
      <c r="G33" s="31" t="s">
        <v>14</v>
      </c>
      <c r="H33" s="31" t="s">
        <v>14</v>
      </c>
    </row>
    <row r="34" spans="1:8" ht="14.25" customHeight="1">
      <c r="A34" s="27" t="s">
        <v>97</v>
      </c>
      <c r="B34" s="28">
        <v>2</v>
      </c>
      <c r="C34" s="31" t="s">
        <v>14</v>
      </c>
      <c r="D34" s="29"/>
      <c r="E34" s="29"/>
      <c r="F34" s="29"/>
      <c r="G34" s="29"/>
      <c r="H34" s="31" t="s">
        <v>14</v>
      </c>
    </row>
    <row r="35" spans="1:8" ht="14.25" customHeight="1">
      <c r="A35" s="30" t="s">
        <v>98</v>
      </c>
      <c r="B35" s="28">
        <v>6</v>
      </c>
      <c r="C35" s="29"/>
      <c r="D35" s="29"/>
      <c r="E35" s="29"/>
      <c r="F35" s="29"/>
      <c r="G35" s="29"/>
      <c r="H35" s="29"/>
    </row>
    <row r="36" spans="1:8" ht="14.25" customHeight="1">
      <c r="A36" s="15" t="s">
        <v>45</v>
      </c>
      <c r="B36" s="16"/>
      <c r="C36" s="16">
        <f t="shared" ref="C36:H36" si="3">SUMIF(C6:C35, "=Y", $B$6:$B$35)</f>
        <v>34.5</v>
      </c>
      <c r="D36" s="16">
        <f t="shared" si="3"/>
        <v>30.5</v>
      </c>
      <c r="E36" s="16">
        <f t="shared" si="3"/>
        <v>36.5</v>
      </c>
      <c r="F36" s="16">
        <f t="shared" si="3"/>
        <v>31</v>
      </c>
      <c r="G36" s="16">
        <f t="shared" si="3"/>
        <v>43.5</v>
      </c>
      <c r="H36" s="16">
        <f t="shared" si="3"/>
        <v>52.5</v>
      </c>
    </row>
    <row r="37" spans="1:8" ht="14.25" customHeight="1"/>
    <row r="38" spans="1:8" ht="14.25" customHeight="1"/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mergeCells count="4">
    <mergeCell ref="A1:C1"/>
    <mergeCell ref="D1:G1"/>
    <mergeCell ref="A2:C2"/>
    <mergeCell ref="A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3"/>
  <sheetViews>
    <sheetView zoomScale="80" zoomScaleNormal="80" workbookViewId="0">
      <selection activeCell="Q21" sqref="Q21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8" width="7.6640625" customWidth="1"/>
    <col min="9" max="9" width="7.6640625" style="43" customWidth="1"/>
    <col min="10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0" t="s">
        <v>67</v>
      </c>
    </row>
    <row r="2" spans="1:17" ht="14.25" customHeight="1">
      <c r="A2" s="57" t="s">
        <v>2</v>
      </c>
      <c r="B2" s="58"/>
      <c r="C2" s="58"/>
      <c r="D2" s="17">
        <v>44009</v>
      </c>
    </row>
    <row r="3" spans="1:17" ht="14.25" customHeight="1">
      <c r="A3" s="57" t="s">
        <v>46</v>
      </c>
      <c r="B3" s="58"/>
      <c r="C3" s="58"/>
      <c r="D3" s="3" t="s">
        <v>99</v>
      </c>
      <c r="K3" s="46" t="s">
        <v>118</v>
      </c>
      <c r="L3" s="48">
        <v>37.5</v>
      </c>
    </row>
    <row r="4" spans="1:17" ht="14.25" customHeight="1">
      <c r="A4" s="12" t="s">
        <v>100</v>
      </c>
      <c r="D4" s="10" t="s">
        <v>101</v>
      </c>
      <c r="K4" s="46" t="s">
        <v>7</v>
      </c>
      <c r="L4" s="48">
        <f>H16</f>
        <v>14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5"/>
      <c r="K5" s="46" t="s">
        <v>9</v>
      </c>
      <c r="L5" s="49">
        <f>AVERAGE(E16:F16)</f>
        <v>10</v>
      </c>
      <c r="M5" s="50" t="s">
        <v>10</v>
      </c>
      <c r="N5" s="51">
        <f>_xlfn.STDEV.S(E16:F16)</f>
        <v>5.6568542494923806</v>
      </c>
    </row>
    <row r="6" spans="1:17" ht="14.25" customHeight="1">
      <c r="A6" s="7" t="s">
        <v>70</v>
      </c>
      <c r="B6" s="8">
        <v>1</v>
      </c>
      <c r="C6" s="9"/>
      <c r="D6" s="9"/>
      <c r="E6" s="11" t="s">
        <v>14</v>
      </c>
      <c r="F6" s="9"/>
      <c r="G6" s="9"/>
      <c r="H6" s="11" t="s">
        <v>14</v>
      </c>
      <c r="I6" s="41"/>
      <c r="K6" s="46" t="s">
        <v>119</v>
      </c>
      <c r="L6" s="48">
        <f>L5-L3</f>
        <v>-27.5</v>
      </c>
    </row>
    <row r="7" spans="1:17" ht="14.25" customHeight="1">
      <c r="A7" s="7" t="s">
        <v>51</v>
      </c>
      <c r="B7" s="8">
        <v>2</v>
      </c>
      <c r="C7" s="11"/>
      <c r="D7" s="11"/>
      <c r="E7" s="11" t="s">
        <v>14</v>
      </c>
      <c r="F7" s="11" t="s">
        <v>14</v>
      </c>
      <c r="G7" s="11"/>
      <c r="H7" s="11" t="s">
        <v>14</v>
      </c>
      <c r="I7" s="41"/>
      <c r="K7" s="46"/>
    </row>
    <row r="8" spans="1:17" ht="14.25" customHeight="1">
      <c r="A8" s="7" t="s">
        <v>71</v>
      </c>
      <c r="B8" s="8">
        <v>1</v>
      </c>
      <c r="C8" s="9"/>
      <c r="D8" s="9"/>
      <c r="E8" s="11" t="s">
        <v>14</v>
      </c>
      <c r="F8" s="11" t="s">
        <v>14</v>
      </c>
      <c r="G8" s="9"/>
      <c r="H8" s="11" t="s">
        <v>14</v>
      </c>
      <c r="I8" s="41"/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21</v>
      </c>
      <c r="B9" s="8">
        <v>2</v>
      </c>
      <c r="C9" s="9"/>
      <c r="D9" s="9"/>
      <c r="E9" s="11" t="s">
        <v>14</v>
      </c>
      <c r="F9" s="9"/>
      <c r="G9" s="9"/>
      <c r="H9" s="11" t="s">
        <v>14</v>
      </c>
      <c r="I9" s="41"/>
      <c r="K9" s="44" t="s">
        <v>122</v>
      </c>
      <c r="L9" s="48">
        <f>COUNTIF(C6:C15,"=Y")</f>
        <v>0</v>
      </c>
      <c r="M9" s="48">
        <f>COUNTIF(D:D,"=Y")</f>
        <v>0</v>
      </c>
      <c r="N9" s="48">
        <f t="shared" ref="N9:P9" si="0">COUNTIF(E:E,"=Y")</f>
        <v>10</v>
      </c>
      <c r="O9" s="48">
        <f t="shared" si="0"/>
        <v>5</v>
      </c>
      <c r="P9" s="48">
        <f t="shared" si="0"/>
        <v>0</v>
      </c>
      <c r="Q9" s="48">
        <f>COUNTIF(H:H,"=Y")</f>
        <v>10</v>
      </c>
    </row>
    <row r="10" spans="1:17" ht="14.25" customHeight="1">
      <c r="A10" s="7" t="s">
        <v>81</v>
      </c>
      <c r="B10" s="8">
        <v>1</v>
      </c>
      <c r="C10" s="9"/>
      <c r="D10" s="9"/>
      <c r="E10" s="11" t="s">
        <v>14</v>
      </c>
      <c r="F10" s="9"/>
      <c r="G10" s="9"/>
      <c r="H10" s="11" t="s">
        <v>14</v>
      </c>
      <c r="I10" s="41"/>
      <c r="K10" s="44" t="s">
        <v>123</v>
      </c>
      <c r="L10" s="55">
        <f>SUMIF(B:B, "=Y", $B:$B)</f>
        <v>0</v>
      </c>
      <c r="M10" s="55">
        <f>SUMIF(D:D, "=Y", $B:$B)</f>
        <v>0</v>
      </c>
      <c r="N10" s="55">
        <f t="shared" ref="N10:P10" si="1">SUMIF(E:E, "=Y", $B:$B)</f>
        <v>14</v>
      </c>
      <c r="O10" s="55">
        <f t="shared" si="1"/>
        <v>6</v>
      </c>
      <c r="P10" s="55">
        <f t="shared" si="1"/>
        <v>0</v>
      </c>
      <c r="Q10" s="55">
        <f>SUMIF(H:H, "=Y", $B:$B)</f>
        <v>14</v>
      </c>
    </row>
    <row r="11" spans="1:17" ht="14.25" customHeight="1">
      <c r="A11" s="7" t="s">
        <v>85</v>
      </c>
      <c r="B11" s="8">
        <v>1</v>
      </c>
      <c r="C11" s="9"/>
      <c r="D11" s="9"/>
      <c r="E11" s="11" t="s">
        <v>14</v>
      </c>
      <c r="F11" s="11" t="s">
        <v>14</v>
      </c>
      <c r="G11" s="9"/>
      <c r="H11" s="11" t="s">
        <v>14</v>
      </c>
      <c r="I11" s="41"/>
      <c r="K11" s="52" t="s">
        <v>124</v>
      </c>
      <c r="L11" s="43" t="str">
        <f>IF(L10&gt;$L$3, "T","F")</f>
        <v>F</v>
      </c>
      <c r="M11" s="43" t="str">
        <f t="shared" ref="M11:Q11" si="2">IF(M10&gt;$L$3, "T","F")</f>
        <v>F</v>
      </c>
      <c r="N11" s="43" t="str">
        <f t="shared" si="2"/>
        <v>F</v>
      </c>
      <c r="O11" s="43" t="str">
        <f t="shared" si="2"/>
        <v>F</v>
      </c>
      <c r="P11" s="43" t="str">
        <f t="shared" si="2"/>
        <v>F</v>
      </c>
      <c r="Q11" s="43" t="str">
        <f t="shared" si="2"/>
        <v>F</v>
      </c>
    </row>
    <row r="12" spans="1:17" ht="14.25" customHeight="1">
      <c r="A12" s="7" t="s">
        <v>59</v>
      </c>
      <c r="B12" s="8">
        <v>3</v>
      </c>
      <c r="C12" s="9"/>
      <c r="D12" s="9"/>
      <c r="E12" s="11" t="s">
        <v>14</v>
      </c>
      <c r="F12" s="9"/>
      <c r="G12" s="9"/>
      <c r="H12" s="11" t="s">
        <v>14</v>
      </c>
      <c r="I12" s="41"/>
    </row>
    <row r="13" spans="1:17" ht="14.25" customHeight="1">
      <c r="A13" s="7" t="s">
        <v>89</v>
      </c>
      <c r="B13" s="8">
        <v>1</v>
      </c>
      <c r="C13" s="9"/>
      <c r="D13" s="9"/>
      <c r="E13" s="11" t="s">
        <v>14</v>
      </c>
      <c r="F13" s="11" t="s">
        <v>14</v>
      </c>
      <c r="G13" s="9"/>
      <c r="H13" s="11" t="s">
        <v>14</v>
      </c>
      <c r="I13" s="41"/>
      <c r="K13" s="47" t="s">
        <v>120</v>
      </c>
      <c r="L13" s="48">
        <v>45</v>
      </c>
    </row>
    <row r="14" spans="1:17" ht="14.25" customHeight="1">
      <c r="A14" s="7" t="s">
        <v>92</v>
      </c>
      <c r="B14" s="8">
        <v>1</v>
      </c>
      <c r="C14" s="9"/>
      <c r="D14" s="9"/>
      <c r="E14" s="11" t="s">
        <v>14</v>
      </c>
      <c r="F14" s="9"/>
      <c r="G14" s="9"/>
      <c r="H14" s="11" t="s">
        <v>14</v>
      </c>
      <c r="I14" s="41"/>
      <c r="K14" s="47" t="s">
        <v>121</v>
      </c>
      <c r="L14" s="54">
        <f>Q9/L13*100</f>
        <v>22.222222222222221</v>
      </c>
    </row>
    <row r="15" spans="1:17" ht="14.25" customHeight="1">
      <c r="A15" s="7" t="s">
        <v>95</v>
      </c>
      <c r="B15" s="8">
        <v>1</v>
      </c>
      <c r="C15" s="9"/>
      <c r="D15" s="9"/>
      <c r="E15" s="11" t="s">
        <v>14</v>
      </c>
      <c r="F15" s="11" t="s">
        <v>14</v>
      </c>
      <c r="G15" s="9"/>
      <c r="H15" s="11" t="s">
        <v>14</v>
      </c>
      <c r="I15" s="41"/>
    </row>
    <row r="16" spans="1:17" ht="14.25" customHeight="1">
      <c r="A16" s="15" t="s">
        <v>45</v>
      </c>
      <c r="B16" s="16"/>
      <c r="C16" s="16">
        <f t="shared" ref="C16:H16" si="3">SUMIF(C6:C15, "=Y", $B$6:$B$15)</f>
        <v>0</v>
      </c>
      <c r="D16" s="16">
        <f t="shared" si="3"/>
        <v>0</v>
      </c>
      <c r="E16" s="16">
        <f t="shared" si="3"/>
        <v>14</v>
      </c>
      <c r="F16" s="16">
        <f t="shared" si="3"/>
        <v>6</v>
      </c>
      <c r="G16" s="16">
        <f t="shared" si="3"/>
        <v>0</v>
      </c>
      <c r="H16" s="16">
        <f t="shared" si="3"/>
        <v>14</v>
      </c>
      <c r="I16" s="56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2"/>
  <sheetViews>
    <sheetView topLeftCell="A2" zoomScale="80" zoomScaleNormal="80" workbookViewId="0">
      <selection activeCell="A11" sqref="A11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9" width="7.6640625" customWidth="1"/>
    <col min="10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4" width="7.6640625" customWidth="1"/>
  </cols>
  <sheetData>
    <row r="1" spans="1:17" ht="14.25" customHeight="1">
      <c r="A1" s="57" t="s">
        <v>0</v>
      </c>
      <c r="B1" s="58"/>
      <c r="C1" s="58"/>
      <c r="D1" s="18" t="s">
        <v>67</v>
      </c>
    </row>
    <row r="2" spans="1:17" ht="14.25" customHeight="1">
      <c r="A2" s="57" t="s">
        <v>2</v>
      </c>
      <c r="B2" s="58"/>
      <c r="C2" s="58"/>
      <c r="D2" s="17">
        <v>43990</v>
      </c>
    </row>
    <row r="3" spans="1:17" ht="14.25" customHeight="1">
      <c r="A3" s="57" t="s">
        <v>46</v>
      </c>
      <c r="B3" s="58"/>
      <c r="C3" s="58"/>
      <c r="D3" s="3" t="s">
        <v>4</v>
      </c>
      <c r="J3" s="46"/>
      <c r="K3" s="46" t="s">
        <v>118</v>
      </c>
      <c r="L3" s="48">
        <v>37.5</v>
      </c>
    </row>
    <row r="4" spans="1:17" ht="14.25" customHeight="1">
      <c r="J4" s="46"/>
      <c r="K4" s="46" t="s">
        <v>7</v>
      </c>
      <c r="L4" s="48">
        <f>H34</f>
        <v>52.5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J5" s="46"/>
      <c r="K5" s="46" t="s">
        <v>9</v>
      </c>
      <c r="L5" s="49">
        <f>AVERAGE(C34:G34)</f>
        <v>40.1</v>
      </c>
      <c r="M5" s="50" t="s">
        <v>10</v>
      </c>
      <c r="N5" s="51">
        <f>_xlfn.STDEV.S(C34:G34)</f>
        <v>2.9664793948382648</v>
      </c>
    </row>
    <row r="6" spans="1:17" ht="14.25" customHeight="1">
      <c r="A6" s="7" t="s">
        <v>70</v>
      </c>
      <c r="B6" s="8">
        <v>1</v>
      </c>
      <c r="C6" s="11" t="s">
        <v>13</v>
      </c>
      <c r="D6" s="11" t="s">
        <v>13</v>
      </c>
      <c r="E6" s="11" t="s">
        <v>14</v>
      </c>
      <c r="F6" s="11" t="s">
        <v>13</v>
      </c>
      <c r="G6" s="11" t="s">
        <v>14</v>
      </c>
      <c r="H6" s="11" t="s">
        <v>14</v>
      </c>
      <c r="J6" s="46"/>
      <c r="K6" s="46" t="s">
        <v>119</v>
      </c>
      <c r="L6" s="48">
        <f>L5-L3</f>
        <v>2.6000000000000014</v>
      </c>
    </row>
    <row r="7" spans="1:17" ht="14.25" customHeight="1">
      <c r="A7" s="7" t="s">
        <v>51</v>
      </c>
      <c r="B7" s="8">
        <v>2</v>
      </c>
      <c r="C7" s="11" t="s">
        <v>14</v>
      </c>
      <c r="D7" s="11" t="s">
        <v>14</v>
      </c>
      <c r="E7" s="11" t="s">
        <v>14</v>
      </c>
      <c r="F7" s="11" t="s">
        <v>14</v>
      </c>
      <c r="G7" s="11" t="s">
        <v>14</v>
      </c>
      <c r="H7" s="11" t="s">
        <v>14</v>
      </c>
      <c r="J7" s="46"/>
      <c r="K7" s="46"/>
    </row>
    <row r="8" spans="1:17" ht="14.25" customHeight="1">
      <c r="A8" s="7" t="s">
        <v>71</v>
      </c>
      <c r="B8" s="8">
        <v>1</v>
      </c>
      <c r="C8" s="11" t="s">
        <v>14</v>
      </c>
      <c r="D8" s="11" t="s">
        <v>14</v>
      </c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72</v>
      </c>
      <c r="B9" s="8">
        <v>2</v>
      </c>
      <c r="C9" s="9"/>
      <c r="D9" s="9"/>
      <c r="E9" s="9"/>
      <c r="F9" s="11" t="s">
        <v>14</v>
      </c>
      <c r="G9" s="9"/>
      <c r="H9" s="11" t="s">
        <v>13</v>
      </c>
      <c r="J9" s="44"/>
      <c r="K9" s="44" t="s">
        <v>122</v>
      </c>
      <c r="L9" s="48">
        <f t="shared" ref="L9:Q9" si="0">COUNTIF(C:C,"=Y")</f>
        <v>24</v>
      </c>
      <c r="M9" s="48">
        <f t="shared" si="0"/>
        <v>19</v>
      </c>
      <c r="N9" s="48">
        <f t="shared" si="0"/>
        <v>21</v>
      </c>
      <c r="O9" s="48">
        <f t="shared" si="0"/>
        <v>25</v>
      </c>
      <c r="P9" s="48">
        <f t="shared" si="0"/>
        <v>22</v>
      </c>
      <c r="Q9" s="48">
        <f t="shared" si="0"/>
        <v>28</v>
      </c>
    </row>
    <row r="10" spans="1:17" ht="14.25" customHeight="1">
      <c r="A10" s="7" t="s">
        <v>17</v>
      </c>
      <c r="B10" s="8">
        <v>2.5</v>
      </c>
      <c r="C10" s="11" t="s">
        <v>14</v>
      </c>
      <c r="D10" s="11" t="s">
        <v>14</v>
      </c>
      <c r="E10" s="11" t="s">
        <v>14</v>
      </c>
      <c r="F10" s="11" t="s">
        <v>14</v>
      </c>
      <c r="G10" s="11" t="s">
        <v>14</v>
      </c>
      <c r="H10" s="11" t="s">
        <v>14</v>
      </c>
      <c r="J10" s="44"/>
      <c r="K10" s="44" t="s">
        <v>123</v>
      </c>
      <c r="L10" s="55">
        <f t="shared" ref="L10:Q10" si="1">SUMIF(C:C, "=Y", $B:$B)</f>
        <v>43</v>
      </c>
      <c r="M10" s="55">
        <f t="shared" si="1"/>
        <v>37</v>
      </c>
      <c r="N10" s="55">
        <f t="shared" si="1"/>
        <v>38</v>
      </c>
      <c r="O10" s="55">
        <f t="shared" si="1"/>
        <v>43.5</v>
      </c>
      <c r="P10" s="55">
        <f t="shared" si="1"/>
        <v>39</v>
      </c>
      <c r="Q10" s="55">
        <f t="shared" si="1"/>
        <v>52.5</v>
      </c>
    </row>
    <row r="11" spans="1:17" ht="14.25" customHeight="1">
      <c r="A11" s="7" t="s">
        <v>73</v>
      </c>
      <c r="B11" s="8">
        <v>4</v>
      </c>
      <c r="C11" s="11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11" t="s">
        <v>14</v>
      </c>
      <c r="J11" s="52"/>
      <c r="K11" s="52" t="s">
        <v>124</v>
      </c>
      <c r="L11" s="43" t="str">
        <f>IF(L10&gt;$L$3, "T","F")</f>
        <v>T</v>
      </c>
      <c r="M11" s="43" t="str">
        <f t="shared" ref="M11:Q11" si="2">IF(M10&gt;$L$3, "T","F")</f>
        <v>F</v>
      </c>
      <c r="N11" s="43" t="str">
        <f t="shared" si="2"/>
        <v>T</v>
      </c>
      <c r="O11" s="43" t="str">
        <f t="shared" si="2"/>
        <v>T</v>
      </c>
      <c r="P11" s="43" t="str">
        <f t="shared" si="2"/>
        <v>T</v>
      </c>
      <c r="Q11" s="43" t="str">
        <f t="shared" si="2"/>
        <v>T</v>
      </c>
    </row>
    <row r="12" spans="1:17" ht="14.25" customHeight="1">
      <c r="A12" s="7" t="s">
        <v>74</v>
      </c>
      <c r="B12" s="8">
        <v>1</v>
      </c>
      <c r="C12" s="11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75</v>
      </c>
      <c r="B13" s="8">
        <v>4</v>
      </c>
      <c r="C13" s="11" t="s">
        <v>14</v>
      </c>
      <c r="D13" s="11" t="s">
        <v>14</v>
      </c>
      <c r="E13" s="11"/>
      <c r="F13" s="11"/>
      <c r="G13" s="11"/>
      <c r="H13" s="11" t="s">
        <v>14</v>
      </c>
      <c r="J13" s="47"/>
      <c r="K13" s="47" t="s">
        <v>120</v>
      </c>
      <c r="L13" s="48">
        <v>45</v>
      </c>
    </row>
    <row r="14" spans="1:17" ht="14.25" customHeight="1">
      <c r="A14" s="7" t="s">
        <v>76</v>
      </c>
      <c r="B14" s="8">
        <v>1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 t="s">
        <v>14</v>
      </c>
      <c r="J14" s="47"/>
      <c r="K14" s="47" t="s">
        <v>121</v>
      </c>
      <c r="L14" s="54">
        <f>Q9/L13*100</f>
        <v>62.222222222222221</v>
      </c>
    </row>
    <row r="15" spans="1:17" ht="14.25" customHeight="1">
      <c r="A15" s="7" t="s">
        <v>77</v>
      </c>
      <c r="B15" s="8">
        <v>2</v>
      </c>
      <c r="C15" s="11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</row>
    <row r="16" spans="1:17" ht="14.25" customHeight="1">
      <c r="A16" s="7" t="s">
        <v>21</v>
      </c>
      <c r="B16" s="8">
        <v>2</v>
      </c>
      <c r="C16" s="11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</row>
    <row r="17" spans="1:11" ht="14.25" customHeight="1">
      <c r="A17" s="7" t="s">
        <v>80</v>
      </c>
      <c r="B17" s="8">
        <v>1</v>
      </c>
      <c r="C17" s="11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</row>
    <row r="18" spans="1:11" ht="14.25" customHeight="1">
      <c r="A18" s="7" t="s">
        <v>81</v>
      </c>
      <c r="B18" s="8">
        <v>1</v>
      </c>
      <c r="C18" s="11" t="s">
        <v>14</v>
      </c>
      <c r="D18" s="9"/>
      <c r="E18" s="9"/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83</v>
      </c>
      <c r="B19" s="8">
        <v>1</v>
      </c>
      <c r="C19" s="11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85</v>
      </c>
      <c r="B20" s="8">
        <v>1</v>
      </c>
      <c r="C20" s="11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86</v>
      </c>
      <c r="B21" s="8">
        <v>2</v>
      </c>
      <c r="C21" s="11" t="s">
        <v>14</v>
      </c>
      <c r="D21" s="9"/>
      <c r="E21" s="11" t="s">
        <v>14</v>
      </c>
      <c r="F21" s="11" t="s">
        <v>14</v>
      </c>
      <c r="G21" s="11" t="s">
        <v>14</v>
      </c>
      <c r="H21" s="11" t="s">
        <v>14</v>
      </c>
    </row>
    <row r="22" spans="1:11" ht="14.25" customHeight="1">
      <c r="A22" s="7" t="s">
        <v>59</v>
      </c>
      <c r="B22" s="8">
        <v>3</v>
      </c>
      <c r="C22" s="11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</row>
    <row r="23" spans="1:11" ht="14.25" customHeight="1">
      <c r="A23" s="7" t="s">
        <v>87</v>
      </c>
      <c r="B23" s="8">
        <v>3</v>
      </c>
      <c r="C23" s="9"/>
      <c r="D23" s="11" t="s">
        <v>14</v>
      </c>
      <c r="E23" s="11" t="s">
        <v>14</v>
      </c>
      <c r="F23" s="11" t="s">
        <v>14</v>
      </c>
      <c r="G23" s="9"/>
      <c r="H23" s="11" t="s">
        <v>14</v>
      </c>
      <c r="K23" s="41"/>
    </row>
    <row r="24" spans="1:11" ht="14.25" customHeight="1">
      <c r="A24" s="7" t="s">
        <v>88</v>
      </c>
      <c r="B24" s="8">
        <v>1.5</v>
      </c>
      <c r="C24" s="11" t="s">
        <v>14</v>
      </c>
      <c r="D24" s="11" t="s">
        <v>14</v>
      </c>
      <c r="E24" s="11" t="s">
        <v>14</v>
      </c>
      <c r="F24" s="11" t="s">
        <v>14</v>
      </c>
      <c r="G24" s="11" t="s">
        <v>14</v>
      </c>
      <c r="H24" s="11" t="s">
        <v>14</v>
      </c>
    </row>
    <row r="25" spans="1:11" ht="14.25" customHeight="1">
      <c r="A25" s="7" t="s">
        <v>89</v>
      </c>
      <c r="B25" s="8">
        <v>1</v>
      </c>
      <c r="C25" s="11" t="s">
        <v>14</v>
      </c>
      <c r="D25" s="11" t="s">
        <v>14</v>
      </c>
      <c r="E25" s="11" t="s">
        <v>14</v>
      </c>
      <c r="F25" s="11" t="s">
        <v>14</v>
      </c>
      <c r="G25" s="11" t="s">
        <v>14</v>
      </c>
      <c r="H25" s="11" t="s">
        <v>14</v>
      </c>
    </row>
    <row r="26" spans="1:11" ht="14.25" customHeight="1">
      <c r="A26" s="7" t="s">
        <v>90</v>
      </c>
      <c r="B26" s="8">
        <v>2</v>
      </c>
      <c r="C26" s="11" t="s">
        <v>14</v>
      </c>
      <c r="D26" s="11" t="s">
        <v>14</v>
      </c>
      <c r="E26" s="9"/>
      <c r="F26" s="11" t="s">
        <v>14</v>
      </c>
      <c r="G26" s="11" t="s">
        <v>14</v>
      </c>
      <c r="H26" s="11" t="s">
        <v>14</v>
      </c>
    </row>
    <row r="27" spans="1:11" ht="14.25" customHeight="1">
      <c r="A27" s="7" t="s">
        <v>91</v>
      </c>
      <c r="B27" s="8">
        <v>2</v>
      </c>
      <c r="C27" s="11" t="s">
        <v>14</v>
      </c>
      <c r="D27" s="9"/>
      <c r="E27" s="11" t="s">
        <v>14</v>
      </c>
      <c r="F27" s="9"/>
      <c r="G27" s="11" t="s">
        <v>14</v>
      </c>
      <c r="H27" s="11" t="s">
        <v>14</v>
      </c>
    </row>
    <row r="28" spans="1:11" ht="14.25" customHeight="1">
      <c r="A28" s="7" t="s">
        <v>92</v>
      </c>
      <c r="B28" s="8">
        <v>1</v>
      </c>
      <c r="C28" s="11" t="s">
        <v>14</v>
      </c>
      <c r="D28" s="9"/>
      <c r="E28" s="9"/>
      <c r="F28" s="11" t="s">
        <v>14</v>
      </c>
      <c r="G28" s="9"/>
      <c r="H28" s="11" t="s">
        <v>14</v>
      </c>
    </row>
    <row r="29" spans="1:11" ht="14.25" customHeight="1">
      <c r="A29" s="7" t="s">
        <v>93</v>
      </c>
      <c r="B29" s="8">
        <v>2</v>
      </c>
      <c r="C29" s="11" t="s">
        <v>14</v>
      </c>
      <c r="D29" s="9"/>
      <c r="E29" s="11" t="s">
        <v>14</v>
      </c>
      <c r="F29" s="11" t="s">
        <v>14</v>
      </c>
      <c r="G29" s="9"/>
      <c r="H29" s="11" t="s">
        <v>14</v>
      </c>
    </row>
    <row r="30" spans="1:11" ht="14.25" customHeight="1">
      <c r="A30" s="7" t="s">
        <v>94</v>
      </c>
      <c r="B30" s="8">
        <v>1.5</v>
      </c>
      <c r="C30" s="9"/>
      <c r="D30" s="9"/>
      <c r="E30" s="9"/>
      <c r="F30" s="11" t="s">
        <v>14</v>
      </c>
      <c r="G30" s="9"/>
      <c r="H30" s="11" t="s">
        <v>14</v>
      </c>
    </row>
    <row r="31" spans="1:11" ht="14.25" customHeight="1">
      <c r="A31" s="7" t="s">
        <v>95</v>
      </c>
      <c r="B31" s="8">
        <v>1</v>
      </c>
      <c r="C31" s="11" t="s">
        <v>14</v>
      </c>
      <c r="D31" s="9"/>
      <c r="E31" s="11" t="s">
        <v>14</v>
      </c>
      <c r="F31" s="11" t="s">
        <v>14</v>
      </c>
      <c r="G31" s="11" t="s">
        <v>14</v>
      </c>
      <c r="H31" s="11" t="s">
        <v>14</v>
      </c>
    </row>
    <row r="32" spans="1:11" ht="14.25" customHeight="1">
      <c r="A32" s="7" t="s">
        <v>44</v>
      </c>
      <c r="B32" s="8">
        <v>3</v>
      </c>
      <c r="C32" s="9"/>
      <c r="D32" s="9"/>
      <c r="E32" s="9"/>
      <c r="F32" s="9"/>
      <c r="G32" s="11" t="s">
        <v>14</v>
      </c>
      <c r="H32" s="11" t="s">
        <v>14</v>
      </c>
    </row>
    <row r="33" spans="1:8" ht="14.25" customHeight="1">
      <c r="A33" s="7" t="s">
        <v>96</v>
      </c>
      <c r="B33" s="8">
        <v>3</v>
      </c>
      <c r="C33" s="11" t="s">
        <v>14</v>
      </c>
      <c r="D33" s="11" t="s">
        <v>14</v>
      </c>
      <c r="E33" s="11" t="s">
        <v>14</v>
      </c>
      <c r="F33" s="11" t="s">
        <v>14</v>
      </c>
      <c r="G33" s="11" t="s">
        <v>14</v>
      </c>
      <c r="H33" s="11" t="s">
        <v>14</v>
      </c>
    </row>
    <row r="34" spans="1:8" ht="14.25" customHeight="1">
      <c r="A34" s="15" t="s">
        <v>45</v>
      </c>
      <c r="B34" s="16"/>
      <c r="C34" s="16">
        <f t="shared" ref="C34:H34" si="3">SUMIF(C6:C33, "=Y", $B$6:$B$33)</f>
        <v>43</v>
      </c>
      <c r="D34" s="16">
        <f t="shared" si="3"/>
        <v>37</v>
      </c>
      <c r="E34" s="16">
        <f t="shared" si="3"/>
        <v>38</v>
      </c>
      <c r="F34" s="16">
        <f t="shared" si="3"/>
        <v>43.5</v>
      </c>
      <c r="G34" s="16">
        <f t="shared" si="3"/>
        <v>39</v>
      </c>
      <c r="H34" s="16">
        <f t="shared" si="3"/>
        <v>52.5</v>
      </c>
    </row>
    <row r="35" spans="1:8" ht="14.25" customHeight="1"/>
    <row r="36" spans="1:8" ht="14.25" customHeight="1"/>
    <row r="37" spans="1:8" ht="14.25" customHeight="1"/>
    <row r="38" spans="1:8" ht="14.25" customHeight="1"/>
    <row r="39" spans="1:8" ht="14.25" customHeight="1"/>
    <row r="40" spans="1:8" ht="14.25" customHeight="1"/>
    <row r="41" spans="1:8" ht="14.25" customHeight="1"/>
    <row r="42" spans="1:8" ht="14.25" customHeight="1"/>
    <row r="43" spans="1:8" ht="14.25" customHeight="1"/>
    <row r="44" spans="1:8" ht="14.25" customHeight="1"/>
    <row r="45" spans="1:8" ht="14.25" customHeight="1"/>
    <row r="46" spans="1:8" ht="14.25" customHeight="1"/>
    <row r="47" spans="1:8" ht="14.25" customHeight="1"/>
    <row r="48" spans="1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4"/>
  <sheetViews>
    <sheetView zoomScale="80" zoomScaleNormal="80" workbookViewId="0">
      <selection activeCell="K15" sqref="K15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0" t="s">
        <v>67</v>
      </c>
    </row>
    <row r="2" spans="1:17" ht="14.25" customHeight="1">
      <c r="A2" s="57" t="s">
        <v>2</v>
      </c>
      <c r="B2" s="58"/>
      <c r="C2" s="58"/>
      <c r="D2" s="17">
        <v>43990</v>
      </c>
      <c r="F2" s="22">
        <v>44018</v>
      </c>
    </row>
    <row r="3" spans="1:17" ht="14.25" customHeight="1">
      <c r="A3" s="57" t="s">
        <v>46</v>
      </c>
      <c r="B3" s="58"/>
      <c r="C3" s="58"/>
      <c r="D3" s="3" t="s">
        <v>47</v>
      </c>
      <c r="F3" s="10" t="s">
        <v>69</v>
      </c>
      <c r="K3" s="46" t="s">
        <v>118</v>
      </c>
      <c r="L3" s="48">
        <v>37.5</v>
      </c>
    </row>
    <row r="4" spans="1:17" ht="14.25" customHeight="1">
      <c r="K4" s="46" t="s">
        <v>7</v>
      </c>
      <c r="L4" s="48">
        <f>H7</f>
        <v>2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AVERAGE(C7:G7)</f>
        <v>0.4</v>
      </c>
      <c r="M5" s="50" t="s">
        <v>10</v>
      </c>
      <c r="N5" s="51" t="e">
        <f>_xlfn.STDEV.S(C35:G35)</f>
        <v>#DIV/0!</v>
      </c>
    </row>
    <row r="6" spans="1:17" ht="14.25" customHeight="1">
      <c r="A6" s="7" t="s">
        <v>97</v>
      </c>
      <c r="B6" s="8">
        <v>2</v>
      </c>
      <c r="C6" s="9"/>
      <c r="D6" s="9"/>
      <c r="E6" s="11" t="s">
        <v>14</v>
      </c>
      <c r="F6" s="9"/>
      <c r="G6" s="9"/>
      <c r="H6" s="11" t="s">
        <v>14</v>
      </c>
      <c r="K6" s="46" t="s">
        <v>119</v>
      </c>
      <c r="L6" s="48">
        <f>L5-L3</f>
        <v>-37.1</v>
      </c>
    </row>
    <row r="7" spans="1:17" ht="14.25" customHeight="1">
      <c r="A7" s="15" t="s">
        <v>45</v>
      </c>
      <c r="B7" s="16"/>
      <c r="C7" s="16">
        <f t="shared" ref="C7:H7" si="0">SUMIF(C6:C6, "=Y", $B$6:$B$6)</f>
        <v>0</v>
      </c>
      <c r="D7" s="16">
        <f t="shared" si="0"/>
        <v>0</v>
      </c>
      <c r="E7" s="16">
        <f t="shared" si="0"/>
        <v>2</v>
      </c>
      <c r="F7" s="16">
        <f t="shared" si="0"/>
        <v>0</v>
      </c>
      <c r="G7" s="16">
        <f t="shared" si="0"/>
        <v>0</v>
      </c>
      <c r="H7" s="16">
        <f t="shared" si="0"/>
        <v>2</v>
      </c>
      <c r="K7" s="46"/>
    </row>
    <row r="8" spans="1:17" ht="14.25" customHeight="1"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K9" s="44" t="s">
        <v>122</v>
      </c>
      <c r="L9" s="48">
        <f t="shared" ref="L9:Q9" si="1">COUNTIF(C:C,"=Y")</f>
        <v>0</v>
      </c>
      <c r="M9" s="48">
        <f t="shared" si="1"/>
        <v>0</v>
      </c>
      <c r="N9" s="48">
        <f t="shared" si="1"/>
        <v>1</v>
      </c>
      <c r="O9" s="48">
        <f t="shared" si="1"/>
        <v>0</v>
      </c>
      <c r="P9" s="48">
        <f t="shared" si="1"/>
        <v>0</v>
      </c>
      <c r="Q9" s="48">
        <f t="shared" si="1"/>
        <v>1</v>
      </c>
    </row>
    <row r="10" spans="1:17" ht="14.25" customHeight="1">
      <c r="K10" s="44" t="s">
        <v>123</v>
      </c>
      <c r="L10" s="55">
        <f t="shared" ref="L10:Q10" si="2">SUMIF(C:C, "=Y", $B:$B)</f>
        <v>0</v>
      </c>
      <c r="M10" s="55">
        <f t="shared" si="2"/>
        <v>0</v>
      </c>
      <c r="N10" s="55">
        <f t="shared" si="2"/>
        <v>2</v>
      </c>
      <c r="O10" s="55">
        <f t="shared" si="2"/>
        <v>0</v>
      </c>
      <c r="P10" s="55">
        <f t="shared" si="2"/>
        <v>0</v>
      </c>
      <c r="Q10" s="55">
        <f t="shared" si="2"/>
        <v>2</v>
      </c>
    </row>
    <row r="11" spans="1:17" ht="14.25" customHeight="1">
      <c r="K11" s="52" t="s">
        <v>124</v>
      </c>
      <c r="L11" s="43" t="str">
        <f>IF(L10&gt;$L$3, "T","F")</f>
        <v>F</v>
      </c>
      <c r="M11" s="43" t="str">
        <f t="shared" ref="M11:Q11" si="3">IF(M10&gt;$L$3, "T","F")</f>
        <v>F</v>
      </c>
      <c r="N11" s="43" t="str">
        <f t="shared" si="3"/>
        <v>F</v>
      </c>
      <c r="O11" s="43" t="str">
        <f t="shared" si="3"/>
        <v>F</v>
      </c>
      <c r="P11" s="43" t="str">
        <f t="shared" si="3"/>
        <v>F</v>
      </c>
      <c r="Q11" s="43" t="str">
        <f t="shared" si="3"/>
        <v>F</v>
      </c>
    </row>
    <row r="12" spans="1:17" ht="14.25" customHeight="1"/>
    <row r="13" spans="1:17" ht="14.25" customHeight="1">
      <c r="K13" s="47" t="s">
        <v>120</v>
      </c>
      <c r="L13" s="48">
        <v>45</v>
      </c>
    </row>
    <row r="14" spans="1:17" ht="14.25" customHeight="1">
      <c r="K14" s="47" t="s">
        <v>121</v>
      </c>
      <c r="L14" s="54">
        <f>Q9/L13*100</f>
        <v>2.2222222222222223</v>
      </c>
    </row>
    <row r="15" spans="1:17" ht="14.25" customHeight="1"/>
    <row r="16" spans="1:17" ht="14.25" customHeight="1"/>
    <row r="17" spans="11:11" ht="14.25" customHeight="1"/>
    <row r="18" spans="11:11" ht="14.25" customHeight="1"/>
    <row r="19" spans="11:11" ht="14.25" customHeight="1"/>
    <row r="20" spans="11:11" ht="14.25" customHeight="1"/>
    <row r="21" spans="11:11" ht="14.25" customHeight="1"/>
    <row r="22" spans="11:11" ht="14.25" customHeight="1"/>
    <row r="23" spans="11:11" ht="14.25" customHeight="1">
      <c r="K23" s="41"/>
    </row>
    <row r="24" spans="11:11" ht="14.25" customHeight="1"/>
    <row r="25" spans="11:11" ht="14.25" customHeight="1"/>
    <row r="26" spans="11:11" ht="14.25" customHeight="1"/>
    <row r="27" spans="11:11" ht="14.25" customHeight="1"/>
    <row r="28" spans="11:11" ht="14.25" customHeight="1"/>
    <row r="29" spans="11:11" ht="14.25" customHeight="1"/>
    <row r="30" spans="11:11" ht="14.25" customHeight="1"/>
    <row r="31" spans="11:11" ht="14.25" customHeight="1"/>
    <row r="32" spans="1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7"/>
  <sheetViews>
    <sheetView zoomScale="80" zoomScaleNormal="80" workbookViewId="0">
      <selection activeCell="L12" sqref="L12"/>
    </sheetView>
  </sheetViews>
  <sheetFormatPr defaultColWidth="12.6640625" defaultRowHeight="15" customHeight="1"/>
  <cols>
    <col min="1" max="1" width="22" customWidth="1"/>
    <col min="2" max="3" width="7.6640625" customWidth="1"/>
    <col min="4" max="4" width="9.25" customWidth="1"/>
    <col min="5" max="10" width="7.6640625" customWidth="1"/>
    <col min="11" max="11" width="10.6640625" style="43" customWidth="1"/>
    <col min="12" max="12" width="6.6640625" style="48" bestFit="1" customWidth="1"/>
    <col min="13" max="15" width="5.9140625" style="43" bestFit="1" customWidth="1"/>
    <col min="16" max="16" width="4.5" style="43" bestFit="1" customWidth="1"/>
    <col min="17" max="17" width="4.25" style="43" bestFit="1" customWidth="1"/>
    <col min="18" max="25" width="7.6640625" customWidth="1"/>
  </cols>
  <sheetData>
    <row r="1" spans="1:17" ht="14.25" customHeight="1">
      <c r="A1" s="57" t="s">
        <v>0</v>
      </c>
      <c r="B1" s="58"/>
      <c r="C1" s="58"/>
      <c r="D1" s="18" t="s">
        <v>67</v>
      </c>
    </row>
    <row r="2" spans="1:17" ht="14.25" customHeight="1">
      <c r="A2" s="57" t="s">
        <v>2</v>
      </c>
      <c r="B2" s="58"/>
      <c r="C2" s="58"/>
      <c r="D2" s="17">
        <v>44000</v>
      </c>
    </row>
    <row r="3" spans="1:17" ht="14.25" customHeight="1">
      <c r="A3" s="57" t="s">
        <v>46</v>
      </c>
      <c r="B3" s="58"/>
      <c r="C3" s="58"/>
      <c r="D3" s="3" t="s">
        <v>49</v>
      </c>
      <c r="K3" s="46" t="s">
        <v>118</v>
      </c>
      <c r="L3" s="48">
        <v>37.5</v>
      </c>
    </row>
    <row r="4" spans="1:17" ht="14.25" customHeight="1">
      <c r="K4" s="46" t="s">
        <v>7</v>
      </c>
      <c r="L4" s="48">
        <f>H29</f>
        <v>37.5</v>
      </c>
    </row>
    <row r="5" spans="1:17" ht="14.25" customHeight="1">
      <c r="A5" s="4" t="s">
        <v>5</v>
      </c>
      <c r="B5" s="4" t="s">
        <v>6</v>
      </c>
      <c r="C5" s="5">
        <v>2015</v>
      </c>
      <c r="D5" s="5">
        <v>2016</v>
      </c>
      <c r="E5" s="5">
        <v>2017</v>
      </c>
      <c r="F5" s="5">
        <v>2018</v>
      </c>
      <c r="G5" s="5">
        <v>2019</v>
      </c>
      <c r="H5" s="5" t="s">
        <v>7</v>
      </c>
      <c r="I5" s="6" t="s">
        <v>8</v>
      </c>
      <c r="K5" s="46" t="s">
        <v>9</v>
      </c>
      <c r="L5" s="49">
        <f>AVERAGE(C29:G29)</f>
        <v>16.899999999999999</v>
      </c>
      <c r="M5" s="50" t="s">
        <v>10</v>
      </c>
      <c r="N5" s="51">
        <f>_xlfn.STDEV.S(C29:G29)</f>
        <v>11.288268246281181</v>
      </c>
    </row>
    <row r="6" spans="1:17" ht="14.25" customHeight="1">
      <c r="A6" s="7" t="s">
        <v>70</v>
      </c>
      <c r="B6" s="8">
        <v>1</v>
      </c>
      <c r="C6" s="11" t="s">
        <v>14</v>
      </c>
      <c r="D6" s="11" t="s">
        <v>14</v>
      </c>
      <c r="E6" s="9"/>
      <c r="F6" s="11" t="s">
        <v>14</v>
      </c>
      <c r="G6" s="11" t="s">
        <v>14</v>
      </c>
      <c r="H6" s="11" t="s">
        <v>14</v>
      </c>
      <c r="K6" s="46" t="s">
        <v>119</v>
      </c>
      <c r="L6" s="48">
        <f>L5-L3</f>
        <v>-20.6</v>
      </c>
    </row>
    <row r="7" spans="1:17" ht="14.25" customHeight="1">
      <c r="A7" s="7" t="s">
        <v>51</v>
      </c>
      <c r="B7" s="8">
        <v>2</v>
      </c>
      <c r="C7" s="11" t="s">
        <v>14</v>
      </c>
      <c r="D7" s="9"/>
      <c r="E7" s="11" t="s">
        <v>14</v>
      </c>
      <c r="F7" s="9"/>
      <c r="G7" s="11" t="s">
        <v>14</v>
      </c>
      <c r="H7" s="11" t="s">
        <v>14</v>
      </c>
      <c r="K7" s="46"/>
    </row>
    <row r="8" spans="1:17" ht="14.25" customHeight="1">
      <c r="A8" s="7" t="s">
        <v>71</v>
      </c>
      <c r="B8" s="8">
        <v>1</v>
      </c>
      <c r="C8" s="11" t="s">
        <v>14</v>
      </c>
      <c r="D8" s="9"/>
      <c r="E8" s="11" t="s">
        <v>14</v>
      </c>
      <c r="F8" s="11" t="s">
        <v>14</v>
      </c>
      <c r="G8" s="11" t="s">
        <v>14</v>
      </c>
      <c r="H8" s="11" t="s">
        <v>14</v>
      </c>
      <c r="L8" s="46">
        <v>2015</v>
      </c>
      <c r="M8" s="47">
        <v>2016</v>
      </c>
      <c r="N8" s="46">
        <v>2017</v>
      </c>
      <c r="O8" s="47">
        <v>2018</v>
      </c>
      <c r="P8" s="46">
        <v>2019</v>
      </c>
      <c r="Q8" s="47" t="s">
        <v>125</v>
      </c>
    </row>
    <row r="9" spans="1:17" ht="14.25" customHeight="1">
      <c r="A9" s="7" t="s">
        <v>72</v>
      </c>
      <c r="B9" s="8">
        <v>2</v>
      </c>
      <c r="C9" s="11" t="s">
        <v>14</v>
      </c>
      <c r="D9" s="9"/>
      <c r="E9" s="9"/>
      <c r="F9" s="9"/>
      <c r="G9" s="9"/>
      <c r="H9" s="11" t="s">
        <v>14</v>
      </c>
      <c r="K9" s="44" t="s">
        <v>122</v>
      </c>
      <c r="L9" s="48">
        <f t="shared" ref="L9:Q9" si="0">COUNTIF(C:C,"=Y")</f>
        <v>20</v>
      </c>
      <c r="M9" s="48">
        <f t="shared" si="0"/>
        <v>2</v>
      </c>
      <c r="N9" s="48">
        <f t="shared" si="0"/>
        <v>8</v>
      </c>
      <c r="O9" s="48">
        <f t="shared" si="0"/>
        <v>10</v>
      </c>
      <c r="P9" s="48">
        <f t="shared" si="0"/>
        <v>15</v>
      </c>
      <c r="Q9" s="48">
        <f t="shared" si="0"/>
        <v>23</v>
      </c>
    </row>
    <row r="10" spans="1:17" ht="14.25" customHeight="1">
      <c r="A10" s="7" t="s">
        <v>17</v>
      </c>
      <c r="B10" s="8">
        <v>2.5</v>
      </c>
      <c r="C10" s="9"/>
      <c r="D10" s="9"/>
      <c r="E10" s="9"/>
      <c r="F10" s="11" t="s">
        <v>14</v>
      </c>
      <c r="G10" s="11" t="s">
        <v>14</v>
      </c>
      <c r="H10" s="11" t="s">
        <v>14</v>
      </c>
      <c r="K10" s="44" t="s">
        <v>123</v>
      </c>
      <c r="L10" s="55">
        <f t="shared" ref="L10:Q10" si="1">SUMIF(C:C, "=Y", $B:$B)</f>
        <v>31</v>
      </c>
      <c r="M10" s="55">
        <f t="shared" si="1"/>
        <v>2</v>
      </c>
      <c r="N10" s="55">
        <f t="shared" si="1"/>
        <v>11.5</v>
      </c>
      <c r="O10" s="55">
        <f t="shared" si="1"/>
        <v>15.5</v>
      </c>
      <c r="P10" s="55">
        <f t="shared" si="1"/>
        <v>24.5</v>
      </c>
      <c r="Q10" s="55">
        <f t="shared" si="1"/>
        <v>37.5</v>
      </c>
    </row>
    <row r="11" spans="1:17" ht="14.25" customHeight="1">
      <c r="A11" s="7" t="s">
        <v>74</v>
      </c>
      <c r="B11" s="8">
        <v>1</v>
      </c>
      <c r="C11" s="11" t="s">
        <v>14</v>
      </c>
      <c r="D11" s="9"/>
      <c r="E11" s="9"/>
      <c r="F11" s="9"/>
      <c r="G11" s="11" t="s">
        <v>14</v>
      </c>
      <c r="H11" s="11" t="s">
        <v>14</v>
      </c>
      <c r="K11" s="52" t="s">
        <v>124</v>
      </c>
      <c r="L11" s="43" t="str">
        <f>IF(L10&gt;$L$3, "T","F")</f>
        <v>F</v>
      </c>
      <c r="M11" s="43" t="str">
        <f t="shared" ref="M11:P11" si="2">IF(M10&gt;$L$3, "T","F")</f>
        <v>F</v>
      </c>
      <c r="N11" s="43" t="str">
        <f t="shared" si="2"/>
        <v>F</v>
      </c>
      <c r="O11" s="43" t="str">
        <f t="shared" si="2"/>
        <v>F</v>
      </c>
      <c r="P11" s="43" t="str">
        <f t="shared" si="2"/>
        <v>F</v>
      </c>
      <c r="Q11" s="43" t="str">
        <f>IF(Q10&gt;=$L$3, "T","F")</f>
        <v>T</v>
      </c>
    </row>
    <row r="12" spans="1:17" ht="14.25" customHeight="1">
      <c r="A12" s="7" t="s">
        <v>76</v>
      </c>
      <c r="B12" s="8">
        <v>1</v>
      </c>
      <c r="C12" s="11" t="s">
        <v>14</v>
      </c>
      <c r="D12" s="9"/>
      <c r="E12" s="9"/>
      <c r="F12" s="11" t="s">
        <v>14</v>
      </c>
      <c r="G12" s="11" t="s">
        <v>14</v>
      </c>
      <c r="H12" s="11" t="s">
        <v>14</v>
      </c>
    </row>
    <row r="13" spans="1:17" ht="14.25" customHeight="1">
      <c r="A13" s="7" t="s">
        <v>77</v>
      </c>
      <c r="B13" s="8">
        <v>2</v>
      </c>
      <c r="C13" s="9"/>
      <c r="D13" s="9"/>
      <c r="E13" s="9"/>
      <c r="F13" s="9"/>
      <c r="G13" s="11" t="s">
        <v>14</v>
      </c>
      <c r="H13" s="11" t="s">
        <v>14</v>
      </c>
      <c r="K13" s="47" t="s">
        <v>120</v>
      </c>
      <c r="L13" s="48">
        <v>45</v>
      </c>
    </row>
    <row r="14" spans="1:17" ht="14.25" customHeight="1">
      <c r="A14" s="7" t="s">
        <v>21</v>
      </c>
      <c r="B14" s="8">
        <v>2</v>
      </c>
      <c r="C14" s="11" t="s">
        <v>14</v>
      </c>
      <c r="D14" s="9"/>
      <c r="E14" s="9"/>
      <c r="F14" s="9"/>
      <c r="G14" s="11" t="s">
        <v>14</v>
      </c>
      <c r="H14" s="11" t="s">
        <v>14</v>
      </c>
      <c r="K14" s="47" t="s">
        <v>121</v>
      </c>
      <c r="L14" s="54">
        <f>Q9/L13*100</f>
        <v>51.111111111111107</v>
      </c>
    </row>
    <row r="15" spans="1:17" ht="14.25" customHeight="1">
      <c r="A15" s="7" t="s">
        <v>80</v>
      </c>
      <c r="B15" s="8">
        <v>1</v>
      </c>
      <c r="C15" s="11" t="s">
        <v>14</v>
      </c>
      <c r="D15" s="9"/>
      <c r="E15" s="11" t="s">
        <v>14</v>
      </c>
      <c r="F15" s="9"/>
      <c r="G15" s="9"/>
      <c r="H15" s="11" t="s">
        <v>14</v>
      </c>
    </row>
    <row r="16" spans="1:17" ht="14.25" customHeight="1">
      <c r="A16" s="7" t="s">
        <v>81</v>
      </c>
      <c r="B16" s="8">
        <v>1</v>
      </c>
      <c r="C16" s="11" t="s">
        <v>14</v>
      </c>
      <c r="D16" s="9"/>
      <c r="E16" s="9"/>
      <c r="F16" s="9"/>
      <c r="G16" s="9"/>
      <c r="H16" s="11" t="s">
        <v>14</v>
      </c>
    </row>
    <row r="17" spans="1:11" ht="14.25" customHeight="1">
      <c r="A17" s="7" t="s">
        <v>83</v>
      </c>
      <c r="B17" s="8">
        <v>1</v>
      </c>
      <c r="C17" s="11" t="s">
        <v>14</v>
      </c>
      <c r="D17" s="9"/>
      <c r="E17" s="9"/>
      <c r="F17" s="9"/>
      <c r="G17" s="11" t="s">
        <v>14</v>
      </c>
      <c r="H17" s="11" t="s">
        <v>14</v>
      </c>
    </row>
    <row r="18" spans="1:11" ht="14.25" customHeight="1">
      <c r="A18" s="7" t="s">
        <v>85</v>
      </c>
      <c r="B18" s="8">
        <v>1</v>
      </c>
      <c r="C18" s="11" t="s">
        <v>14</v>
      </c>
      <c r="D18" s="9"/>
      <c r="E18" s="9"/>
      <c r="F18" s="11" t="s">
        <v>14</v>
      </c>
      <c r="G18" s="11" t="s">
        <v>14</v>
      </c>
      <c r="H18" s="11" t="s">
        <v>14</v>
      </c>
    </row>
    <row r="19" spans="1:11" ht="14.25" customHeight="1">
      <c r="A19" s="7" t="s">
        <v>86</v>
      </c>
      <c r="B19" s="8">
        <v>2</v>
      </c>
      <c r="C19" s="11" t="s">
        <v>14</v>
      </c>
      <c r="D19" s="9"/>
      <c r="E19" s="9"/>
      <c r="F19" s="11" t="s">
        <v>14</v>
      </c>
      <c r="G19" s="11" t="s">
        <v>14</v>
      </c>
      <c r="H19" s="11" t="s">
        <v>14</v>
      </c>
    </row>
    <row r="20" spans="1:11" ht="14.25" customHeight="1">
      <c r="A20" s="7" t="s">
        <v>59</v>
      </c>
      <c r="B20" s="8">
        <v>3</v>
      </c>
      <c r="C20" s="11" t="s">
        <v>14</v>
      </c>
      <c r="D20" s="9"/>
      <c r="E20" s="9"/>
      <c r="F20" s="11" t="s">
        <v>14</v>
      </c>
      <c r="G20" s="11" t="s">
        <v>14</v>
      </c>
      <c r="H20" s="11" t="s">
        <v>14</v>
      </c>
    </row>
    <row r="21" spans="1:11" ht="14.25" customHeight="1">
      <c r="A21" s="7" t="s">
        <v>88</v>
      </c>
      <c r="B21" s="8">
        <v>1.5</v>
      </c>
      <c r="C21" s="11" t="s">
        <v>14</v>
      </c>
      <c r="D21" s="9"/>
      <c r="E21" s="11" t="s">
        <v>14</v>
      </c>
      <c r="F21" s="11" t="s">
        <v>14</v>
      </c>
      <c r="G21" s="11" t="s">
        <v>14</v>
      </c>
      <c r="H21" s="11" t="s">
        <v>14</v>
      </c>
    </row>
    <row r="22" spans="1:11" ht="14.25" customHeight="1">
      <c r="A22" s="7" t="s">
        <v>89</v>
      </c>
      <c r="B22" s="8">
        <v>1</v>
      </c>
      <c r="C22" s="11" t="s">
        <v>14</v>
      </c>
      <c r="D22" s="9"/>
      <c r="E22" s="11" t="s">
        <v>14</v>
      </c>
      <c r="F22" s="9"/>
      <c r="G22" s="9"/>
      <c r="H22" s="11" t="s">
        <v>14</v>
      </c>
    </row>
    <row r="23" spans="1:11" ht="14.25" customHeight="1">
      <c r="A23" s="7" t="s">
        <v>90</v>
      </c>
      <c r="B23" s="8">
        <v>2</v>
      </c>
      <c r="C23" s="11" t="s">
        <v>14</v>
      </c>
      <c r="D23" s="9"/>
      <c r="E23" s="11" t="s">
        <v>14</v>
      </c>
      <c r="F23" s="9"/>
      <c r="G23" s="9"/>
      <c r="H23" s="11" t="s">
        <v>14</v>
      </c>
      <c r="K23" s="41"/>
    </row>
    <row r="24" spans="1:11" ht="14.25" customHeight="1">
      <c r="A24" s="7" t="s">
        <v>91</v>
      </c>
      <c r="B24" s="8">
        <v>2</v>
      </c>
      <c r="C24" s="11" t="s">
        <v>14</v>
      </c>
      <c r="D24" s="9"/>
      <c r="E24" s="11" t="s">
        <v>14</v>
      </c>
      <c r="F24" s="9"/>
      <c r="G24" s="9"/>
      <c r="H24" s="11" t="s">
        <v>14</v>
      </c>
    </row>
    <row r="25" spans="1:11" ht="14.25" customHeight="1">
      <c r="A25" s="7" t="s">
        <v>93</v>
      </c>
      <c r="B25" s="8">
        <v>2</v>
      </c>
      <c r="C25" s="9"/>
      <c r="D25" s="9"/>
      <c r="E25" s="9"/>
      <c r="F25" s="9"/>
      <c r="G25" s="11" t="s">
        <v>14</v>
      </c>
      <c r="H25" s="11" t="s">
        <v>14</v>
      </c>
    </row>
    <row r="26" spans="1:11" ht="14.25" customHeight="1">
      <c r="A26" s="7" t="s">
        <v>94</v>
      </c>
      <c r="B26" s="8">
        <v>1.5</v>
      </c>
      <c r="C26" s="11" t="s">
        <v>14</v>
      </c>
      <c r="D26" s="9"/>
      <c r="E26" s="9"/>
      <c r="F26" s="11" t="s">
        <v>14</v>
      </c>
      <c r="G26" s="11" t="s">
        <v>14</v>
      </c>
      <c r="H26" s="11" t="s">
        <v>14</v>
      </c>
    </row>
    <row r="27" spans="1:11" ht="14.25" customHeight="1">
      <c r="A27" s="7" t="s">
        <v>95</v>
      </c>
      <c r="B27" s="8">
        <v>1</v>
      </c>
      <c r="C27" s="11" t="s">
        <v>14</v>
      </c>
      <c r="D27" s="11" t="s">
        <v>14</v>
      </c>
      <c r="E27" s="11" t="s">
        <v>14</v>
      </c>
      <c r="F27" s="11" t="s">
        <v>14</v>
      </c>
      <c r="G27" s="9"/>
      <c r="H27" s="11" t="s">
        <v>14</v>
      </c>
    </row>
    <row r="28" spans="1:11" ht="14.25" customHeight="1">
      <c r="A28" s="7" t="s">
        <v>96</v>
      </c>
      <c r="B28" s="8">
        <v>3</v>
      </c>
      <c r="C28" s="11" t="s">
        <v>14</v>
      </c>
      <c r="D28" s="9"/>
      <c r="E28" s="9"/>
      <c r="F28" s="9"/>
      <c r="G28" s="9"/>
      <c r="H28" s="11" t="s">
        <v>14</v>
      </c>
    </row>
    <row r="29" spans="1:11" ht="14.25" customHeight="1">
      <c r="A29" s="15" t="s">
        <v>45</v>
      </c>
      <c r="B29" s="16"/>
      <c r="C29" s="16">
        <f t="shared" ref="C29:H29" si="3">SUMIF(C6:C28, "=Y", $B$6:$B$28)</f>
        <v>31</v>
      </c>
      <c r="D29" s="16">
        <f t="shared" si="3"/>
        <v>2</v>
      </c>
      <c r="E29" s="16">
        <f t="shared" si="3"/>
        <v>11.5</v>
      </c>
      <c r="F29" s="16">
        <f t="shared" si="3"/>
        <v>15.5</v>
      </c>
      <c r="G29" s="16">
        <f t="shared" si="3"/>
        <v>24.5</v>
      </c>
      <c r="H29" s="16">
        <f t="shared" si="3"/>
        <v>37.5</v>
      </c>
    </row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</sheetData>
  <mergeCells count="3">
    <mergeCell ref="A1:C1"/>
    <mergeCell ref="A2:C2"/>
    <mergeCell ref="A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Afon Teifi</vt:lpstr>
      <vt:lpstr>Afon Tywi</vt:lpstr>
      <vt:lpstr>Berwyn</vt:lpstr>
      <vt:lpstr>Cae'r Meirch</vt:lpstr>
      <vt:lpstr>Carn Gafallt</vt:lpstr>
      <vt:lpstr>Coed y Crychydd</vt:lpstr>
      <vt:lpstr>Coedydd Aber</vt:lpstr>
      <vt:lpstr>Coedydd Abergwynant</vt:lpstr>
      <vt:lpstr>Coedydd Dyffryn Ffeistiniog</vt:lpstr>
      <vt:lpstr>Cors Caron</vt:lpstr>
      <vt:lpstr>Cwm Doethie (moor)</vt:lpstr>
      <vt:lpstr>Cwm Doethie (wood)</vt:lpstr>
      <vt:lpstr>Dyfi (lowland grass)</vt:lpstr>
      <vt:lpstr>Dyfi (lowland water)</vt:lpstr>
      <vt:lpstr>Dyfi (sand dunes)</vt:lpstr>
      <vt:lpstr>Dyfi (wood)</vt:lpstr>
      <vt:lpstr>Elenydd</vt:lpstr>
      <vt:lpstr>Eryri (moor with water)</vt:lpstr>
      <vt:lpstr>Eryri (moor without water)</vt:lpstr>
      <vt:lpstr>Glaslyn</vt:lpstr>
      <vt:lpstr>Gwlyptiroedd Casnewydd</vt:lpstr>
      <vt:lpstr>Llyn Bodgylched</vt:lpstr>
      <vt:lpstr>Llynnau y Ffali</vt:lpstr>
      <vt:lpstr>Malltraeth Marsh (lowland grass</vt:lpstr>
      <vt:lpstr>Malltraeth Marsh (lowland water</vt:lpstr>
      <vt:lpstr>Marcheini Uplands</vt:lpstr>
      <vt:lpstr>Migneint-Arenig-Dduallt</vt:lpstr>
      <vt:lpstr>Moel y Golfa</vt:lpstr>
      <vt:lpstr>Morfa Harlech</vt:lpstr>
      <vt:lpstr>Mynydd Hiraethog</vt:lpstr>
      <vt:lpstr>Nedern Brook Wetlands</vt:lpstr>
      <vt:lpstr>Newborough Warren</vt:lpstr>
      <vt:lpstr>Pumlumon</vt:lpstr>
      <vt:lpstr>Ruabon</vt:lpstr>
      <vt:lpstr>Twyni Lacharn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Caravaggi</dc:creator>
  <cp:lastModifiedBy>Windows User</cp:lastModifiedBy>
  <dcterms:created xsi:type="dcterms:W3CDTF">2020-07-21T10:42:59Z</dcterms:created>
  <dcterms:modified xsi:type="dcterms:W3CDTF">2020-07-21T21:58:38Z</dcterms:modified>
</cp:coreProperties>
</file>