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arch\Git-repos\c3hm\tests\fixtures\"/>
    </mc:Choice>
  </mc:AlternateContent>
  <xr:revisionPtr revIDLastSave="0" documentId="13_ncr:1_{48B335E7-DA69-47B8-BB09-288EBAAA135E}" xr6:coauthVersionLast="47" xr6:coauthVersionMax="47" xr10:uidLastSave="{00000000-0000-0000-0000-000000000000}"/>
  <bookViews>
    <workbookView xWindow="-27953" yWindow="428" windowWidth="27248" windowHeight="14737" activeTab="2" xr2:uid="{00000000-000D-0000-FFFF-FFFF00000000}"/>
  </bookViews>
  <sheets>
    <sheet name="houle" sheetId="1" r:id="rId1"/>
    <sheet name="archibord" sheetId="2" r:id="rId2"/>
    <sheet name="gc_rhum" sheetId="3" r:id="rId3"/>
  </sheets>
  <definedNames>
    <definedName name="cthm_C1_I2_commentaire" localSheetId="1">archibord!$D$12</definedName>
    <definedName name="cthm_C1_I2_commentaire" localSheetId="2">gc_rhum!$D$12</definedName>
    <definedName name="cthm_C1_I2_commentaire" localSheetId="0">houle!$D$12</definedName>
    <definedName name="cthm_C1_I2_points" localSheetId="1">archibord!$F$12</definedName>
    <definedName name="cthm_C1_I2_points" localSheetId="2">gc_rhum!$F$12</definedName>
    <definedName name="cthm_C1_I2_points" localSheetId="0">houle!$F$12</definedName>
    <definedName name="cthm_C1_I3_commentaire" localSheetId="1">archibord!$D$13</definedName>
    <definedName name="cthm_C1_I3_commentaire" localSheetId="2">gc_rhum!$D$13</definedName>
    <definedName name="cthm_C1_I3_commentaire" localSheetId="0">houle!$D$13</definedName>
    <definedName name="cthm_C1_I3_points" localSheetId="1">archibord!$F$13</definedName>
    <definedName name="cthm_C1_I3_points" localSheetId="2">gc_rhum!$F$13</definedName>
    <definedName name="cthm_C1_I3_points" localSheetId="0">houle!$F$13</definedName>
    <definedName name="cthm_C1_I4_commentaire" localSheetId="1">archibord!$D$14</definedName>
    <definedName name="cthm_C1_I4_commentaire" localSheetId="2">gc_rhum!$D$14</definedName>
    <definedName name="cthm_C1_I4_commentaire" localSheetId="0">houle!$D$14</definedName>
    <definedName name="cthm_C1_I4_points" localSheetId="1">archibord!$F$14</definedName>
    <definedName name="cthm_C1_I4_points" localSheetId="2">gc_rhum!$F$14</definedName>
    <definedName name="cthm_C1_I4_points" localSheetId="0">houle!$F$14</definedName>
    <definedName name="cthm_C2_commentaire" localSheetId="1">archibord!$D$15</definedName>
    <definedName name="cthm_C2_commentaire" localSheetId="2">gc_rhum!$D$15</definedName>
    <definedName name="cthm_C2_commentaire" localSheetId="0">houle!$D$15</definedName>
    <definedName name="cthm_C2_I1_commentaire" localSheetId="1">archibord!$D$16</definedName>
    <definedName name="cthm_C2_I1_commentaire" localSheetId="2">gc_rhum!$D$16</definedName>
    <definedName name="cthm_C2_I1_commentaire" localSheetId="0">houle!$D$16</definedName>
    <definedName name="cthm_C2_I1_points" localSheetId="1">archibord!$F$16</definedName>
    <definedName name="cthm_C2_I1_points" localSheetId="2">gc_rhum!$F$16</definedName>
    <definedName name="cthm_C2_I1_points" localSheetId="0">houle!$F$16</definedName>
    <definedName name="cthm_C2_I2_commentaire" localSheetId="1">archibord!$D$17</definedName>
    <definedName name="cthm_C2_I2_commentaire" localSheetId="2">gc_rhum!$D$17</definedName>
    <definedName name="cthm_C2_I2_commentaire" localSheetId="0">houle!$D$17</definedName>
    <definedName name="cthm_C2_I2_points" localSheetId="1">archibord!$F$17</definedName>
    <definedName name="cthm_C2_I2_points" localSheetId="2">gc_rhum!$F$17</definedName>
    <definedName name="cthm_C2_I2_points" localSheetId="0">houle!$F$17</definedName>
    <definedName name="cthm_C2_I3_commentaire" localSheetId="1">archibord!$D$18</definedName>
    <definedName name="cthm_C2_I3_commentaire" localSheetId="2">gc_rhum!$D$18</definedName>
    <definedName name="cthm_C2_I3_commentaire" localSheetId="0">houle!$D$18</definedName>
    <definedName name="cthm_C2_I3_points" localSheetId="1">archibord!$F$18</definedName>
    <definedName name="cthm_C2_I3_points" localSheetId="2">gc_rhum!$F$18</definedName>
    <definedName name="cthm_C2_I3_points" localSheetId="0">houle!$F$18</definedName>
    <definedName name="cthm_C2_points" localSheetId="1">archibord!$F$15</definedName>
    <definedName name="cthm_C2_points" localSheetId="2">gc_rhum!$F$15</definedName>
    <definedName name="cthm_C2_points" localSheetId="0">houle!$F$15</definedName>
    <definedName name="cthm_C3_commentaire" localSheetId="1">archibord!$D$19</definedName>
    <definedName name="cthm_C3_commentaire" localSheetId="2">gc_rhum!$D$19</definedName>
    <definedName name="cthm_C3_commentaire" localSheetId="0">houle!$D$19</definedName>
    <definedName name="cthm_C3_I1_commentaire" localSheetId="1">archibord!$D$20</definedName>
    <definedName name="cthm_C3_I1_commentaire" localSheetId="2">gc_rhum!$D$20</definedName>
    <definedName name="cthm_C3_I1_commentaire" localSheetId="0">houle!$D$20</definedName>
    <definedName name="cthm_C3_I1_points" localSheetId="1">archibord!$F$20</definedName>
    <definedName name="cthm_C3_I1_points" localSheetId="2">gc_rhum!$F$20</definedName>
    <definedName name="cthm_C3_I1_points" localSheetId="0">houle!$F$20</definedName>
    <definedName name="cthm_C3_I2_commentaire" localSheetId="1">archibord!$D$21</definedName>
    <definedName name="cthm_C3_I2_commentaire" localSheetId="2">gc_rhum!$D$21</definedName>
    <definedName name="cthm_C3_I2_commentaire" localSheetId="0">houle!$D$21</definedName>
    <definedName name="cthm_C3_I2_points" localSheetId="1">archibord!$F$21</definedName>
    <definedName name="cthm_C3_I2_points" localSheetId="2">gc_rhum!$F$21</definedName>
    <definedName name="cthm_C3_I2_points" localSheetId="0">houle!$F$21</definedName>
    <definedName name="cthm_C3_I3_commentaire" localSheetId="1">archibord!$D$22</definedName>
    <definedName name="cthm_C3_I3_commentaire" localSheetId="2">gc_rhum!$D$22</definedName>
    <definedName name="cthm_C3_I3_commentaire" localSheetId="0">houle!$D$22</definedName>
    <definedName name="cthm_C3_I3_points" localSheetId="1">archibord!$F$22</definedName>
    <definedName name="cthm_C3_I3_points" localSheetId="2">gc_rhum!$F$22</definedName>
    <definedName name="cthm_C3_I3_points" localSheetId="0">houle!$F$22</definedName>
    <definedName name="cthm_C3_points" localSheetId="1">archibord!$F$19</definedName>
    <definedName name="cthm_C3_points" localSheetId="2">gc_rhum!$F$19</definedName>
    <definedName name="cthm_C3_points" localSheetId="0">houle!$F$19</definedName>
    <definedName name="cthm_code_omnivox" localSheetId="1">archibord!$B$4</definedName>
    <definedName name="cthm_code_omnivox" localSheetId="2">gc_rhum!$B$4</definedName>
    <definedName name="cthm_code_omnivox" localSheetId="0">houle!$B$4</definedName>
    <definedName name="cthm_eval_commentaire" localSheetId="1">archibord!$D$7</definedName>
    <definedName name="cthm_eval_commentaire" localSheetId="2">gc_rhum!$D$7</definedName>
    <definedName name="cthm_eval_commentaire" localSheetId="0">houle!$D$7</definedName>
    <definedName name="cthm_eval_points" localSheetId="1">archibord!$F$7</definedName>
    <definedName name="cthm_eval_points" localSheetId="2">gc_rhum!$F$7</definedName>
    <definedName name="cthm_eval_points" localSheetId="0">houle!$F$7</definedName>
    <definedName name="cthm_lessivage_balai_commentaire" localSheetId="1">archibord!$D$11</definedName>
    <definedName name="cthm_lessivage_balai_commentaire" localSheetId="2">gc_rhum!$D$11</definedName>
    <definedName name="cthm_lessivage_balai_commentaire" localSheetId="0">houle!$D$11</definedName>
    <definedName name="cthm_lessivage_balai_points" localSheetId="1">archibord!$F$11</definedName>
    <definedName name="cthm_lessivage_balai_points" localSheetId="2">gc_rhum!$F$11</definedName>
    <definedName name="cthm_lessivage_balai_points" localSheetId="0">houle!$F$11</definedName>
    <definedName name="cthm_lessivage_commentaire" localSheetId="1">archibord!$D$10</definedName>
    <definedName name="cthm_lessivage_commentaire" localSheetId="2">gc_rhum!$D$10</definedName>
    <definedName name="cthm_lessivage_commentaire" localSheetId="0">houle!$D$10</definedName>
    <definedName name="cthm_lessivage_points" localSheetId="1">archibord!$F$10</definedName>
    <definedName name="cthm_lessivage_points" localSheetId="2">gc_rhum!$F$10</definedName>
    <definedName name="cthm_lessivage_points" localSheetId="0">houle!$F$10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H22" i="3" s="1"/>
  <c r="F21" i="3"/>
  <c r="H21" i="3" s="1"/>
  <c r="E21" i="3"/>
  <c r="F20" i="3"/>
  <c r="G20" i="3" s="1"/>
  <c r="E20" i="3"/>
  <c r="F18" i="3"/>
  <c r="H18" i="3" s="1"/>
  <c r="E18" i="3"/>
  <c r="F17" i="3"/>
  <c r="E17" i="3" s="1"/>
  <c r="F16" i="3"/>
  <c r="H16" i="3" s="1"/>
  <c r="F15" i="3"/>
  <c r="G15" i="3" s="1"/>
  <c r="F14" i="3"/>
  <c r="G14" i="3" s="1"/>
  <c r="E14" i="3"/>
  <c r="F13" i="3"/>
  <c r="H13" i="3" s="1"/>
  <c r="F12" i="3"/>
  <c r="G12" i="3" s="1"/>
  <c r="F11" i="3"/>
  <c r="E11" i="3" s="1"/>
  <c r="F22" i="2"/>
  <c r="G22" i="2" s="1"/>
  <c r="F21" i="2"/>
  <c r="G21" i="2" s="1"/>
  <c r="E21" i="2"/>
  <c r="F20" i="2"/>
  <c r="H20" i="2" s="1"/>
  <c r="E20" i="2"/>
  <c r="F19" i="2"/>
  <c r="E19" i="2" s="1"/>
  <c r="F18" i="2"/>
  <c r="H18" i="2" s="1"/>
  <c r="E18" i="2"/>
  <c r="F17" i="2"/>
  <c r="H17" i="2" s="1"/>
  <c r="E17" i="2"/>
  <c r="F16" i="2"/>
  <c r="H16" i="2" s="1"/>
  <c r="E16" i="2"/>
  <c r="F15" i="2"/>
  <c r="G15" i="2" s="1"/>
  <c r="F14" i="2"/>
  <c r="H14" i="2" s="1"/>
  <c r="F13" i="2"/>
  <c r="E13" i="2" s="1"/>
  <c r="F12" i="2"/>
  <c r="H12" i="2" s="1"/>
  <c r="E12" i="2"/>
  <c r="F11" i="2"/>
  <c r="G11" i="2" s="1"/>
  <c r="F22" i="1"/>
  <c r="H22" i="1" s="1"/>
  <c r="E22" i="1"/>
  <c r="F21" i="1"/>
  <c r="E21" i="1" s="1"/>
  <c r="F20" i="1"/>
  <c r="H20" i="1" s="1"/>
  <c r="E20" i="1"/>
  <c r="F19" i="1"/>
  <c r="G19" i="1" s="1"/>
  <c r="F18" i="1"/>
  <c r="H18" i="1" s="1"/>
  <c r="E18" i="1"/>
  <c r="F17" i="1"/>
  <c r="G17" i="1" s="1"/>
  <c r="E17" i="1"/>
  <c r="F16" i="1"/>
  <c r="F15" i="1" s="1"/>
  <c r="F14" i="1"/>
  <c r="H14" i="1" s="1"/>
  <c r="E14" i="1"/>
  <c r="F13" i="1"/>
  <c r="G13" i="1" s="1"/>
  <c r="F12" i="1"/>
  <c r="G12" i="1" s="1"/>
  <c r="E12" i="1"/>
  <c r="F11" i="1"/>
  <c r="H11" i="1" s="1"/>
  <c r="F10" i="1"/>
  <c r="E16" i="3" l="1"/>
  <c r="F19" i="3"/>
  <c r="H20" i="3"/>
  <c r="E15" i="3"/>
  <c r="H17" i="3"/>
  <c r="H14" i="3"/>
  <c r="E13" i="3"/>
  <c r="G11" i="3"/>
  <c r="F10" i="3"/>
  <c r="G10" i="3" s="1"/>
  <c r="H11" i="3"/>
  <c r="E22" i="2"/>
  <c r="H22" i="2"/>
  <c r="H21" i="2"/>
  <c r="G20" i="2"/>
  <c r="E15" i="2"/>
  <c r="E14" i="2"/>
  <c r="G14" i="2"/>
  <c r="G13" i="2"/>
  <c r="H13" i="2"/>
  <c r="F10" i="2"/>
  <c r="G21" i="1"/>
  <c r="H21" i="1"/>
  <c r="F7" i="1"/>
  <c r="E7" i="1" s="1"/>
  <c r="E11" i="1"/>
  <c r="E15" i="1"/>
  <c r="G15" i="1"/>
  <c r="E10" i="1"/>
  <c r="E16" i="1"/>
  <c r="G19" i="2"/>
  <c r="G17" i="3"/>
  <c r="H16" i="1"/>
  <c r="G22" i="1"/>
  <c r="G13" i="3"/>
  <c r="G18" i="1"/>
  <c r="G16" i="2"/>
  <c r="H12" i="3"/>
  <c r="H17" i="1"/>
  <c r="H12" i="1"/>
  <c r="E13" i="1"/>
  <c r="E11" i="2"/>
  <c r="H13" i="1"/>
  <c r="F7" i="3"/>
  <c r="E12" i="3"/>
  <c r="G16" i="1"/>
  <c r="G18" i="3"/>
  <c r="E19" i="1"/>
  <c r="H11" i="2"/>
  <c r="G17" i="2"/>
  <c r="G21" i="3"/>
  <c r="G14" i="1"/>
  <c r="G20" i="1"/>
  <c r="G12" i="2"/>
  <c r="E22" i="3"/>
  <c r="G10" i="1"/>
  <c r="G11" i="1"/>
  <c r="G18" i="2"/>
  <c r="G16" i="3"/>
  <c r="G22" i="3"/>
  <c r="G19" i="3" l="1"/>
  <c r="E19" i="3"/>
  <c r="E10" i="3"/>
  <c r="G10" i="2"/>
  <c r="E10" i="2"/>
  <c r="F7" i="2"/>
  <c r="G7" i="1"/>
  <c r="E7" i="3"/>
  <c r="G7" i="3"/>
  <c r="G7" i="2" l="1"/>
  <c r="E7" i="2"/>
</calcChain>
</file>

<file path=xl/sharedStrings.xml><?xml version="1.0" encoding="utf-8"?>
<sst xmlns="http://schemas.openxmlformats.org/spreadsheetml/2006/main" count="112" uniqueCount="42">
  <si>
    <t>Grille d'évaluation – Le Grand Carénage des Flibustiers</t>
  </si>
  <si>
    <t>Étudiant</t>
  </si>
  <si>
    <t>Timonière Houle</t>
  </si>
  <si>
    <t>Code omnivox</t>
  </si>
  <si>
    <t>314159</t>
  </si>
  <si>
    <t>Note en %</t>
  </si>
  <si>
    <t>Note en pts</t>
  </si>
  <si>
    <t>Commentaire</t>
  </si>
  <si>
    <t>Niveau</t>
  </si>
  <si>
    <t>Total sur 100 pts</t>
  </si>
  <si>
    <t>Descripteur</t>
  </si>
  <si>
    <t>Grand lessivage du pont (30 pts)</t>
  </si>
  <si>
    <t>Balai brandi comme un sabre en pleine mêlée (10 pts)</t>
  </si>
  <si>
    <t>Seau d’eau salée renversé avec panache (10 pts)</t>
  </si>
  <si>
    <t>Mousse digne d’un kraken en plein spasme (5 pts)</t>
  </si>
  <si>
    <t>Chant marin entonné en chœur pour stimuler l’équipage (5 pts)</t>
  </si>
  <si>
    <t>Hissage du pavillon noir (40 pts)</t>
  </si>
  <si>
    <t>Cordage enroulé en huit impeccable (14 pts)</t>
  </si>
  <si>
    <t>Pavillon solidement fixé au mât (13 pts)</t>
  </si>
  <si>
    <t>Drisse tendue sans nœud lâche (13 pts)</t>
  </si>
  <si>
    <t>Distribution du rhum (30 pts)</t>
  </si>
  <si>
    <t>Gobelets remplis jusqu’à ras bord (10 pts)</t>
  </si>
  <si>
    <t>File d’attente de matelots respectée (10 pts)</t>
  </si>
  <si>
    <t>Toast improvisé incluant le capitaine (10 pts)</t>
  </si>
  <si>
    <t>Moussaillon ArchiBord</t>
  </si>
  <si>
    <t>271828</t>
  </si>
  <si>
    <t>Quartier-maître GrandeColline-Rhum</t>
  </si>
  <si>
    <t>19216801</t>
  </si>
  <si>
    <t>Commentaire A</t>
  </si>
  <si>
    <t>Commentaire B</t>
  </si>
  <si>
    <t>Commentaire C</t>
  </si>
  <si>
    <t>Commentaire D</t>
  </si>
  <si>
    <t>Commentaire E</t>
  </si>
  <si>
    <t>Commentaire F</t>
  </si>
  <si>
    <t>Commentaire G</t>
  </si>
  <si>
    <t>Commentaire H</t>
  </si>
  <si>
    <t>Commentaire I</t>
  </si>
  <si>
    <t>Commentaire J</t>
  </si>
  <si>
    <t>Bravo !</t>
  </si>
  <si>
    <t>Vous allez être jeté par-dessus bord !</t>
  </si>
  <si>
    <t>À revoir</t>
  </si>
  <si>
    <t>Vous êtes sur la bonne voie ! 5% bonus pour vos efforts.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</si>
</sst>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name val="Calibri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5F5F5"/>
        <bgColor rgb="FFFF99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BBBBBB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2" borderId="1"/>
    <xf numFmtId="0" fontId="4" fillId="0" borderId="3"/>
    <xf numFmtId="0" fontId="6" fillId="0" borderId="0"/>
  </cellStyleXfs>
  <cellXfs count="17">
    <xf numFmtId="0" fontId="0" fillId="0" borderId="0" xfId="0"/>
    <xf numFmtId="0" fontId="1" fillId="0" borderId="0" xfId="1"/>
    <xf numFmtId="0" fontId="2" fillId="0" borderId="0" xfId="2"/>
    <xf numFmtId="0" fontId="3" fillId="2" borderId="2" xfId="3" applyBorder="1"/>
    <xf numFmtId="0" fontId="4" fillId="0" borderId="3" xfId="4"/>
    <xf numFmtId="9" fontId="0" fillId="0" borderId="0" xfId="0" applyNumberFormat="1"/>
    <xf numFmtId="9" fontId="5" fillId="3" borderId="0" xfId="0" applyNumberFormat="1" applyFont="1" applyFill="1"/>
    <xf numFmtId="0" fontId="5" fillId="3" borderId="0" xfId="0" applyFont="1" applyFill="1"/>
    <xf numFmtId="0" fontId="6" fillId="0" borderId="0" xfId="5"/>
    <xf numFmtId="9" fontId="0" fillId="3" borderId="0" xfId="0" applyNumberFormat="1" applyFill="1"/>
    <xf numFmtId="0" fontId="0" fillId="3" borderId="0" xfId="0" applyFill="1"/>
    <xf numFmtId="0" fontId="2" fillId="0" borderId="4" xfId="2" applyBorder="1"/>
    <xf numFmtId="9" fontId="0" fillId="0" borderId="4" xfId="0" applyNumberFormat="1" applyBorder="1"/>
    <xf numFmtId="0" fontId="0" fillId="0" borderId="4" xfId="0" applyBorder="1"/>
    <xf numFmtId="9" fontId="5" fillId="3" borderId="4" xfId="0" applyNumberFormat="1" applyFont="1" applyFill="1" applyBorder="1"/>
    <xf numFmtId="0" fontId="5" fillId="3" borderId="4" xfId="0" applyFont="1" applyFill="1" applyBorder="1"/>
    <xf numFmtId="0" fontId="0" fillId="0" borderId="2" xfId="0" applyBorder="1"/>
  </cellXfs>
  <cellStyles count="6">
    <cellStyle name="Calculation" xfId="3" builtinId="22"/>
    <cellStyle name="Explanatory Text" xfId="5" builtinId="53"/>
    <cellStyle name="Heading 2" xfId="4" builtinId="17"/>
    <cellStyle name="Heading 4" xfId="2" builtinId="19"/>
    <cellStyle name="Normal" xfId="0" builtinId="0"/>
    <cellStyle name="Title" xfId="1" builtinId="15"/>
  </cellStyles>
  <dxfs count="12"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workbookViewId="0">
      <selection activeCell="D8" sqref="D8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</v>
      </c>
    </row>
    <row r="4" spans="1:8" x14ac:dyDescent="0.45">
      <c r="A4" t="s">
        <v>3</v>
      </c>
      <c r="B4" t="s">
        <v>4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t="s">
        <v>38</v>
      </c>
      <c r="E7" s="6">
        <f>F7 / 100</f>
        <v>1</v>
      </c>
      <c r="F7" s="7">
        <f>IF(AND(NOT(ISBLANK(B7)),NOT(ISBLANK(C7))), NA(), IF(NOT(ISBLANK(B7)),B7 * 100,IF(NOT(ISBLANK(C7)),C7, SUM(cthm_lessivage_points, cthm_C2_points, cthm_C3_points))))</f>
        <v>100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Excellent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E10" s="6">
        <f>F10 / 30</f>
        <v>1</v>
      </c>
      <c r="F10" s="7">
        <f>IF(AND(NOT(ISBLANK(B10)),NOT(ISBLANK(C10))), NA(), IF(NOT(ISBLANK(B10)),B10 * 30,IF(NOT(ISBLANK(C10)),C10, SUM(cthm_lessivage_balai_points, cthm_C1_I2_points, cthm_C1_I3_points, cthm_C1_I4_points))))</f>
        <v>30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Excellent</v>
      </c>
      <c r="H10" s="7"/>
    </row>
    <row r="11" spans="1:8" ht="15.75" x14ac:dyDescent="0.5">
      <c r="A11" s="8" t="s">
        <v>12</v>
      </c>
      <c r="B11" s="5">
        <v>1</v>
      </c>
      <c r="D11" t="s">
        <v>28</v>
      </c>
      <c r="E11" s="9">
        <f>F11 / 10</f>
        <v>1</v>
      </c>
      <c r="F11" s="10">
        <f>IF(AND(NOT(ISBLANK(B11)),NOT(ISBLANK(C11))), NA(), IF(NOT(ISBLANK(B11)),B11 * 10,IF(NOT(ISBLANK(C11)),C11, NA())))</f>
        <v>10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Excellent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Maniable tel un vrai cutlass, le balai fend l’air et terrasse tous les flots de crasse.</v>
      </c>
    </row>
    <row r="12" spans="1:8" ht="15.75" x14ac:dyDescent="0.5">
      <c r="A12" s="8" t="s">
        <v>13</v>
      </c>
      <c r="B12" s="5">
        <v>1</v>
      </c>
      <c r="D12" t="s">
        <v>29</v>
      </c>
      <c r="E12" s="9">
        <f>F12 / 10</f>
        <v>1</v>
      </c>
      <c r="F12" s="10">
        <f>IF(AND(NOT(ISBLANK(B12)),NOT(ISBLANK(C12))), NA(), IF(NOT(ISBLANK(B12)),B12 * 10,IF(NOT(ISBLANK(C12)),C12, NA())))</f>
        <v>10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Excellent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Eau jaillissante en gerbes, digne d’une tempête de kraken !</v>
      </c>
    </row>
    <row r="13" spans="1:8" ht="15.75" x14ac:dyDescent="0.5">
      <c r="A13" s="8" t="s">
        <v>14</v>
      </c>
      <c r="B13" s="5">
        <v>1</v>
      </c>
      <c r="D13" t="s">
        <v>30</v>
      </c>
      <c r="E13" s="9">
        <f>F13 / 5</f>
        <v>1</v>
      </c>
      <c r="F13" s="10">
        <f>IF(AND(NOT(ISBLANK(B13)),NOT(ISBLANK(C13))), NA(), IF(NOT(ISBLANK(B13)),B13 * 5,IF(NOT(ISBLANK(C13)),C13, NA())))</f>
        <v>5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Excellent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Crée un tapis de mousse épais comme un nuage d’écume mythique.</v>
      </c>
    </row>
    <row r="14" spans="1:8" ht="15.75" x14ac:dyDescent="0.5">
      <c r="A14" s="8" t="s">
        <v>15</v>
      </c>
      <c r="B14" s="5">
        <v>1</v>
      </c>
      <c r="D14" t="s">
        <v>31</v>
      </c>
      <c r="E14" s="9">
        <f>F14 / 5</f>
        <v>1</v>
      </c>
      <c r="F14" s="10">
        <f>IF(AND(NOT(ISBLANK(B14)),NOT(ISBLANK(C14))), NA(), IF(NOT(ISBLANK(B14)),B14 * 5,IF(NOT(ISBLANK(C14)),C14, NA())))</f>
        <v>5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Excellent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Harmonies parfaites ; mêmes les mouettes balancent la tête en rythme !</v>
      </c>
    </row>
    <row r="15" spans="1:8" x14ac:dyDescent="0.45">
      <c r="A15" s="11" t="s">
        <v>16</v>
      </c>
      <c r="B15" s="12"/>
      <c r="C15" s="13"/>
      <c r="D15" s="13"/>
      <c r="E15" s="14">
        <f>F15 / 40</f>
        <v>1</v>
      </c>
      <c r="F15" s="15">
        <f>IF(AND(NOT(ISBLANK(B15)),NOT(ISBLANK(C15))), NA(), IF(NOT(ISBLANK(B15)),B15 * 40,IF(NOT(ISBLANK(C15)),C15, SUM(cthm_C2_I1_points, cthm_C2_I2_points, cthm_C2_I3_points))))</f>
        <v>40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Excellent</v>
      </c>
      <c r="H15" s="7"/>
    </row>
    <row r="16" spans="1:8" ht="15.75" x14ac:dyDescent="0.5">
      <c r="A16" s="8" t="s">
        <v>17</v>
      </c>
      <c r="B16" s="5">
        <v>1</v>
      </c>
      <c r="D16" s="16" t="s">
        <v>32</v>
      </c>
      <c r="E16" s="9">
        <f>F16 / 14</f>
        <v>1</v>
      </c>
      <c r="F16" s="10">
        <f>IF(AND(NOT(ISBLANK(B16)),NOT(ISBLANK(C16))), NA(), IF(NOT(ISBLANK(B16)),B16 * 14,IF(NOT(ISBLANK(C16)),C16, NA())))</f>
        <v>14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Excellent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Nœud huit parfait, digne d’un musée des beaux cordages !</v>
      </c>
    </row>
    <row r="17" spans="1:8" ht="15.75" x14ac:dyDescent="0.5">
      <c r="A17" s="8" t="s">
        <v>18</v>
      </c>
      <c r="B17" s="5">
        <v>1</v>
      </c>
      <c r="D17" s="16" t="s">
        <v>33</v>
      </c>
      <c r="E17" s="9">
        <f>F17 / 13</f>
        <v>1</v>
      </c>
      <c r="F17" s="10">
        <f>IF(AND(NOT(ISBLANK(B17)),NOT(ISBLANK(C17))), NA(), IF(NOT(ISBLANK(B17)),B17 * 13,IF(NOT(ISBLANK(C17)),C17, NA())))</f>
        <v>13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Excellent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Le drapeau claque fièrement, aucun risque de le voir s’envoler.</v>
      </c>
    </row>
    <row r="18" spans="1:8" ht="15.75" x14ac:dyDescent="0.5">
      <c r="A18" s="8" t="s">
        <v>19</v>
      </c>
      <c r="B18" s="5">
        <v>1</v>
      </c>
      <c r="D18" s="16" t="s">
        <v>34</v>
      </c>
      <c r="E18" s="9">
        <f>F18 / 13</f>
        <v>1</v>
      </c>
      <c r="F18" s="10">
        <f>IF(AND(NOT(ISBLANK(B18)),NOT(ISBLANK(C18))), NA(), IF(NOT(ISBLANK(B18)),B18 * 13,IF(NOT(ISBLANK(C18)),C18, NA())))</f>
        <v>13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Excellent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Tendue comme un étai prêt à affronter la plus rude tempête.</v>
      </c>
    </row>
    <row r="19" spans="1:8" x14ac:dyDescent="0.45">
      <c r="A19" s="11" t="s">
        <v>20</v>
      </c>
      <c r="B19" s="12"/>
      <c r="C19" s="13"/>
      <c r="D19" s="13"/>
      <c r="E19" s="14">
        <f>F19 / 30</f>
        <v>1</v>
      </c>
      <c r="F19" s="15">
        <f>IF(AND(NOT(ISBLANK(B19)),NOT(ISBLANK(C19))), NA(), IF(NOT(ISBLANK(B19)),B19 * 30,IF(NOT(ISBLANK(C19)),C19, SUM(cthm_C3_I1_points, cthm_C3_I2_points, cthm_C3_I3_points))))</f>
        <v>30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Excellent</v>
      </c>
      <c r="H19" s="7"/>
    </row>
    <row r="20" spans="1:8" ht="15.75" x14ac:dyDescent="0.5">
      <c r="A20" s="8" t="s">
        <v>21</v>
      </c>
      <c r="B20" s="5">
        <v>1</v>
      </c>
      <c r="D20" s="16" t="s">
        <v>35</v>
      </c>
      <c r="E20" s="9">
        <f>F20 / 10</f>
        <v>1</v>
      </c>
      <c r="F20" s="10">
        <f>IF(AND(NOT(ISBLANK(B20)),NOT(ISBLANK(C20))), NA(), IF(NOT(ISBLANK(B20)),B20 * 10,IF(NOT(ISBLANK(C20)),C20, NA())))</f>
        <v>10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Excellent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Débordement majestueux ; la mer de rhum pourrait engloutir tout l’équipage !</v>
      </c>
    </row>
    <row r="21" spans="1:8" ht="15.75" x14ac:dyDescent="0.5">
      <c r="A21" s="8" t="s">
        <v>22</v>
      </c>
      <c r="B21" s="5">
        <v>1</v>
      </c>
      <c r="D21" s="16" t="s">
        <v>36</v>
      </c>
      <c r="E21" s="9">
        <f>F21 / 10</f>
        <v>1</v>
      </c>
      <c r="F21" s="10">
        <f>IF(AND(NOT(ISBLANK(B21)),NOT(ISBLANK(C21))), NA(), IF(NOT(ISBLANK(B21)),B21 * 10,IF(NOT(ISBLANK(C21)),C21, NA())))</f>
        <v>10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Excellent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Discipline militaire, file alignée comme un cortège royal.</v>
      </c>
    </row>
    <row r="22" spans="1:8" ht="15.75" x14ac:dyDescent="0.5">
      <c r="A22" s="8" t="s">
        <v>23</v>
      </c>
      <c r="B22" s="5">
        <v>1</v>
      </c>
      <c r="D22" s="16" t="s">
        <v>37</v>
      </c>
      <c r="E22" s="9">
        <f>F22 / 10</f>
        <v>1</v>
      </c>
      <c r="F22" s="10">
        <f>IF(AND(NOT(ISBLANK(B22)),NOT(ISBLANK(C22))), NA(), IF(NOT(ISBLANK(B22)),B22 * 10,IF(NOT(ISBLANK(C22)),C22, NA())))</f>
        <v>10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Excellent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Rime épique et verve flamboyante ; même Neptune essuie une larme.</v>
      </c>
    </row>
  </sheetData>
  <conditionalFormatting sqref="E7">
    <cfRule type="cellIs" dxfId="11" priority="1" stopIfTrue="1" operator="lessThan">
      <formula>0</formula>
    </cfRule>
    <cfRule type="cellIs" dxfId="10" priority="2" stopIfTrue="1" operator="greaterThan">
      <formula>1</formula>
    </cfRule>
  </conditionalFormatting>
  <conditionalFormatting sqref="E10:E22">
    <cfRule type="cellIs" dxfId="9" priority="3" stopIfTrue="1" operator="lessThan">
      <formula>0</formula>
    </cfRule>
    <cfRule type="cellIs" dxfId="8" priority="4" stopIfTrue="1" operator="greater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workbookViewId="0">
      <selection activeCell="C18" sqref="C18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24</v>
      </c>
    </row>
    <row r="4" spans="1:8" x14ac:dyDescent="0.45">
      <c r="A4" t="s">
        <v>3</v>
      </c>
      <c r="B4" t="s">
        <v>25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D7" t="s">
        <v>39</v>
      </c>
      <c r="E7" s="6">
        <f>F7 / 100</f>
        <v>0.50549999999999995</v>
      </c>
      <c r="F7" s="7">
        <f>IF(AND(NOT(ISBLANK(B7)),NOT(ISBLANK(C7))), NA(), IF(NOT(ISBLANK(B7)),B7 * 100,IF(NOT(ISBLANK(C7)),C7, SUM(cthm_lessivage_points, cthm_C2_points, cthm_C3_points))))</f>
        <v>50.55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Insuffisant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D10" t="s">
        <v>40</v>
      </c>
      <c r="E10" s="6">
        <f>F10 / 30</f>
        <v>0.43333333333333335</v>
      </c>
      <c r="F10" s="7">
        <f>IF(AND(NOT(ISBLANK(B10)),NOT(ISBLANK(C10))), NA(), IF(NOT(ISBLANK(B10)),B10 * 30,IF(NOT(ISBLANK(C10)),C10, SUM(cthm_lessivage_balai_points, cthm_C1_I2_points, cthm_C1_I3_points, cthm_C1_I4_points))))</f>
        <v>13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Insuffisant</v>
      </c>
      <c r="H10" s="7"/>
    </row>
    <row r="11" spans="1:8" ht="15.75" x14ac:dyDescent="0.5">
      <c r="A11" s="8" t="s">
        <v>12</v>
      </c>
      <c r="B11" s="5"/>
      <c r="C11">
        <v>4</v>
      </c>
      <c r="E11" s="9">
        <f>F11 / 10</f>
        <v>0.4</v>
      </c>
      <c r="F11" s="10">
        <f>IF(AND(NOT(ISBLANK(B11)),NOT(ISBLANK(C11))), NA(), IF(NOT(ISBLANK(B11)),B11 * 10,IF(NOT(ISBLANK(C11)),C11, NA())))</f>
        <v>4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Insuffisant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Le balai reste figé, le pont grince comme un vieux gréement.</v>
      </c>
    </row>
    <row r="12" spans="1:8" ht="15.75" x14ac:dyDescent="0.5">
      <c r="A12" s="8" t="s">
        <v>13</v>
      </c>
      <c r="B12" s="5"/>
      <c r="C12">
        <v>4</v>
      </c>
      <c r="E12" s="9">
        <f>F12 / 10</f>
        <v>0.4</v>
      </c>
      <c r="F12" s="10">
        <f>IF(AND(NOT(ISBLANK(B12)),NOT(ISBLANK(C12))), NA(), IF(NOT(ISBLANK(B12)),B12 * 10,IF(NOT(ISBLANK(C12)),C12, NA())))</f>
        <v>4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Insuffisant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rebondit, éclaboussures désordonnées partout sauf au bon endroit.</v>
      </c>
    </row>
    <row r="13" spans="1:8" ht="15.75" x14ac:dyDescent="0.5">
      <c r="A13" s="8" t="s">
        <v>14</v>
      </c>
      <c r="B13" s="5"/>
      <c r="C13">
        <v>3</v>
      </c>
      <c r="E13" s="9">
        <f>F13 / 5</f>
        <v>0.6</v>
      </c>
      <c r="F13" s="10">
        <f>IF(AND(NOT(ISBLANK(B13)),NOT(ISBLANK(C13))), NA(), IF(NOT(ISBLANK(B13)),B13 * 5,IF(NOT(ISBLANK(C13)),C13, NA())))</f>
        <v>3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Passable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Mousse clairsemée, opération bâclée.</v>
      </c>
    </row>
    <row r="14" spans="1:8" ht="15.75" x14ac:dyDescent="0.5">
      <c r="A14" s="8" t="s">
        <v>15</v>
      </c>
      <c r="B14" s="5"/>
      <c r="C14">
        <v>2</v>
      </c>
      <c r="E14" s="9">
        <f>F14 / 5</f>
        <v>0.4</v>
      </c>
      <c r="F14" s="10">
        <f>IF(AND(NOT(ISBLANK(B14)),NOT(ISBLANK(C14))), NA(), IF(NOT(ISBLANK(B14)),B14 * 5,IF(NOT(ISBLANK(C14)),C14, NA())))</f>
        <v>2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Insuffisant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Hurlements discordants, l’équipage se bouche les oreilles.</v>
      </c>
    </row>
    <row r="15" spans="1:8" x14ac:dyDescent="0.45">
      <c r="A15" s="11" t="s">
        <v>16</v>
      </c>
      <c r="B15" s="12"/>
      <c r="C15" s="13"/>
      <c r="D15" t="s">
        <v>40</v>
      </c>
      <c r="E15" s="14">
        <f>F15 / 40</f>
        <v>0.60125000000000006</v>
      </c>
      <c r="F15" s="15">
        <f>IF(AND(NOT(ISBLANK(B15)),NOT(ISBLANK(C15))), NA(), IF(NOT(ISBLANK(B15)),B15 * 40,IF(NOT(ISBLANK(C15)),C15, SUM(cthm_C2_I1_points, cthm_C2_I2_points, cthm_C2_I3_points))))</f>
        <v>24.05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Passable</v>
      </c>
      <c r="H15" s="7"/>
    </row>
    <row r="16" spans="1:8" ht="15.75" x14ac:dyDescent="0.5">
      <c r="A16" s="8" t="s">
        <v>17</v>
      </c>
      <c r="B16" s="5">
        <v>0.65</v>
      </c>
      <c r="E16" s="9">
        <f>F16 / 14</f>
        <v>0.65</v>
      </c>
      <c r="F16" s="10">
        <f>IF(AND(NOT(ISBLANK(B16)),NOT(ISBLANK(C16))), NA(), IF(NOT(ISBLANK(B16)),B16 * 14,IF(NOT(ISBLANK(C16)),C16, NA())))</f>
        <v>9.1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Passable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Hésitations visibles, le huit part en vrille.</v>
      </c>
    </row>
    <row r="17" spans="1:8" ht="15.75" x14ac:dyDescent="0.5">
      <c r="A17" s="8" t="s">
        <v>18</v>
      </c>
      <c r="B17" s="5">
        <v>0.65</v>
      </c>
      <c r="E17" s="9">
        <f>F17 / 13</f>
        <v>0.65000000000000013</v>
      </c>
      <c r="F17" s="10">
        <f>IF(AND(NOT(ISBLANK(B17)),NOT(ISBLANK(C17))), NA(), IF(NOT(ISBLANK(B17)),B17 * 13,IF(NOT(ISBLANK(C17)),C17, NA())))</f>
        <v>8.4500000000000011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Passable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Pavillon branlant, mauvais signe pour la détermination.</v>
      </c>
    </row>
    <row r="18" spans="1:8" ht="15.75" x14ac:dyDescent="0.5">
      <c r="A18" s="8" t="s">
        <v>19</v>
      </c>
      <c r="B18" s="5">
        <v>0.5</v>
      </c>
      <c r="E18" s="9">
        <f>F18 / 13</f>
        <v>0.5</v>
      </c>
      <c r="F18" s="10">
        <f>IF(AND(NOT(ISBLANK(B18)),NOT(ISBLANK(C18))), NA(), IF(NOT(ISBLANK(B18)),B18 * 13,IF(NOT(ISBLANK(C18)),C18, NA())))</f>
        <v>6.5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Insuffisant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Molle comme une voile en panne, prête à céder au premier souffle.</v>
      </c>
    </row>
    <row r="19" spans="1:8" x14ac:dyDescent="0.45">
      <c r="A19" s="11" t="s">
        <v>20</v>
      </c>
      <c r="B19" s="12"/>
      <c r="C19" s="13"/>
      <c r="D19" t="s">
        <v>40</v>
      </c>
      <c r="E19" s="14">
        <f>F19 / 30</f>
        <v>0.45</v>
      </c>
      <c r="F19" s="15">
        <f>IF(AND(NOT(ISBLANK(B19)),NOT(ISBLANK(C19))), NA(), IF(NOT(ISBLANK(B19)),B19 * 30,IF(NOT(ISBLANK(C19)),C19, SUM(cthm_C3_I1_points, cthm_C3_I2_points, cthm_C3_I3_points))))</f>
        <v>13.5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Insuffisant</v>
      </c>
      <c r="H19" s="7"/>
    </row>
    <row r="20" spans="1:8" ht="15.75" x14ac:dyDescent="0.5">
      <c r="A20" s="8" t="s">
        <v>21</v>
      </c>
      <c r="B20" s="5">
        <v>0.5</v>
      </c>
      <c r="E20" s="9">
        <f>F20 / 10</f>
        <v>0.5</v>
      </c>
      <c r="F20" s="10">
        <f>IF(AND(NOT(ISBLANK(B20)),NOT(ISBLANK(C20))), NA(), IF(NOT(ISBLANK(B20)),B20 * 10,IF(NOT(ISBLANK(C20)),C20, NA())))</f>
        <v>5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Insuffisant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Verre désertique, le rhum reste prisonnier du tonneau.</v>
      </c>
    </row>
    <row r="21" spans="1:8" ht="15.75" x14ac:dyDescent="0.5">
      <c r="A21" s="8" t="s">
        <v>22</v>
      </c>
      <c r="B21" s="5"/>
      <c r="C21">
        <v>4.5</v>
      </c>
      <c r="E21" s="9">
        <f>F21 / 10</f>
        <v>0.45</v>
      </c>
      <c r="F21" s="10">
        <f>IF(AND(NOT(ISBLANK(B21)),NOT(ISBLANK(C21))), NA(), IF(NOT(ISBLANK(B21)),B21 * 10,IF(NOT(ISBLANK(C21)),C21, NA())))</f>
        <v>4.5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Insuffisant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Chaos total, chacun s’arrache son gobelet par la force.</v>
      </c>
    </row>
    <row r="22" spans="1:8" ht="15.75" x14ac:dyDescent="0.5">
      <c r="A22" s="8" t="s">
        <v>23</v>
      </c>
      <c r="B22" s="5"/>
      <c r="C22">
        <v>4</v>
      </c>
      <c r="E22" s="9">
        <f>F22 / 10</f>
        <v>0.4</v>
      </c>
      <c r="F22" s="10">
        <f>IF(AND(NOT(ISBLANK(B22)),NOT(ISBLANK(C22))), NA(), IF(NOT(ISBLANK(B22)),B22 * 10,IF(NOT(ISBLANK(C22)),C22, NA())))</f>
        <v>4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Insuffisant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Silence embarrassant, pas un mot ne franchit les lèvres.</v>
      </c>
    </row>
  </sheetData>
  <conditionalFormatting sqref="E7">
    <cfRule type="cellIs" dxfId="7" priority="1" stopIfTrue="1" operator="lessThan">
      <formula>0</formula>
    </cfRule>
    <cfRule type="cellIs" dxfId="6" priority="2" stopIfTrue="1" operator="greaterThan">
      <formula>1</formula>
    </cfRule>
  </conditionalFormatting>
  <conditionalFormatting sqref="E10:E22">
    <cfRule type="cellIs" dxfId="5" priority="3" stopIfTrue="1" operator="lessThan">
      <formula>0</formula>
    </cfRule>
    <cfRule type="cellIs" dxfId="4" priority="4" stopIfTrue="1" operator="greaterThan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showGridLines="0" tabSelected="1" workbookViewId="0">
      <selection activeCell="C16" sqref="C16"/>
    </sheetView>
  </sheetViews>
  <sheetFormatPr defaultRowHeight="14.25" x14ac:dyDescent="0.45"/>
  <cols>
    <col min="1" max="1" width="50" customWidth="1"/>
    <col min="2" max="3" width="10" customWidth="1"/>
    <col min="4" max="4" width="60" customWidth="1"/>
    <col min="5" max="7" width="11" customWidth="1"/>
    <col min="8" max="8" width="60" customWidth="1"/>
  </cols>
  <sheetData>
    <row r="1" spans="1:8" ht="22.5" x14ac:dyDescent="0.6">
      <c r="A1" s="1" t="s">
        <v>0</v>
      </c>
    </row>
    <row r="3" spans="1:8" x14ac:dyDescent="0.45">
      <c r="A3" t="s">
        <v>1</v>
      </c>
      <c r="B3" t="s">
        <v>26</v>
      </c>
    </row>
    <row r="4" spans="1:8" x14ac:dyDescent="0.45">
      <c r="A4" t="s">
        <v>3</v>
      </c>
      <c r="B4" t="s">
        <v>27</v>
      </c>
    </row>
    <row r="6" spans="1:8" ht="15.75" x14ac:dyDescent="0.5">
      <c r="B6" s="2" t="s">
        <v>5</v>
      </c>
      <c r="C6" s="2" t="s">
        <v>6</v>
      </c>
      <c r="D6" s="2" t="s">
        <v>7</v>
      </c>
      <c r="E6" s="3" t="s">
        <v>5</v>
      </c>
      <c r="F6" s="3" t="s">
        <v>6</v>
      </c>
      <c r="G6" s="3" t="s">
        <v>8</v>
      </c>
    </row>
    <row r="7" spans="1:8" ht="16.899999999999999" x14ac:dyDescent="0.5">
      <c r="A7" s="4" t="s">
        <v>9</v>
      </c>
      <c r="B7" s="5"/>
      <c r="C7">
        <v>80</v>
      </c>
      <c r="D7" t="s">
        <v>41</v>
      </c>
      <c r="E7" s="6">
        <f>F7 / 100</f>
        <v>0.8</v>
      </c>
      <c r="F7" s="7">
        <f>IF(AND(NOT(ISBLANK(B7)),NOT(ISBLANK(C7))), NA(), IF(NOT(ISBLANK(B7)),B7 * 100,IF(NOT(ISBLANK(C7)),C7, SUM(cthm_lessivage_points, cthm_C2_points, cthm_C3_points))))</f>
        <v>80</v>
      </c>
      <c r="G7" s="7" t="str">
        <f>IF(cthm_eval_points / 100 &gt;= 0.9,"Excellent", IF(cthm_eval_points / 100 &gt;= 0.8,"Très bien", IF(cthm_eval_points / 100 &gt;= 0.7,"Bien", IF(cthm_eval_points / 100 &gt;= 0.6,"Passable", IF(cthm_eval_points / 100 &gt;= 0,"Insuffisant", "")))))</f>
        <v>Très bien</v>
      </c>
    </row>
    <row r="9" spans="1:8" ht="15.75" x14ac:dyDescent="0.5">
      <c r="B9" s="2" t="s">
        <v>5</v>
      </c>
      <c r="C9" s="2" t="s">
        <v>6</v>
      </c>
      <c r="D9" s="2" t="s">
        <v>7</v>
      </c>
      <c r="E9" s="3" t="s">
        <v>5</v>
      </c>
      <c r="F9" s="3" t="s">
        <v>6</v>
      </c>
      <c r="G9" s="3" t="s">
        <v>8</v>
      </c>
      <c r="H9" s="3" t="s">
        <v>10</v>
      </c>
    </row>
    <row r="10" spans="1:8" x14ac:dyDescent="0.45">
      <c r="A10" s="2" t="s">
        <v>11</v>
      </c>
      <c r="B10" s="5"/>
      <c r="E10" s="6">
        <f>F10 / 30</f>
        <v>0.75</v>
      </c>
      <c r="F10" s="7">
        <f>IF(AND(NOT(ISBLANK(B10)),NOT(ISBLANK(C10))), NA(), IF(NOT(ISBLANK(B10)),B10 * 30,IF(NOT(ISBLANK(C10)),C10, SUM(cthm_lessivage_balai_points, cthm_C1_I2_points, cthm_C1_I3_points, cthm_C1_I4_points))))</f>
        <v>22.5</v>
      </c>
      <c r="G10" s="7" t="str">
        <f>IF(cthm_lessivage_points / 30 &gt;= 0.9,"Excellent", IF(cthm_lessivage_points / 30 &gt;= 0.8,"Très bien", IF(cthm_lessivage_points / 30 &gt;= 0.7,"Bien", IF(cthm_lessivage_points / 30 &gt;= 0.6,"Passable", IF(cthm_lessivage_points / 30 &gt;= 0,"Insuffisant", "")))))</f>
        <v>Bien</v>
      </c>
      <c r="H10" s="7"/>
    </row>
    <row r="11" spans="1:8" ht="15.75" x14ac:dyDescent="0.5">
      <c r="A11" s="8" t="s">
        <v>12</v>
      </c>
      <c r="B11" s="5">
        <v>0.75</v>
      </c>
      <c r="E11" s="9">
        <f>F11 / 10</f>
        <v>0.75</v>
      </c>
      <c r="F11" s="10">
        <f>IF(AND(NOT(ISBLANK(B11)),NOT(ISBLANK(C11))), NA(), IF(NOT(ISBLANK(B11)),B11 * 10,IF(NOT(ISBLANK(C11)),C11, NA())))</f>
        <v>7.5</v>
      </c>
      <c r="G11" s="10" t="str">
        <f>IF(cthm_lessivage_balai_points / 10 &gt;= 0.9,"Excellent", IF(cthm_lessivage_balai_points / 10 &gt;= 0.8,"Très bien", IF(cthm_lessivage_balai_points / 10 &gt;= 0.7,"Bien", IF(cthm_lessivage_balai_points / 10 &gt;= 0.6,"Passable", IF(cthm_lessivage_balai_points / 10 &gt;= 0,"Insuffisant", "")))))</f>
        <v>Bien</v>
      </c>
      <c r="H11" s="10" t="str">
        <f>IF(cthm_lessivage_balai_points / 10 &gt;= 0.9,"Maniable tel un vrai cutlass, le balai fend l’air et terrasse tous les flots de crasse.", IF(cthm_lessivage_balai_points / 10 &gt;= 0.8,"Virevolte avec assurance, décapant chaque lame de pont… sauf peut-être un coin.", IF(cthm_lessivage_balai_points / 10 &gt;= 0.7,"Balayage assuré, mais manque un peu de panache corsaire.", IF(cthm_lessivage_balai_points / 10 &gt;= 0.6,"Mouvement hésitant, quelques copeaux d’algues subsistent.", IF(cthm_lessivage_balai_points / 10 &gt;= 0,"Le balai reste figé, le pont grince comme un vieux gréement.", "")))))</f>
        <v>Balayage assuré, mais manque un peu de panache corsaire.</v>
      </c>
    </row>
    <row r="12" spans="1:8" ht="15.75" x14ac:dyDescent="0.5">
      <c r="A12" s="8" t="s">
        <v>13</v>
      </c>
      <c r="B12" s="5">
        <v>0.75</v>
      </c>
      <c r="E12" s="9">
        <f>F12 / 10</f>
        <v>0.75</v>
      </c>
      <c r="F12" s="10">
        <f>IF(AND(NOT(ISBLANK(B12)),NOT(ISBLANK(C12))), NA(), IF(NOT(ISBLANK(B12)),B12 * 10,IF(NOT(ISBLANK(C12)),C12, NA())))</f>
        <v>7.5</v>
      </c>
      <c r="G12" s="10" t="str">
        <f>IF(cthm_C1_I2_points / 10 &gt;= 0.9,"Excellent", IF(cthm_C1_I2_points / 10 &gt;= 0.8,"Très bien", IF(cthm_C1_I2_points / 10 &gt;= 0.7,"Bien", IF(cthm_C1_I2_points / 10 &gt;= 0.6,"Passable", IF(cthm_C1_I2_points / 10 &gt;= 0,"Insuffisant", "")))))</f>
        <v>Bien</v>
      </c>
      <c r="H12" s="10" t="str">
        <f>IF(cthm_C1_I2_points / 10 &gt;= 0.9,"Eau jaillissante en gerbes, digne d’une tempête de kraken !", IF(cthm_C1_I2_points / 10 &gt;= 0.8,"Renversement propre, quelques gouttes hors cible.", IF(cthm_C1_I2_points / 10 &gt;= 0.7,"Seau basculé sans trop d’éclaboussures, mais le pont reste un peu sec.", IF(cthm_C1_I2_points / 10 &gt;= 0.6,"Mauvais angle, le mât est mouillé mais le pont demeure aride.", IF(cthm_C1_I2_points / 10 &gt;= 0,"Seau rebondit, éclaboussures désordonnées partout sauf au bon endroit.", "")))))</f>
        <v>Seau basculé sans trop d’éclaboussures, mais le pont reste un peu sec.</v>
      </c>
    </row>
    <row r="13" spans="1:8" ht="15.75" x14ac:dyDescent="0.5">
      <c r="A13" s="8" t="s">
        <v>14</v>
      </c>
      <c r="B13" s="5">
        <v>0.75</v>
      </c>
      <c r="E13" s="9">
        <f>F13 / 5</f>
        <v>0.75</v>
      </c>
      <c r="F13" s="10">
        <f>IF(AND(NOT(ISBLANK(B13)),NOT(ISBLANK(C13))), NA(), IF(NOT(ISBLANK(B13)),B13 * 5,IF(NOT(ISBLANK(C13)),C13, NA())))</f>
        <v>3.75</v>
      </c>
      <c r="G13" s="10" t="str">
        <f>IF(cthm_C1_I3_points / 5 &gt;= 0.9,"Excellent", IF(cthm_C1_I3_points / 5 &gt;= 0.8,"Très bien", IF(cthm_C1_I3_points / 5 &gt;= 0.7,"Bien", IF(cthm_C1_I3_points / 5 &gt;= 0.6,"Passable", IF(cthm_C1_I3_points / 5 &gt;= 0,"Insuffisant", "")))))</f>
        <v>Bien</v>
      </c>
      <c r="H13" s="10" t="str">
        <f>IF(cthm_C1_I3_points / 5 &gt;= 0.9,"Crée un tapis de mousse épais comme un nuage d’écume mythique.", IF(cthm_C1_I3_points / 5 &gt;= 0.8,"Mousse généreuse, seuls quelques coins restent nus.", IF(cthm_C1_I3_points / 5 &gt;= 0.7,"Une couche correcte de mousse, mais manque de volume.", IF(cthm_C1_I3_points / 5 &gt;= 0.6,"Mousse clairsemée, opération bâclée.", IF(cthm_C1_I3_points / 5 &gt;= 0,"À peine une trace de mousse, on dirait un désert maritime.", "")))))</f>
        <v>Une couche correcte de mousse, mais manque de volume.</v>
      </c>
    </row>
    <row r="14" spans="1:8" ht="15.75" x14ac:dyDescent="0.5">
      <c r="A14" s="8" t="s">
        <v>15</v>
      </c>
      <c r="B14" s="5">
        <v>0.75</v>
      </c>
      <c r="E14" s="9">
        <f>F14 / 5</f>
        <v>0.75</v>
      </c>
      <c r="F14" s="10">
        <f>IF(AND(NOT(ISBLANK(B14)),NOT(ISBLANK(C14))), NA(), IF(NOT(ISBLANK(B14)),B14 * 5,IF(NOT(ISBLANK(C14)),C14, NA())))</f>
        <v>3.75</v>
      </c>
      <c r="G14" s="10" t="str">
        <f>IF(cthm_C1_I4_points / 5 &gt;= 0.9,"Excellent", IF(cthm_C1_I4_points / 5 &gt;= 0.8,"Très bien", IF(cthm_C1_I4_points / 5 &gt;= 0.7,"Bien", IF(cthm_C1_I4_points / 5 &gt;= 0.6,"Passable", IF(cthm_C1_I4_points / 5 &gt;= 0,"Insuffisant", "")))))</f>
        <v>Bien</v>
      </c>
      <c r="H14" s="10" t="str">
        <f>IF(cthm_C1_I4_points / 5 &gt;= 0.9,"Harmonies parfaites ; mêmes les mouettes balancent la tête en rythme !", IF(cthm_C1_I4_points / 5 &gt;= 0.8,"Voix solides, deux ou trois fausses notes anecdotiques.", IF(cthm_C1_I4_points / 5 &gt;= 0.7,"Chant cadencé mais sans souffle en fin de couplet.", IF(cthm_C1_I4_points / 5 &gt;= 0.6,"Paroles oubliées, tempo en berne.", IF(cthm_C1_I4_points / 5 &gt;= 0,"Hurlements discordants, l’équipage se bouche les oreilles.", "")))))</f>
        <v>Chant cadencé mais sans souffle en fin de couplet.</v>
      </c>
    </row>
    <row r="15" spans="1:8" x14ac:dyDescent="0.45">
      <c r="A15" s="11" t="s">
        <v>16</v>
      </c>
      <c r="B15" s="12"/>
      <c r="C15" s="13"/>
      <c r="D15" s="13"/>
      <c r="E15" s="14">
        <f>F15 / 40</f>
        <v>0.97499999999999998</v>
      </c>
      <c r="F15" s="15">
        <f>IF(AND(NOT(ISBLANK(B15)),NOT(ISBLANK(C15))), NA(), IF(NOT(ISBLANK(B15)),B15 * 40,IF(NOT(ISBLANK(C15)),C15, SUM(cthm_C2_I1_points, cthm_C2_I2_points, cthm_C2_I3_points))))</f>
        <v>39</v>
      </c>
      <c r="G15" s="15" t="str">
        <f>IF(cthm_C2_points / 40 &gt;= 0.9,"Excellent", IF(cthm_C2_points / 40 &gt;= 0.8,"Très bien", IF(cthm_C2_points / 40 &gt;= 0.7,"Bien", IF(cthm_C2_points / 40 &gt;= 0.6,"Passable", IF(cthm_C2_points / 40 &gt;= 0,"Insuffisant", "")))))</f>
        <v>Excellent</v>
      </c>
      <c r="H15" s="7"/>
    </row>
    <row r="16" spans="1:8" ht="15.75" x14ac:dyDescent="0.5">
      <c r="A16" s="8" t="s">
        <v>17</v>
      </c>
      <c r="B16" s="5"/>
      <c r="C16">
        <v>13</v>
      </c>
      <c r="E16" s="9">
        <f>F16 / 14</f>
        <v>0.9285714285714286</v>
      </c>
      <c r="F16" s="10">
        <f>IF(AND(NOT(ISBLANK(B16)),NOT(ISBLANK(C16))), NA(), IF(NOT(ISBLANK(B16)),B16 * 14,IF(NOT(ISBLANK(C16)),C16, NA())))</f>
        <v>13</v>
      </c>
      <c r="G16" s="10" t="str">
        <f>IF(cthm_C2_I1_points / 14 &gt;= 0.9,"Excellent", IF(cthm_C2_I1_points / 14 &gt;= 0.8,"Très bien", IF(cthm_C2_I1_points / 14 &gt;= 0.7,"Bien", IF(cthm_C2_I1_points / 14 &gt;= 0.6,"Passable", IF(cthm_C2_I1_points / 14 &gt;= 0,"Insuffisant", "")))))</f>
        <v>Excellent</v>
      </c>
      <c r="H16" s="10" t="str">
        <f>IF(cthm_C2_I1_points / 14 &gt;= 0.9,"Nœud huit parfait, digne d’un musée des beaux cordages !", IF(cthm_C2_I1_points / 14 &gt;= 0.8,"Tours bien placés, un seul brin chevauche légèrement.", IF(cthm_C2_I1_points / 14 &gt;= 0.7,"Structure correcte mais cordage un peu lâche.", IF(cthm_C2_I1_points / 14 &gt;= 0.6,"Hésitations visibles, le huit part en vrille.", IF(cthm_C2_I1_points / 14 &gt;= 0,"Corde en salade, impossible à démêler sans un bon couteau.", "")))))</f>
        <v>Nœud huit parfait, digne d’un musée des beaux cordages !</v>
      </c>
    </row>
    <row r="17" spans="1:8" ht="15.75" x14ac:dyDescent="0.5">
      <c r="A17" s="8" t="s">
        <v>18</v>
      </c>
      <c r="B17" s="5"/>
      <c r="C17">
        <v>13</v>
      </c>
      <c r="E17" s="9">
        <f>F17 / 13</f>
        <v>1</v>
      </c>
      <c r="F17" s="10">
        <f>IF(AND(NOT(ISBLANK(B17)),NOT(ISBLANK(C17))), NA(), IF(NOT(ISBLANK(B17)),B17 * 13,IF(NOT(ISBLANK(C17)),C17, NA())))</f>
        <v>13</v>
      </c>
      <c r="G17" s="10" t="str">
        <f>IF(cthm_C2_I2_points / 13 &gt;= 0.9,"Excellent", IF(cthm_C2_I2_points / 13 &gt;= 0.8,"Très bien", IF(cthm_C2_I2_points / 13 &gt;= 0.7,"Bien", IF(cthm_C2_I2_points / 13 &gt;= 0.6,"Passable", IF(cthm_C2_I2_points / 13 &gt;= 0,"Insuffisant", "")))))</f>
        <v>Excellent</v>
      </c>
      <c r="H17" s="10" t="str">
        <f>IF(cthm_C2_I2_points / 13 &gt;= 0.9,"Le drapeau claque fièrement, aucun risque de le voir s’envoler.", IF(cthm_C2_I2_points / 13 &gt;= 0.8,"Fixation robuste, léger flottement par grands vents.", IF(cthm_C2_I2_points / 13 &gt;= 0.7,"Accroché convenablement, mais se relâche parfois.", IF(cthm_C2_I2_points / 13 &gt;= 0.6,"Pavillon branlant, mauvais signe pour la détermination.", IF(cthm_C2_I2_points / 13 &gt;= 0,"Pendouille misérablement, honneur entamé.", "")))))</f>
        <v>Le drapeau claque fièrement, aucun risque de le voir s’envoler.</v>
      </c>
    </row>
    <row r="18" spans="1:8" ht="15.75" x14ac:dyDescent="0.5">
      <c r="A18" s="8" t="s">
        <v>19</v>
      </c>
      <c r="B18" s="5"/>
      <c r="C18">
        <v>13</v>
      </c>
      <c r="E18" s="9">
        <f>F18 / 13</f>
        <v>1</v>
      </c>
      <c r="F18" s="10">
        <f>IF(AND(NOT(ISBLANK(B18)),NOT(ISBLANK(C18))), NA(), IF(NOT(ISBLANK(B18)),B18 * 13,IF(NOT(ISBLANK(C18)),C18, NA())))</f>
        <v>13</v>
      </c>
      <c r="G18" s="10" t="str">
        <f>IF(cthm_C2_I3_points / 13 &gt;= 0.9,"Excellent", IF(cthm_C2_I3_points / 13 &gt;= 0.8,"Très bien", IF(cthm_C2_I3_points / 13 &gt;= 0.7,"Bien", IF(cthm_C2_I3_points / 13 &gt;= 0.6,"Passable", IF(cthm_C2_I3_points / 13 &gt;= 0,"Insuffisant", "")))))</f>
        <v>Excellent</v>
      </c>
      <c r="H18" s="10" t="str">
        <f>IF(cthm_C2_I3_points / 13 &gt;= 0.9,"Tendue comme un étai prêt à affronter la plus rude tempête.", IF(cthm_C2_I3_points / 13 &gt;= 0.8,"Bonne tension, un petit relâchement sous forte traction.", IF(cthm_C2_I3_points / 13 &gt;= 0.7,"Correcte mais le nœud principal mérite d’être retendu.", IF(cthm_C2_I3_points / 13 &gt;= 0.6,"Tension inégale, la drisse gondole par endroits.", IF(cthm_C2_I3_points / 13 &gt;= 0,"Molle comme une voile en panne, prête à céder au premier souffle.", "")))))</f>
        <v>Tendue comme un étai prêt à affronter la plus rude tempête.</v>
      </c>
    </row>
    <row r="19" spans="1:8" x14ac:dyDescent="0.45">
      <c r="A19" s="11" t="s">
        <v>20</v>
      </c>
      <c r="B19" s="12"/>
      <c r="C19" s="13"/>
      <c r="D19" s="13"/>
      <c r="E19" s="14">
        <f>F19 / 30</f>
        <v>0.75</v>
      </c>
      <c r="F19" s="15">
        <f>IF(AND(NOT(ISBLANK(B19)),NOT(ISBLANK(C19))), NA(), IF(NOT(ISBLANK(B19)),B19 * 30,IF(NOT(ISBLANK(C19)),C19, SUM(cthm_C3_I1_points, cthm_C3_I2_points, cthm_C3_I3_points))))</f>
        <v>22.5</v>
      </c>
      <c r="G19" s="15" t="str">
        <f>IF(cthm_C3_points / 30 &gt;= 0.9,"Excellent", IF(cthm_C3_points / 30 &gt;= 0.8,"Très bien", IF(cthm_C3_points / 30 &gt;= 0.7,"Bien", IF(cthm_C3_points / 30 &gt;= 0.6,"Passable", IF(cthm_C3_points / 30 &gt;= 0,"Insuffisant", "")))))</f>
        <v>Bien</v>
      </c>
      <c r="H19" s="7"/>
    </row>
    <row r="20" spans="1:8" ht="15.75" x14ac:dyDescent="0.5">
      <c r="A20" s="8" t="s">
        <v>21</v>
      </c>
      <c r="B20" s="5">
        <v>0.75</v>
      </c>
      <c r="E20" s="9">
        <f>F20 / 10</f>
        <v>0.75</v>
      </c>
      <c r="F20" s="10">
        <f>IF(AND(NOT(ISBLANK(B20)),NOT(ISBLANK(C20))), NA(), IF(NOT(ISBLANK(B20)),B20 * 10,IF(NOT(ISBLANK(C20)),C20, NA())))</f>
        <v>7.5</v>
      </c>
      <c r="G20" s="10" t="str">
        <f>IF(cthm_C3_I1_points / 10 &gt;= 0.9,"Excellent", IF(cthm_C3_I1_points / 10 &gt;= 0.8,"Très bien", IF(cthm_C3_I1_points / 10 &gt;= 0.7,"Bien", IF(cthm_C3_I1_points / 10 &gt;= 0.6,"Passable", IF(cthm_C3_I1_points / 10 &gt;= 0,"Insuffisant", "")))))</f>
        <v>Bien</v>
      </c>
      <c r="H20" s="10" t="str">
        <f>IF(cthm_C3_I1_points / 10 &gt;= 0.9,"Débordement majestueux ; la mer de rhum pourrait engloutir tout l’équipage !", IF(cthm_C3_I1_points / 10 &gt;= 0.8,"Presque plein, quelques gouttes s’échappent lors du toast.", IF(cthm_C3_I1_points / 10 &gt;= 0.7,"Niveau correct, un petit espace sous le bord.", IF(cthm_C3_I1_points / 10 &gt;= 0.6,"Moitié vide, la vaillance s’étiole.", IF(cthm_C3_I1_points / 10 &gt;= 0,"Verre désertique, le rhum reste prisonnier du tonneau.", "")))))</f>
        <v>Niveau correct, un petit espace sous le bord.</v>
      </c>
    </row>
    <row r="21" spans="1:8" ht="15.75" x14ac:dyDescent="0.5">
      <c r="A21" s="8" t="s">
        <v>22</v>
      </c>
      <c r="B21" s="5">
        <v>0.75</v>
      </c>
      <c r="E21" s="9">
        <f>F21 / 10</f>
        <v>0.75</v>
      </c>
      <c r="F21" s="10">
        <f>IF(AND(NOT(ISBLANK(B21)),NOT(ISBLANK(C21))), NA(), IF(NOT(ISBLANK(B21)),B21 * 10,IF(NOT(ISBLANK(C21)),C21, NA())))</f>
        <v>7.5</v>
      </c>
      <c r="G21" s="10" t="str">
        <f>IF(cthm_C3_I2_points / 10 &gt;= 0.9,"Excellent", IF(cthm_C3_I2_points / 10 &gt;= 0.8,"Très bien", IF(cthm_C3_I2_points / 10 &gt;= 0.7,"Bien", IF(cthm_C3_I2_points / 10 &gt;= 0.6,"Passable", IF(cthm_C3_I2_points / 10 &gt;= 0,"Insuffisant", "")))))</f>
        <v>Bien</v>
      </c>
      <c r="H21" s="10" t="str">
        <f>IF(cthm_C3_I2_points / 10 &gt;= 0.9,"Discipline militaire, file alignée comme un cortège royal.", IF(cthm_C3_I2_points / 10 &gt;= 0.8,"Légèrement relâchée, mais aucun doublage flagrant.", IF(cthm_C3_I2_points / 10 &gt;= 0.7,"Quelques manœuvres douteuses, mais l’ordre demeure globalement respecté.", IF(cthm_C3_I2_points / 10 &gt;= 0.6,"Bousculades et murmures, mêlée digne d’un abordage improvisé.", IF(cthm_C3_I2_points / 10 &gt;= 0,"Chaos total, chacun s’arrache son gobelet par la force.", "")))))</f>
        <v>Quelques manœuvres douteuses, mais l’ordre demeure globalement respecté.</v>
      </c>
    </row>
    <row r="22" spans="1:8" ht="15.75" x14ac:dyDescent="0.5">
      <c r="A22" s="8" t="s">
        <v>23</v>
      </c>
      <c r="B22" s="5">
        <v>0.75</v>
      </c>
      <c r="E22" s="9">
        <f>F22 / 10</f>
        <v>0.75</v>
      </c>
      <c r="F22" s="10">
        <f>IF(AND(NOT(ISBLANK(B22)),NOT(ISBLANK(C22))), NA(), IF(NOT(ISBLANK(B22)),B22 * 10,IF(NOT(ISBLANK(C22)),C22, NA())))</f>
        <v>7.5</v>
      </c>
      <c r="G22" s="10" t="str">
        <f>IF(cthm_C3_I3_points / 10 &gt;= 0.9,"Excellent", IF(cthm_C3_I3_points / 10 &gt;= 0.8,"Très bien", IF(cthm_C3_I3_points / 10 &gt;= 0.7,"Bien", IF(cthm_C3_I3_points / 10 &gt;= 0.6,"Passable", IF(cthm_C3_I3_points / 10 &gt;= 0,"Insuffisant", "")))))</f>
        <v>Bien</v>
      </c>
      <c r="H22" s="10" t="str">
        <f>IF(cthm_C3_I3_points / 10 &gt;= 0.9,"Rime épique et verve flamboyante ; même Neptune essuie une larme.", IF(cthm_C3_I3_points / 10 &gt;= 0.8,"Toast sincère, un ou deux blancs poétiques.", IF(cthm_C3_I3_points / 10 &gt;= 0.7,"Toast correct, manque un brin d’enthousiasme.", IF(cthm_C3_I3_points / 10 &gt;= 0.6,"Mots plats, l’écho du tonneau couvre la voix.", IF(cthm_C3_I3_points / 10 &gt;= 0,"Silence embarrassant, pas un mot ne franchit les lèvres.", "")))))</f>
        <v>Toast correct, manque un brin d’enthousiasme.</v>
      </c>
    </row>
  </sheetData>
  <conditionalFormatting sqref="E7">
    <cfRule type="cellIs" dxfId="3" priority="1" stopIfTrue="1" operator="lessThan">
      <formula>0</formula>
    </cfRule>
    <cfRule type="cellIs" dxfId="2" priority="2" stopIfTrue="1" operator="greaterThan">
      <formula>1</formula>
    </cfRule>
  </conditionalFormatting>
  <conditionalFormatting sqref="E10:E22">
    <cfRule type="cellIs" dxfId="1" priority="3" stopIfTrue="1" operator="lessThan">
      <formula>0</formula>
    </cfRule>
    <cfRule type="cellIs" dxfId="0" priority="4" stopIfTrue="1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87</vt:i4>
      </vt:variant>
    </vt:vector>
  </HeadingPairs>
  <TitlesOfParts>
    <vt:vector size="90" baseType="lpstr">
      <vt:lpstr>houle</vt:lpstr>
      <vt:lpstr>archibord</vt:lpstr>
      <vt:lpstr>gc_rhum</vt:lpstr>
      <vt:lpstr>archibord!cthm_C1_I2_commentaire</vt:lpstr>
      <vt:lpstr>gc_rhum!cthm_C1_I2_commentaire</vt:lpstr>
      <vt:lpstr>houle!cthm_C1_I2_commentaire</vt:lpstr>
      <vt:lpstr>archibord!cthm_C1_I2_points</vt:lpstr>
      <vt:lpstr>gc_rhum!cthm_C1_I2_points</vt:lpstr>
      <vt:lpstr>houle!cthm_C1_I2_points</vt:lpstr>
      <vt:lpstr>archibord!cthm_C1_I3_commentaire</vt:lpstr>
      <vt:lpstr>gc_rhum!cthm_C1_I3_commentaire</vt:lpstr>
      <vt:lpstr>houle!cthm_C1_I3_commentaire</vt:lpstr>
      <vt:lpstr>archibord!cthm_C1_I3_points</vt:lpstr>
      <vt:lpstr>gc_rhum!cthm_C1_I3_points</vt:lpstr>
      <vt:lpstr>houle!cthm_C1_I3_points</vt:lpstr>
      <vt:lpstr>archibord!cthm_C1_I4_commentaire</vt:lpstr>
      <vt:lpstr>gc_rhum!cthm_C1_I4_commentaire</vt:lpstr>
      <vt:lpstr>houle!cthm_C1_I4_commentaire</vt:lpstr>
      <vt:lpstr>archibord!cthm_C1_I4_points</vt:lpstr>
      <vt:lpstr>gc_rhum!cthm_C1_I4_points</vt:lpstr>
      <vt:lpstr>houle!cthm_C1_I4_points</vt:lpstr>
      <vt:lpstr>archibord!cthm_C2_commentaire</vt:lpstr>
      <vt:lpstr>gc_rhum!cthm_C2_commentaire</vt:lpstr>
      <vt:lpstr>houle!cthm_C2_commentaire</vt:lpstr>
      <vt:lpstr>archibord!cthm_C2_I1_commentaire</vt:lpstr>
      <vt:lpstr>gc_rhum!cthm_C2_I1_commentaire</vt:lpstr>
      <vt:lpstr>houle!cthm_C2_I1_commentaire</vt:lpstr>
      <vt:lpstr>archibord!cthm_C2_I1_points</vt:lpstr>
      <vt:lpstr>gc_rhum!cthm_C2_I1_points</vt:lpstr>
      <vt:lpstr>houle!cthm_C2_I1_points</vt:lpstr>
      <vt:lpstr>archibord!cthm_C2_I2_commentaire</vt:lpstr>
      <vt:lpstr>gc_rhum!cthm_C2_I2_commentaire</vt:lpstr>
      <vt:lpstr>houle!cthm_C2_I2_commentaire</vt:lpstr>
      <vt:lpstr>archibord!cthm_C2_I2_points</vt:lpstr>
      <vt:lpstr>gc_rhum!cthm_C2_I2_points</vt:lpstr>
      <vt:lpstr>houle!cthm_C2_I2_points</vt:lpstr>
      <vt:lpstr>archibord!cthm_C2_I3_commentaire</vt:lpstr>
      <vt:lpstr>gc_rhum!cthm_C2_I3_commentaire</vt:lpstr>
      <vt:lpstr>houle!cthm_C2_I3_commentaire</vt:lpstr>
      <vt:lpstr>archibord!cthm_C2_I3_points</vt:lpstr>
      <vt:lpstr>gc_rhum!cthm_C2_I3_points</vt:lpstr>
      <vt:lpstr>houle!cthm_C2_I3_points</vt:lpstr>
      <vt:lpstr>archibord!cthm_C2_points</vt:lpstr>
      <vt:lpstr>gc_rhum!cthm_C2_points</vt:lpstr>
      <vt:lpstr>houle!cthm_C2_points</vt:lpstr>
      <vt:lpstr>archibord!cthm_C3_commentaire</vt:lpstr>
      <vt:lpstr>gc_rhum!cthm_C3_commentaire</vt:lpstr>
      <vt:lpstr>houle!cthm_C3_commentaire</vt:lpstr>
      <vt:lpstr>archibord!cthm_C3_I1_commentaire</vt:lpstr>
      <vt:lpstr>gc_rhum!cthm_C3_I1_commentaire</vt:lpstr>
      <vt:lpstr>houle!cthm_C3_I1_commentaire</vt:lpstr>
      <vt:lpstr>archibord!cthm_C3_I1_points</vt:lpstr>
      <vt:lpstr>gc_rhum!cthm_C3_I1_points</vt:lpstr>
      <vt:lpstr>houle!cthm_C3_I1_points</vt:lpstr>
      <vt:lpstr>archibord!cthm_C3_I2_commentaire</vt:lpstr>
      <vt:lpstr>gc_rhum!cthm_C3_I2_commentaire</vt:lpstr>
      <vt:lpstr>houle!cthm_C3_I2_commentaire</vt:lpstr>
      <vt:lpstr>archibord!cthm_C3_I2_points</vt:lpstr>
      <vt:lpstr>gc_rhum!cthm_C3_I2_points</vt:lpstr>
      <vt:lpstr>houle!cthm_C3_I2_points</vt:lpstr>
      <vt:lpstr>archibord!cthm_C3_I3_commentaire</vt:lpstr>
      <vt:lpstr>gc_rhum!cthm_C3_I3_commentaire</vt:lpstr>
      <vt:lpstr>houle!cthm_C3_I3_commentaire</vt:lpstr>
      <vt:lpstr>archibord!cthm_C3_I3_points</vt:lpstr>
      <vt:lpstr>gc_rhum!cthm_C3_I3_points</vt:lpstr>
      <vt:lpstr>houle!cthm_C3_I3_points</vt:lpstr>
      <vt:lpstr>archibord!cthm_C3_points</vt:lpstr>
      <vt:lpstr>gc_rhum!cthm_C3_points</vt:lpstr>
      <vt:lpstr>houle!cthm_C3_points</vt:lpstr>
      <vt:lpstr>archibord!cthm_code_omnivox</vt:lpstr>
      <vt:lpstr>gc_rhum!cthm_code_omnivox</vt:lpstr>
      <vt:lpstr>houle!cthm_code_omnivox</vt:lpstr>
      <vt:lpstr>archibord!cthm_eval_commentaire</vt:lpstr>
      <vt:lpstr>gc_rhum!cthm_eval_commentaire</vt:lpstr>
      <vt:lpstr>houle!cthm_eval_commentaire</vt:lpstr>
      <vt:lpstr>archibord!cthm_eval_points</vt:lpstr>
      <vt:lpstr>gc_rhum!cthm_eval_points</vt:lpstr>
      <vt:lpstr>houle!cthm_eval_points</vt:lpstr>
      <vt:lpstr>archibord!cthm_lessivage_balai_commentaire</vt:lpstr>
      <vt:lpstr>gc_rhum!cthm_lessivage_balai_commentaire</vt:lpstr>
      <vt:lpstr>houle!cthm_lessivage_balai_commentaire</vt:lpstr>
      <vt:lpstr>archibord!cthm_lessivage_balai_points</vt:lpstr>
      <vt:lpstr>gc_rhum!cthm_lessivage_balai_points</vt:lpstr>
      <vt:lpstr>houle!cthm_lessivage_balai_points</vt:lpstr>
      <vt:lpstr>archibord!cthm_lessivage_commentaire</vt:lpstr>
      <vt:lpstr>gc_rhum!cthm_lessivage_commentaire</vt:lpstr>
      <vt:lpstr>houle!cthm_lessivage_commentaire</vt:lpstr>
      <vt:lpstr>archibord!cthm_lessivage_points</vt:lpstr>
      <vt:lpstr>gc_rhum!cthm_lessivage_points</vt:lpstr>
      <vt:lpstr>houle!cthm_lessivage_points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Archambault-Bouffard</cp:lastModifiedBy>
  <dcterms:created xsi:type="dcterms:W3CDTF">2025-06-29T22:51:14Z</dcterms:created>
  <dcterms:modified xsi:type="dcterms:W3CDTF">2025-06-30T07:17:30Z</dcterms:modified>
</cp:coreProperties>
</file>