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c7267247e13b7/Documents/"/>
    </mc:Choice>
  </mc:AlternateContent>
  <xr:revisionPtr revIDLastSave="182" documentId="8_{E318E8D0-3B01-4667-A4C3-80AC1A104421}" xr6:coauthVersionLast="47" xr6:coauthVersionMax="47" xr10:uidLastSave="{44EEE09C-6885-4062-958F-E3FDC2668AB3}"/>
  <bookViews>
    <workbookView xWindow="-108" yWindow="-108" windowWidth="23256" windowHeight="12456" firstSheet="1" activeTab="3" xr2:uid="{991C06BC-25E0-43F0-AD1E-5E9561DE9DA3}"/>
  </bookViews>
  <sheets>
    <sheet name="INTRODUCTION" sheetId="1" r:id="rId1"/>
    <sheet name="PAIRED T TEST " sheetId="2" r:id="rId2"/>
    <sheet name="EQUAL T TEST" sheetId="3" r:id="rId3"/>
    <sheet name="UNEQUAL T 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4" l="1"/>
  <c r="A13" i="4"/>
  <c r="B11" i="4"/>
  <c r="A11" i="4"/>
  <c r="A10" i="4"/>
  <c r="B10" i="4"/>
  <c r="A17" i="3"/>
  <c r="B12" i="3"/>
  <c r="A12" i="3"/>
  <c r="B9" i="4"/>
  <c r="A9" i="4"/>
  <c r="A10" i="3"/>
  <c r="D3" i="3" l="1"/>
  <c r="D4" i="3"/>
  <c r="D5" i="3"/>
  <c r="D6" i="3"/>
  <c r="D7" i="3"/>
  <c r="D8" i="3"/>
  <c r="D9" i="3"/>
  <c r="D2" i="3"/>
  <c r="C2" i="3"/>
  <c r="D10" i="3"/>
  <c r="B14" i="3" s="1"/>
  <c r="C3" i="3"/>
  <c r="C10" i="3" s="1"/>
  <c r="B13" i="3" s="1"/>
  <c r="B15" i="3" s="1"/>
  <c r="C4" i="3"/>
  <c r="C5" i="3"/>
  <c r="C6" i="3"/>
  <c r="C7" i="3"/>
  <c r="C8" i="3"/>
  <c r="C9" i="3"/>
  <c r="B11" i="3"/>
  <c r="A11" i="3"/>
  <c r="B10" i="3"/>
  <c r="C25" i="2"/>
  <c r="D3" i="2"/>
  <c r="D4" i="2"/>
  <c r="D5" i="2"/>
  <c r="D6" i="2"/>
  <c r="D7" i="2"/>
  <c r="D8" i="2"/>
  <c r="D9" i="2"/>
  <c r="D10" i="2"/>
  <c r="D11" i="2"/>
  <c r="D2" i="2"/>
  <c r="C13" i="2"/>
  <c r="B13" i="2"/>
  <c r="C12" i="2"/>
  <c r="B12" i="2"/>
  <c r="C24" i="2" l="1"/>
  <c r="D20" i="1"/>
  <c r="E20" i="1"/>
  <c r="L2" i="1"/>
  <c r="L3" i="1"/>
  <c r="L4" i="1"/>
  <c r="L5" i="1"/>
  <c r="L6" i="1"/>
  <c r="L7" i="1"/>
  <c r="L8" i="1"/>
  <c r="L9" i="1"/>
  <c r="L10" i="1"/>
  <c r="L11" i="1"/>
  <c r="K3" i="1"/>
  <c r="K4" i="1"/>
  <c r="K5" i="1"/>
  <c r="K6" i="1"/>
  <c r="K7" i="1"/>
  <c r="K8" i="1"/>
  <c r="K9" i="1"/>
  <c r="K10" i="1"/>
  <c r="K11" i="1"/>
  <c r="K12" i="1"/>
  <c r="K2" i="1"/>
  <c r="J2" i="1" a="1"/>
  <c r="J2" i="1" s="1"/>
  <c r="I2" i="1" a="1"/>
  <c r="I2" i="1" s="1"/>
  <c r="E19" i="1"/>
  <c r="D19" i="1"/>
  <c r="E26" i="1"/>
  <c r="D26" i="1"/>
  <c r="D25" i="1"/>
  <c r="E25" i="1"/>
  <c r="H2" i="1" a="1"/>
  <c r="H2" i="1" s="1"/>
  <c r="G2" i="1" a="1"/>
  <c r="G2" i="1" s="1"/>
  <c r="E18" i="1"/>
  <c r="D18" i="1"/>
  <c r="E21" i="1"/>
  <c r="E24" i="1"/>
  <c r="D24" i="1"/>
  <c r="E23" i="1"/>
  <c r="D23" i="1"/>
  <c r="D22" i="1"/>
  <c r="E22" i="1"/>
  <c r="D21" i="1"/>
  <c r="F17" i="1"/>
  <c r="E17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D2" i="1"/>
  <c r="C2" i="1"/>
  <c r="B24" i="1"/>
  <c r="A24" i="1"/>
  <c r="B22" i="1"/>
  <c r="A22" i="1"/>
  <c r="B21" i="1"/>
  <c r="A21" i="1"/>
  <c r="B23" i="1"/>
  <c r="A23" i="1"/>
  <c r="B20" i="1"/>
  <c r="A20" i="1"/>
  <c r="B19" i="1"/>
  <c r="A19" i="1"/>
  <c r="B18" i="1"/>
  <c r="A18" i="1"/>
  <c r="C1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<sst xmlns="http://schemas.openxmlformats.org/spreadsheetml/2006/main" count="88" uniqueCount="64">
  <si>
    <t>A</t>
  </si>
  <si>
    <t>B</t>
  </si>
  <si>
    <t>(A - mean A)</t>
  </si>
  <si>
    <t>(B - mean B)</t>
  </si>
  <si>
    <t>(A - mean A)^2</t>
  </si>
  <si>
    <t>(B - mean B)^2</t>
  </si>
  <si>
    <t>MEAN</t>
  </si>
  <si>
    <t>MEDIAN</t>
  </si>
  <si>
    <t>MODE</t>
  </si>
  <si>
    <t>VARIANCE SAMPLE</t>
  </si>
  <si>
    <t>VARIANCE POPULATION</t>
  </si>
  <si>
    <t>STD DEV SAMPLE</t>
  </si>
  <si>
    <t>STD DEV POPULATION</t>
  </si>
  <si>
    <t>Sorted A</t>
  </si>
  <si>
    <t>Sorted B</t>
  </si>
  <si>
    <t>Count</t>
  </si>
  <si>
    <t>Count +1 /2</t>
  </si>
  <si>
    <t xml:space="preserve">8th index for mode </t>
  </si>
  <si>
    <t>Unique A</t>
  </si>
  <si>
    <t>Unique B</t>
  </si>
  <si>
    <t>COUNT OF UNIQUE A</t>
  </si>
  <si>
    <t>COUNT OF UNIQU B</t>
  </si>
  <si>
    <t>Subject</t>
  </si>
  <si>
    <t>Before</t>
  </si>
  <si>
    <t>After</t>
  </si>
  <si>
    <t>Group A</t>
  </si>
  <si>
    <t>Group B</t>
  </si>
  <si>
    <t>Group X</t>
  </si>
  <si>
    <t>Group Y</t>
  </si>
  <si>
    <t>Difference</t>
  </si>
  <si>
    <t xml:space="preserve">Mean of Difference : </t>
  </si>
  <si>
    <t xml:space="preserve">Standard deviation: </t>
  </si>
  <si>
    <t>n :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</si>
  <si>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</si>
  <si>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</si>
  <si>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</si>
  <si>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</si>
  <si>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</si>
  <si>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</si>
  <si>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</si>
  <si>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</si>
  <si>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</si>
  <si>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</si>
  <si>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</si>
  <si>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</si>
  <si>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 xml:space="preserve">t = xdiff / (sdiff/√n)  </t>
  </si>
  <si>
    <t>Degree of freedom n-1 df</t>
  </si>
  <si>
    <t>10 -1 = 9</t>
  </si>
  <si>
    <t xml:space="preserve">Level of significance </t>
  </si>
  <si>
    <t>-3.5 &lt; critical value then null hypothesis rejected</t>
  </si>
  <si>
    <t>Alternatte hypothesis accepted</t>
  </si>
  <si>
    <t>t-Test: Two-Sample Assuming Equal Variances</t>
  </si>
  <si>
    <t>Pooled Variance</t>
  </si>
  <si>
    <t>(A - A^)2</t>
  </si>
  <si>
    <t>(B - B^)2</t>
  </si>
  <si>
    <t>s1^2</t>
  </si>
  <si>
    <t>s2^2</t>
  </si>
  <si>
    <t>t = x1 bar - x2 bar /sqrt (s1^2/n1 + s2^2/n2)</t>
  </si>
  <si>
    <t>sp ^2</t>
  </si>
  <si>
    <t>t-Test: Two-Sample Assuming Unequal Variances</t>
  </si>
  <si>
    <t>Variable 1</t>
  </si>
  <si>
    <t>Variable 2</t>
  </si>
  <si>
    <t>∣0.25577∣&lt;2.14479⇒Fail to reject H0​ Null Hypothesis</t>
  </si>
  <si>
    <t>∣14.91∣&gt;2.228 Null hypothesis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</si>
</sst>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49" fontId="1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0D4F-7ACC-4CEE-B82C-DD167E871F37}">
  <dimension ref="A1:L26"/>
  <sheetViews>
    <sheetView zoomScale="96" zoomScaleNormal="100" workbookViewId="0">
      <selection activeCell="D21" sqref="D21"/>
    </sheetView>
  </sheetViews>
  <sheetFormatPr defaultRowHeight="14.4" x14ac:dyDescent="0.3"/>
  <cols>
    <col min="3" max="3" width="21.77734375" customWidth="1"/>
    <col min="4" max="4" width="27.44140625" customWidth="1"/>
    <col min="5" max="5" width="21.77734375" customWidth="1"/>
    <col min="6" max="6" width="26.88671875" customWidth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>
        <v>12</v>
      </c>
      <c r="B2" s="2">
        <v>13</v>
      </c>
      <c r="C2">
        <f>A2 - $A$18</f>
        <v>-3.2666666666666675</v>
      </c>
      <c r="D2">
        <f>B2 - $A$18</f>
        <v>-2.2666666666666675</v>
      </c>
      <c r="E2">
        <f>C2^2</f>
        <v>10.671111111111117</v>
      </c>
      <c r="F2">
        <f>D2^2</f>
        <v>5.1377777777777816</v>
      </c>
      <c r="G2" cm="1">
        <f t="array" ref="G2:G16">_xlfn._xlws.SORT(A2:A16)</f>
        <v>10</v>
      </c>
      <c r="H2" cm="1">
        <f t="array" ref="H2:H16">_xlfn._xlws.SORT(B2:B16)</f>
        <v>10</v>
      </c>
      <c r="I2" cm="1">
        <f t="array" ref="I2:I12">_xlfn.UNIQUE(A2:A16)</f>
        <v>12</v>
      </c>
      <c r="J2" cm="1">
        <f t="array" ref="J2:J11">_xlfn.UNIQUE(B2:B16)</f>
        <v>13</v>
      </c>
      <c r="K2">
        <f>COUNTIF(A$2:A$16, I2)</f>
        <v>1</v>
      </c>
      <c r="L2">
        <f>COUNTIF(B$2:B$16, J2)</f>
        <v>2</v>
      </c>
    </row>
    <row r="3" spans="1:12" x14ac:dyDescent="0.3">
      <c r="A3" s="2">
        <v>15</v>
      </c>
      <c r="B3" s="2">
        <v>14</v>
      </c>
      <c r="C3">
        <f t="shared" ref="C3:C16" si="0">A3 - $A$18</f>
        <v>-0.2666666666666675</v>
      </c>
      <c r="D3">
        <f t="shared" ref="D3:D16" si="1">B3 - $A$18</f>
        <v>-1.2666666666666675</v>
      </c>
      <c r="E3">
        <f t="shared" ref="E3:F16" si="2">C3^2</f>
        <v>7.1111111111111555E-2</v>
      </c>
      <c r="F3">
        <f t="shared" si="2"/>
        <v>1.6044444444444466</v>
      </c>
      <c r="G3">
        <v>11</v>
      </c>
      <c r="H3">
        <v>12</v>
      </c>
      <c r="I3">
        <v>15</v>
      </c>
      <c r="J3">
        <v>14</v>
      </c>
      <c r="K3">
        <f t="shared" ref="K3:L12" si="3">COUNTIF(A$2:A$16, I3)</f>
        <v>2</v>
      </c>
      <c r="L3">
        <f t="shared" si="3"/>
        <v>2</v>
      </c>
    </row>
    <row r="4" spans="1:12" x14ac:dyDescent="0.3">
      <c r="A4" s="2">
        <v>14</v>
      </c>
      <c r="B4" s="2">
        <v>13</v>
      </c>
      <c r="C4">
        <f t="shared" si="0"/>
        <v>-1.2666666666666675</v>
      </c>
      <c r="D4">
        <f t="shared" si="1"/>
        <v>-2.2666666666666675</v>
      </c>
      <c r="E4">
        <f t="shared" si="2"/>
        <v>1.6044444444444466</v>
      </c>
      <c r="F4">
        <f t="shared" si="2"/>
        <v>5.1377777777777816</v>
      </c>
      <c r="G4">
        <v>12</v>
      </c>
      <c r="H4">
        <v>13</v>
      </c>
      <c r="I4">
        <v>14</v>
      </c>
      <c r="J4">
        <v>12</v>
      </c>
      <c r="K4">
        <f t="shared" si="3"/>
        <v>2</v>
      </c>
      <c r="L4">
        <f t="shared" si="3"/>
        <v>1</v>
      </c>
    </row>
    <row r="5" spans="1:12" x14ac:dyDescent="0.3">
      <c r="A5" s="2">
        <v>10</v>
      </c>
      <c r="B5" s="2">
        <v>12</v>
      </c>
      <c r="C5">
        <f t="shared" si="0"/>
        <v>-5.2666666666666675</v>
      </c>
      <c r="D5">
        <f t="shared" si="1"/>
        <v>-3.2666666666666675</v>
      </c>
      <c r="E5">
        <f t="shared" si="2"/>
        <v>27.737777777777787</v>
      </c>
      <c r="F5">
        <f t="shared" si="2"/>
        <v>10.671111111111117</v>
      </c>
      <c r="G5">
        <v>13</v>
      </c>
      <c r="H5">
        <v>13</v>
      </c>
      <c r="I5">
        <v>10</v>
      </c>
      <c r="J5">
        <v>16</v>
      </c>
      <c r="K5">
        <f t="shared" si="3"/>
        <v>1</v>
      </c>
      <c r="L5">
        <f t="shared" si="3"/>
        <v>2</v>
      </c>
    </row>
    <row r="6" spans="1:12" x14ac:dyDescent="0.3">
      <c r="A6" s="2">
        <v>18</v>
      </c>
      <c r="B6" s="2">
        <v>16</v>
      </c>
      <c r="C6">
        <f t="shared" si="0"/>
        <v>2.7333333333333325</v>
      </c>
      <c r="D6">
        <f t="shared" si="1"/>
        <v>0.7333333333333325</v>
      </c>
      <c r="E6">
        <f t="shared" si="2"/>
        <v>7.4711111111111066</v>
      </c>
      <c r="F6">
        <f t="shared" si="2"/>
        <v>0.53777777777777658</v>
      </c>
      <c r="G6">
        <v>14</v>
      </c>
      <c r="H6">
        <v>14</v>
      </c>
      <c r="I6">
        <v>18</v>
      </c>
      <c r="J6">
        <v>18</v>
      </c>
      <c r="K6">
        <f t="shared" si="3"/>
        <v>2</v>
      </c>
      <c r="L6">
        <f t="shared" si="3"/>
        <v>2</v>
      </c>
    </row>
    <row r="7" spans="1:12" x14ac:dyDescent="0.3">
      <c r="A7" s="2">
        <v>19</v>
      </c>
      <c r="B7" s="2">
        <v>18</v>
      </c>
      <c r="C7">
        <f t="shared" si="0"/>
        <v>3.7333333333333325</v>
      </c>
      <c r="D7">
        <f t="shared" si="1"/>
        <v>2.7333333333333325</v>
      </c>
      <c r="E7">
        <f t="shared" si="2"/>
        <v>13.937777777777772</v>
      </c>
      <c r="F7">
        <f t="shared" si="2"/>
        <v>7.4711111111111066</v>
      </c>
      <c r="G7">
        <v>14</v>
      </c>
      <c r="H7">
        <v>14</v>
      </c>
      <c r="I7">
        <v>19</v>
      </c>
      <c r="J7">
        <v>19</v>
      </c>
      <c r="K7">
        <f t="shared" si="3"/>
        <v>1</v>
      </c>
      <c r="L7">
        <f t="shared" si="3"/>
        <v>1</v>
      </c>
    </row>
    <row r="8" spans="1:12" x14ac:dyDescent="0.3">
      <c r="A8" s="2">
        <v>17</v>
      </c>
      <c r="B8" s="2">
        <v>19</v>
      </c>
      <c r="C8">
        <f t="shared" si="0"/>
        <v>1.7333333333333325</v>
      </c>
      <c r="D8">
        <f t="shared" si="1"/>
        <v>3.7333333333333325</v>
      </c>
      <c r="E8">
        <f t="shared" si="2"/>
        <v>3.0044444444444416</v>
      </c>
      <c r="F8">
        <f t="shared" si="2"/>
        <v>13.937777777777772</v>
      </c>
      <c r="G8" s="3">
        <v>15</v>
      </c>
      <c r="H8" s="3">
        <v>15</v>
      </c>
      <c r="I8">
        <v>17</v>
      </c>
      <c r="J8">
        <v>10</v>
      </c>
      <c r="K8">
        <f t="shared" si="3"/>
        <v>2</v>
      </c>
      <c r="L8">
        <f t="shared" si="3"/>
        <v>1</v>
      </c>
    </row>
    <row r="9" spans="1:12" x14ac:dyDescent="0.3">
      <c r="A9" s="2">
        <v>13</v>
      </c>
      <c r="B9" s="2">
        <v>14</v>
      </c>
      <c r="C9">
        <f t="shared" si="0"/>
        <v>-2.2666666666666675</v>
      </c>
      <c r="D9">
        <f t="shared" si="1"/>
        <v>-1.2666666666666675</v>
      </c>
      <c r="E9">
        <f t="shared" si="2"/>
        <v>5.1377777777777816</v>
      </c>
      <c r="F9">
        <f t="shared" si="2"/>
        <v>1.6044444444444466</v>
      </c>
      <c r="G9">
        <v>15</v>
      </c>
      <c r="H9">
        <v>15</v>
      </c>
      <c r="I9">
        <v>13</v>
      </c>
      <c r="J9">
        <v>15</v>
      </c>
      <c r="K9">
        <f t="shared" si="3"/>
        <v>1</v>
      </c>
      <c r="L9">
        <f t="shared" si="3"/>
        <v>2</v>
      </c>
    </row>
    <row r="10" spans="1:12" x14ac:dyDescent="0.3">
      <c r="A10" s="2">
        <v>11</v>
      </c>
      <c r="B10" s="2">
        <v>10</v>
      </c>
      <c r="C10">
        <f t="shared" si="0"/>
        <v>-4.2666666666666675</v>
      </c>
      <c r="D10">
        <f t="shared" si="1"/>
        <v>-5.2666666666666675</v>
      </c>
      <c r="E10">
        <f t="shared" si="2"/>
        <v>18.204444444444452</v>
      </c>
      <c r="F10">
        <f t="shared" si="2"/>
        <v>27.737777777777787</v>
      </c>
      <c r="G10">
        <v>16</v>
      </c>
      <c r="H10">
        <v>16</v>
      </c>
      <c r="I10">
        <v>11</v>
      </c>
      <c r="J10">
        <v>21</v>
      </c>
      <c r="K10">
        <f t="shared" si="3"/>
        <v>1</v>
      </c>
      <c r="L10">
        <f t="shared" si="3"/>
        <v>1</v>
      </c>
    </row>
    <row r="11" spans="1:12" x14ac:dyDescent="0.3">
      <c r="A11" s="2">
        <v>16</v>
      </c>
      <c r="B11" s="2">
        <v>15</v>
      </c>
      <c r="C11">
        <f t="shared" si="0"/>
        <v>0.7333333333333325</v>
      </c>
      <c r="D11">
        <f t="shared" si="1"/>
        <v>-0.2666666666666675</v>
      </c>
      <c r="E11">
        <f t="shared" si="2"/>
        <v>0.53777777777777658</v>
      </c>
      <c r="F11">
        <f t="shared" si="2"/>
        <v>7.1111111111111555E-2</v>
      </c>
      <c r="G11">
        <v>17</v>
      </c>
      <c r="H11">
        <v>16</v>
      </c>
      <c r="I11">
        <v>16</v>
      </c>
      <c r="J11">
        <v>17</v>
      </c>
      <c r="K11">
        <f t="shared" si="3"/>
        <v>1</v>
      </c>
      <c r="L11">
        <f t="shared" si="3"/>
        <v>1</v>
      </c>
    </row>
    <row r="12" spans="1:12" x14ac:dyDescent="0.3">
      <c r="A12" s="2">
        <v>20</v>
      </c>
      <c r="B12" s="2">
        <v>21</v>
      </c>
      <c r="C12">
        <f t="shared" si="0"/>
        <v>4.7333333333333325</v>
      </c>
      <c r="D12">
        <f t="shared" si="1"/>
        <v>5.7333333333333325</v>
      </c>
      <c r="E12">
        <f t="shared" si="2"/>
        <v>22.404444444444437</v>
      </c>
      <c r="F12">
        <f t="shared" si="2"/>
        <v>32.871111111111098</v>
      </c>
      <c r="G12">
        <v>17</v>
      </c>
      <c r="H12">
        <v>17</v>
      </c>
      <c r="I12">
        <v>20</v>
      </c>
      <c r="K12">
        <f t="shared" si="3"/>
        <v>1</v>
      </c>
    </row>
    <row r="13" spans="1:12" x14ac:dyDescent="0.3">
      <c r="A13" s="2">
        <v>18</v>
      </c>
      <c r="B13" s="2">
        <v>17</v>
      </c>
      <c r="C13">
        <f t="shared" si="0"/>
        <v>2.7333333333333325</v>
      </c>
      <c r="D13">
        <f t="shared" si="1"/>
        <v>1.7333333333333325</v>
      </c>
      <c r="E13">
        <f t="shared" si="2"/>
        <v>7.4711111111111066</v>
      </c>
      <c r="F13">
        <f t="shared" si="2"/>
        <v>3.0044444444444416</v>
      </c>
      <c r="G13">
        <v>18</v>
      </c>
      <c r="H13">
        <v>18</v>
      </c>
    </row>
    <row r="14" spans="1:12" x14ac:dyDescent="0.3">
      <c r="A14" s="2">
        <v>14</v>
      </c>
      <c r="B14" s="2">
        <v>16</v>
      </c>
      <c r="C14">
        <f t="shared" si="0"/>
        <v>-1.2666666666666675</v>
      </c>
      <c r="D14">
        <f t="shared" si="1"/>
        <v>0.7333333333333325</v>
      </c>
      <c r="E14">
        <f t="shared" si="2"/>
        <v>1.6044444444444466</v>
      </c>
      <c r="F14">
        <f t="shared" si="2"/>
        <v>0.53777777777777658</v>
      </c>
      <c r="G14">
        <v>18</v>
      </c>
      <c r="H14">
        <v>18</v>
      </c>
    </row>
    <row r="15" spans="1:12" x14ac:dyDescent="0.3">
      <c r="A15" s="2">
        <v>15</v>
      </c>
      <c r="B15" s="2">
        <v>15</v>
      </c>
      <c r="C15">
        <f t="shared" si="0"/>
        <v>-0.2666666666666675</v>
      </c>
      <c r="D15">
        <f t="shared" si="1"/>
        <v>-0.2666666666666675</v>
      </c>
      <c r="E15">
        <f t="shared" si="2"/>
        <v>7.1111111111111555E-2</v>
      </c>
      <c r="F15">
        <f t="shared" si="2"/>
        <v>7.1111111111111555E-2</v>
      </c>
      <c r="G15">
        <v>19</v>
      </c>
      <c r="H15">
        <v>19</v>
      </c>
    </row>
    <row r="16" spans="1:12" x14ac:dyDescent="0.3">
      <c r="A16" s="2">
        <v>17</v>
      </c>
      <c r="B16" s="2">
        <v>18</v>
      </c>
      <c r="C16">
        <f t="shared" si="0"/>
        <v>1.7333333333333325</v>
      </c>
      <c r="D16">
        <f t="shared" si="1"/>
        <v>2.7333333333333325</v>
      </c>
      <c r="E16">
        <f t="shared" si="2"/>
        <v>3.0044444444444416</v>
      </c>
      <c r="F16">
        <f t="shared" si="2"/>
        <v>7.4711111111111066</v>
      </c>
      <c r="G16">
        <v>20</v>
      </c>
      <c r="H16">
        <v>21</v>
      </c>
    </row>
    <row r="17" spans="1:6" x14ac:dyDescent="0.3">
      <c r="E17" s="3">
        <f>SUM(E2:E16)</f>
        <v>122.93333333333334</v>
      </c>
      <c r="F17" s="3">
        <f>SUM(F2:F16)</f>
        <v>117.86666666666667</v>
      </c>
    </row>
    <row r="18" spans="1:6" x14ac:dyDescent="0.3">
      <c r="A18">
        <f>AVERAGE(A2:A16)</f>
        <v>15.266666666666667</v>
      </c>
      <c r="B18">
        <f>AVERAGE(B2:B16)</f>
        <v>15.4</v>
      </c>
      <c r="C18" s="1" t="s">
        <v>6</v>
      </c>
      <c r="D18">
        <f>SUM(A2:A16)/COUNT(A2:A16)</f>
        <v>15.266666666666667</v>
      </c>
      <c r="E18">
        <f>SUM(B2:B16)/COUNT(B2:B16)</f>
        <v>15.4</v>
      </c>
    </row>
    <row r="19" spans="1:6" x14ac:dyDescent="0.3">
      <c r="A19">
        <f>MEDIAN(A2:A16)</f>
        <v>15</v>
      </c>
      <c r="B19">
        <f>MEDIAN(B2:B16)</f>
        <v>15</v>
      </c>
      <c r="C19" s="1" t="s">
        <v>7</v>
      </c>
      <c r="D19">
        <f>INDEX(G2:G16,8)</f>
        <v>15</v>
      </c>
      <c r="E19">
        <f>INDEX(H2:H16,8)</f>
        <v>15</v>
      </c>
    </row>
    <row r="20" spans="1:6" x14ac:dyDescent="0.3">
      <c r="A20">
        <f>_xlfn.MODE.SNGL(A2:A16)</f>
        <v>15</v>
      </c>
      <c r="B20">
        <f>_xlfn.MODE.SNGL(B2:B16)</f>
        <v>13</v>
      </c>
      <c r="C20" s="1" t="s">
        <v>8</v>
      </c>
      <c r="D20">
        <f>INDEX(_xlfn.ANCHORARRAY(I2), MATCH(MAX(K2:K11), K2:K11, 0))</f>
        <v>15</v>
      </c>
      <c r="E20">
        <f>INDEX(_xlfn.ANCHORARRAY(J2), MATCH(MAX(L2:L11), L2:L11, 0))</f>
        <v>13</v>
      </c>
    </row>
    <row r="21" spans="1:6" x14ac:dyDescent="0.3">
      <c r="A21">
        <f>_xlfn.VAR.S(A2:A16)</f>
        <v>8.7809523809523853</v>
      </c>
      <c r="B21">
        <f>_xlfn.VAR.S(B2:B16)</f>
        <v>8.3999999999999932</v>
      </c>
      <c r="C21" s="1" t="s">
        <v>9</v>
      </c>
      <c r="D21">
        <f>SUM(E2:E16)/(COUNT(A2:A16)-1)</f>
        <v>8.7809523809523817</v>
      </c>
      <c r="E21">
        <f>SUM(F2:F16)/(COUNT(B2:B16)-1)</f>
        <v>8.4190476190476193</v>
      </c>
    </row>
    <row r="22" spans="1:6" x14ac:dyDescent="0.3">
      <c r="A22">
        <f>_xlfn.VAR.P(A2:A16)</f>
        <v>8.1955555555555559</v>
      </c>
      <c r="B22">
        <f>_xlfn.VAR.P(B2:B16)</f>
        <v>7.84</v>
      </c>
      <c r="C22" s="1" t="s">
        <v>10</v>
      </c>
      <c r="D22">
        <f>SUM(E2:E16)/(COUNT(A2:A16))</f>
        <v>8.1955555555555559</v>
      </c>
      <c r="E22">
        <f>SUM(F2:F16)/(COUNT(B2:B16))</f>
        <v>7.8577777777777786</v>
      </c>
    </row>
    <row r="23" spans="1:6" x14ac:dyDescent="0.3">
      <c r="A23">
        <f>_xlfn.STDEV.S(A2:A16)</f>
        <v>2.963267180149705</v>
      </c>
      <c r="B23">
        <f>_xlfn.STDEV.S(B2:B16)</f>
        <v>2.8982753492378865</v>
      </c>
      <c r="C23" s="1" t="s">
        <v>11</v>
      </c>
      <c r="D23">
        <f>SQRT(SUM(E2:E16)/(COUNT(A2:A16)-1))</f>
        <v>2.9632671801497046</v>
      </c>
      <c r="E23">
        <f>SQRT(SUM(F2:F16)/(COUNT(B2:B16)-1))</f>
        <v>2.9015595149932079</v>
      </c>
    </row>
    <row r="24" spans="1:6" x14ac:dyDescent="0.3">
      <c r="A24">
        <f>_xlfn.STDEV.P(A2:A16)</f>
        <v>2.8627880738111853</v>
      </c>
      <c r="B24">
        <f>_xlfn.STDEV.P(B2:B16)</f>
        <v>2.8</v>
      </c>
      <c r="C24" s="1" t="s">
        <v>12</v>
      </c>
      <c r="D24">
        <f>SQRT(SUM(E2:E16)/(COUNT(A2:A16)))</f>
        <v>2.8627880738111853</v>
      </c>
      <c r="E24">
        <f>SQRT(SUM(F2:F16)/(COUNT(B2:B16)))</f>
        <v>2.8031728055504854</v>
      </c>
    </row>
    <row r="25" spans="1:6" x14ac:dyDescent="0.3">
      <c r="C25" s="1" t="s">
        <v>15</v>
      </c>
      <c r="D25">
        <f>COUNT(A2:A16)</f>
        <v>15</v>
      </c>
      <c r="E25">
        <f>COUNT(B2:B16)</f>
        <v>15</v>
      </c>
    </row>
    <row r="26" spans="1:6" x14ac:dyDescent="0.3">
      <c r="C26" s="1" t="s">
        <v>16</v>
      </c>
      <c r="D26">
        <f>(COUNT(A2:A16)+1)/2</f>
        <v>8</v>
      </c>
      <c r="E26">
        <f>(COUNT(B2:B16)+1)/2</f>
        <v>8</v>
      </c>
      <c r="F26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4BB9-8F04-437D-9073-AE7759F8BB2C}">
  <dimension ref="A1:H27"/>
  <sheetViews>
    <sheetView zoomScale="66" workbookViewId="0">
      <selection activeCell="B11" sqref="B11"/>
    </sheetView>
  </sheetViews>
  <sheetFormatPr defaultRowHeight="14.4" x14ac:dyDescent="0.3"/>
  <cols>
    <col min="1" max="1" width="28.33203125" customWidth="1"/>
    <col min="4" max="4" width="23.109375" customWidth="1"/>
    <col min="5" max="5" width="12.5546875" customWidth="1"/>
    <col min="6" max="6" width="35.5546875" customWidth="1"/>
    <col min="7" max="8" width="26.88671875" customWidth="1"/>
  </cols>
  <sheetData>
    <row r="1" spans="1:8" x14ac:dyDescent="0.3">
      <c r="A1" s="1" t="s">
        <v>22</v>
      </c>
      <c r="B1" s="1" t="s">
        <v>23</v>
      </c>
      <c r="C1" s="1" t="s">
        <v>24</v>
      </c>
      <c r="D1" s="1" t="s">
        <v>29</v>
      </c>
      <c r="E1" s="3"/>
    </row>
    <row r="2" spans="1:8" x14ac:dyDescent="0.3">
      <c r="A2" s="2">
        <v>1</v>
      </c>
      <c r="B2" s="2">
        <v>65</v>
      </c>
      <c r="C2" s="2">
        <v>68</v>
      </c>
      <c r="D2">
        <f xml:space="preserve"> B2 - C2</f>
        <v>-3</v>
      </c>
      <c r="F2" s="3" t="s">
        <v>33</v>
      </c>
    </row>
    <row r="3" spans="1:8" x14ac:dyDescent="0.3">
      <c r="A3" s="2">
        <v>2</v>
      </c>
      <c r="B3" s="2">
        <v>70</v>
      </c>
      <c r="C3" s="2">
        <v>72</v>
      </c>
      <c r="D3">
        <f t="shared" ref="D3:D11" si="0" xml:space="preserve"> B3 - C3</f>
        <v>-2</v>
      </c>
    </row>
    <row r="4" spans="1:8" x14ac:dyDescent="0.3">
      <c r="A4" s="2">
        <v>3</v>
      </c>
      <c r="B4" s="2">
        <v>78</v>
      </c>
      <c r="C4" s="2">
        <v>80</v>
      </c>
      <c r="D4">
        <f t="shared" si="0"/>
        <v>-2</v>
      </c>
      <c r="G4" s="3" t="s">
        <v>23</v>
      </c>
      <c r="H4" s="3" t="s">
        <v>24</v>
      </c>
    </row>
    <row r="5" spans="1:8" x14ac:dyDescent="0.3">
      <c r="A5" s="2">
        <v>4</v>
      </c>
      <c r="B5" s="2">
        <v>74</v>
      </c>
      <c r="C5" s="2">
        <v>73</v>
      </c>
      <c r="D5">
        <f t="shared" si="0"/>
        <v>1</v>
      </c>
      <c r="F5" t="s">
        <v>34</v>
      </c>
      <c r="G5">
        <v>72.099999999999994</v>
      </c>
      <c r="H5">
        <v>73.900000000000006</v>
      </c>
    </row>
    <row r="6" spans="1:8" x14ac:dyDescent="0.3">
      <c r="A6" s="2">
        <v>5</v>
      </c>
      <c r="B6" s="2">
        <v>69</v>
      </c>
      <c r="C6" s="2">
        <v>71</v>
      </c>
      <c r="D6">
        <f t="shared" si="0"/>
        <v>-2</v>
      </c>
      <c r="F6" t="s">
        <v>35</v>
      </c>
      <c r="G6">
        <v>26.766666666666666</v>
      </c>
      <c r="H6">
        <v>34.766666666666666</v>
      </c>
    </row>
    <row r="7" spans="1:8" x14ac:dyDescent="0.3">
      <c r="A7" s="2">
        <v>6</v>
      </c>
      <c r="B7" s="2">
        <v>81</v>
      </c>
      <c r="C7" s="2">
        <v>85</v>
      </c>
      <c r="D7">
        <f t="shared" si="0"/>
        <v>-4</v>
      </c>
      <c r="F7" t="s">
        <v>36</v>
      </c>
      <c r="G7">
        <v>10</v>
      </c>
      <c r="H7">
        <v>10</v>
      </c>
    </row>
    <row r="8" spans="1:8" x14ac:dyDescent="0.3">
      <c r="A8" s="2">
        <v>7</v>
      </c>
      <c r="B8" s="2">
        <v>67</v>
      </c>
      <c r="C8" s="2">
        <v>66</v>
      </c>
      <c r="D8">
        <f t="shared" si="0"/>
        <v>1</v>
      </c>
      <c r="F8" t="s">
        <v>37</v>
      </c>
      <c r="G8">
        <v>0.9655806325234968</v>
      </c>
    </row>
    <row r="9" spans="1:8" x14ac:dyDescent="0.3">
      <c r="A9" s="2">
        <v>8</v>
      </c>
      <c r="B9" s="2">
        <v>73</v>
      </c>
      <c r="C9" s="2">
        <v>75</v>
      </c>
      <c r="D9">
        <f t="shared" si="0"/>
        <v>-2</v>
      </c>
      <c r="F9" t="s">
        <v>38</v>
      </c>
      <c r="G9">
        <v>0</v>
      </c>
    </row>
    <row r="10" spans="1:8" x14ac:dyDescent="0.3">
      <c r="A10" s="2">
        <v>9</v>
      </c>
      <c r="B10" s="2">
        <v>76</v>
      </c>
      <c r="C10" s="2">
        <v>79</v>
      </c>
      <c r="D10">
        <f t="shared" si="0"/>
        <v>-3</v>
      </c>
      <c r="F10" t="s">
        <v>39</v>
      </c>
      <c r="G10">
        <v>9</v>
      </c>
    </row>
    <row r="11" spans="1:8" x14ac:dyDescent="0.3">
      <c r="A11" s="2">
        <v>10</v>
      </c>
      <c r="B11" s="2">
        <v>68</v>
      </c>
      <c r="C11" s="2">
        <v>70</v>
      </c>
      <c r="D11">
        <f t="shared" si="0"/>
        <v>-2</v>
      </c>
      <c r="F11" t="s">
        <v>40</v>
      </c>
      <c r="G11">
        <v>-3.5151005964822448</v>
      </c>
    </row>
    <row r="12" spans="1:8" x14ac:dyDescent="0.3">
      <c r="B12" s="3">
        <f>AVERAGE(B2:B11)</f>
        <v>72.099999999999994</v>
      </c>
      <c r="C12" s="3">
        <f>AVERAGE(C2:C11)</f>
        <v>73.900000000000006</v>
      </c>
      <c r="F12" t="s">
        <v>41</v>
      </c>
      <c r="G12">
        <v>3.2828910554015419E-3</v>
      </c>
    </row>
    <row r="13" spans="1:8" x14ac:dyDescent="0.3">
      <c r="B13" s="3">
        <f>_xlfn.VAR.S(B2:B11)</f>
        <v>26.766666666666666</v>
      </c>
      <c r="C13" s="3">
        <f>_xlfn.VAR.S(C2:C11)</f>
        <v>34.766666666666666</v>
      </c>
      <c r="F13" t="s">
        <v>42</v>
      </c>
      <c r="G13">
        <v>1.8331129326562374</v>
      </c>
    </row>
    <row r="14" spans="1:8" x14ac:dyDescent="0.3">
      <c r="F14" t="s">
        <v>43</v>
      </c>
      <c r="G14">
        <v>6.5657821108030838E-3</v>
      </c>
    </row>
    <row r="15" spans="1:8" x14ac:dyDescent="0.3">
      <c r="F15" t="s">
        <v>44</v>
      </c>
      <c r="G15">
        <v>2.2621571627982053</v>
      </c>
    </row>
    <row r="18" spans="1:6" x14ac:dyDescent="0.3">
      <c r="A18" s="3" t="s">
        <v>45</v>
      </c>
      <c r="C18">
        <f>C24/(C25/SQRT(C26))</f>
        <v>-3.5151005964822448</v>
      </c>
    </row>
    <row r="20" spans="1:6" x14ac:dyDescent="0.3">
      <c r="F20" s="4" t="s">
        <v>49</v>
      </c>
    </row>
    <row r="21" spans="1:6" x14ac:dyDescent="0.3">
      <c r="F21" s="4" t="s">
        <v>50</v>
      </c>
    </row>
    <row r="22" spans="1:6" x14ac:dyDescent="0.3">
      <c r="A22" s="3" t="s">
        <v>48</v>
      </c>
      <c r="C22">
        <v>0.05</v>
      </c>
    </row>
    <row r="23" spans="1:6" x14ac:dyDescent="0.3">
      <c r="A23" s="3" t="s">
        <v>46</v>
      </c>
      <c r="C23" s="3" t="s">
        <v>47</v>
      </c>
    </row>
    <row r="24" spans="1:6" x14ac:dyDescent="0.3">
      <c r="A24" s="3" t="s">
        <v>30</v>
      </c>
      <c r="C24">
        <f>AVERAGE(D2:D11)</f>
        <v>-1.8</v>
      </c>
    </row>
    <row r="25" spans="1:6" x14ac:dyDescent="0.3">
      <c r="A25" s="3" t="s">
        <v>31</v>
      </c>
      <c r="C25">
        <f>_xlfn.STDEV.S(D2:D11)</f>
        <v>1.6193277068654826</v>
      </c>
    </row>
    <row r="26" spans="1:6" x14ac:dyDescent="0.3">
      <c r="A26" s="3" t="s">
        <v>32</v>
      </c>
      <c r="C26">
        <v>10</v>
      </c>
    </row>
    <row r="27" spans="1:6" x14ac:dyDescent="0.3">
      <c r="A27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A3F1-66BD-4D28-BA1A-37B2BB4D274B}">
  <dimension ref="A1:I19"/>
  <sheetViews>
    <sheetView workbookViewId="0">
      <selection activeCell="A20" sqref="A20"/>
    </sheetView>
  </sheetViews>
  <sheetFormatPr defaultRowHeight="14.4" x14ac:dyDescent="0.3"/>
  <cols>
    <col min="7" max="7" width="27.5546875" customWidth="1"/>
    <col min="8" max="8" width="45.33203125" customWidth="1"/>
    <col min="9" max="9" width="49.88671875" customWidth="1"/>
  </cols>
  <sheetData>
    <row r="1" spans="1:9" x14ac:dyDescent="0.3">
      <c r="A1" s="1" t="s">
        <v>25</v>
      </c>
      <c r="B1" s="1" t="s">
        <v>26</v>
      </c>
      <c r="C1" s="3" t="s">
        <v>53</v>
      </c>
      <c r="D1" s="3" t="s">
        <v>54</v>
      </c>
      <c r="G1" t="s">
        <v>51</v>
      </c>
    </row>
    <row r="2" spans="1:9" ht="15" thickBot="1" x14ac:dyDescent="0.35">
      <c r="A2" s="2">
        <v>75</v>
      </c>
      <c r="B2" s="2">
        <v>72</v>
      </c>
      <c r="C2">
        <f>(A2-$A$10)*(A2-$A$10)</f>
        <v>1.5625E-2</v>
      </c>
      <c r="D2">
        <f>(B2-$B$10)*(B2-$B$10)</f>
        <v>7.5625</v>
      </c>
    </row>
    <row r="3" spans="1:9" x14ac:dyDescent="0.3">
      <c r="A3" s="2">
        <v>78</v>
      </c>
      <c r="B3" s="2">
        <v>76</v>
      </c>
      <c r="C3">
        <f t="shared" ref="C3:C9" si="0">(A3-$A$10)*(A3-$A$10)</f>
        <v>8.265625</v>
      </c>
      <c r="D3">
        <f t="shared" ref="D3:D9" si="1">(B3-$B$10)*(B3-$B$10)</f>
        <v>1.5625</v>
      </c>
      <c r="G3" s="7"/>
      <c r="H3" s="7" t="s">
        <v>60</v>
      </c>
      <c r="I3" s="7" t="s">
        <v>61</v>
      </c>
    </row>
    <row r="4" spans="1:9" x14ac:dyDescent="0.3">
      <c r="A4" s="2">
        <v>74</v>
      </c>
      <c r="B4" s="2">
        <v>74</v>
      </c>
      <c r="C4">
        <f t="shared" si="0"/>
        <v>1.265625</v>
      </c>
      <c r="D4">
        <f t="shared" si="1"/>
        <v>0.5625</v>
      </c>
      <c r="G4" s="5" t="s">
        <v>34</v>
      </c>
      <c r="H4" s="5">
        <v>75.125</v>
      </c>
      <c r="I4" s="5">
        <v>74.75</v>
      </c>
    </row>
    <row r="5" spans="1:9" x14ac:dyDescent="0.3">
      <c r="A5" s="2">
        <v>70</v>
      </c>
      <c r="B5" s="2">
        <v>71</v>
      </c>
      <c r="C5">
        <f t="shared" si="0"/>
        <v>26.265625</v>
      </c>
      <c r="D5">
        <f t="shared" si="1"/>
        <v>14.0625</v>
      </c>
      <c r="G5" s="5" t="s">
        <v>35</v>
      </c>
      <c r="H5" s="5">
        <v>9.2678571428571423</v>
      </c>
      <c r="I5" s="5">
        <v>7.9285714285714288</v>
      </c>
    </row>
    <row r="6" spans="1:9" x14ac:dyDescent="0.3">
      <c r="A6" s="2">
        <v>72</v>
      </c>
      <c r="B6" s="2">
        <v>75</v>
      </c>
      <c r="C6">
        <f t="shared" si="0"/>
        <v>9.765625</v>
      </c>
      <c r="D6">
        <f t="shared" si="1"/>
        <v>6.25E-2</v>
      </c>
      <c r="G6" s="5" t="s">
        <v>36</v>
      </c>
      <c r="H6" s="5">
        <v>8</v>
      </c>
      <c r="I6" s="5">
        <v>8</v>
      </c>
    </row>
    <row r="7" spans="1:9" x14ac:dyDescent="0.3">
      <c r="A7" s="2">
        <v>77</v>
      </c>
      <c r="B7" s="2">
        <v>79</v>
      </c>
      <c r="C7">
        <f t="shared" si="0"/>
        <v>3.515625</v>
      </c>
      <c r="D7">
        <f t="shared" si="1"/>
        <v>18.0625</v>
      </c>
      <c r="G7" s="5" t="s">
        <v>52</v>
      </c>
      <c r="H7" s="5">
        <v>8.5982142857142865</v>
      </c>
      <c r="I7" s="5"/>
    </row>
    <row r="8" spans="1:9" x14ac:dyDescent="0.3">
      <c r="A8" s="2">
        <v>76</v>
      </c>
      <c r="B8" s="2">
        <v>73</v>
      </c>
      <c r="C8">
        <f t="shared" si="0"/>
        <v>0.765625</v>
      </c>
      <c r="D8">
        <f t="shared" si="1"/>
        <v>3.0625</v>
      </c>
      <c r="G8" s="5" t="s">
        <v>38</v>
      </c>
      <c r="H8" s="5">
        <v>0</v>
      </c>
      <c r="I8" s="5"/>
    </row>
    <row r="9" spans="1:9" x14ac:dyDescent="0.3">
      <c r="A9" s="2">
        <v>79</v>
      </c>
      <c r="B9" s="2">
        <v>78</v>
      </c>
      <c r="C9">
        <f t="shared" si="0"/>
        <v>15.015625</v>
      </c>
      <c r="D9">
        <f t="shared" si="1"/>
        <v>10.5625</v>
      </c>
      <c r="G9" s="5" t="s">
        <v>39</v>
      </c>
      <c r="H9" s="5">
        <v>14</v>
      </c>
      <c r="I9" s="5"/>
    </row>
    <row r="10" spans="1:9" x14ac:dyDescent="0.3">
      <c r="A10" s="3">
        <f>AVERAGE(A2:A9)</f>
        <v>75.125</v>
      </c>
      <c r="B10" s="3">
        <f>AVERAGE(B2:B9)</f>
        <v>74.75</v>
      </c>
      <c r="C10" s="3">
        <f>SUM(C2:C9)</f>
        <v>64.875</v>
      </c>
      <c r="D10" s="3">
        <f>SUM(D2:D9)</f>
        <v>55.5</v>
      </c>
      <c r="G10" s="5" t="s">
        <v>40</v>
      </c>
      <c r="H10" s="5">
        <v>0.25577443333465433</v>
      </c>
      <c r="I10" s="5"/>
    </row>
    <row r="11" spans="1:9" x14ac:dyDescent="0.3">
      <c r="A11" s="3">
        <f>_xlfn.VAR.S(A2:A9)</f>
        <v>9.2678571428571423</v>
      </c>
      <c r="B11" s="3">
        <f>_xlfn.VAR.S(B2:B9)</f>
        <v>7.9285714285714288</v>
      </c>
      <c r="G11" s="5" t="s">
        <v>41</v>
      </c>
      <c r="H11" s="5">
        <v>0.40092236823020716</v>
      </c>
      <c r="I11" s="5"/>
    </row>
    <row r="12" spans="1:9" x14ac:dyDescent="0.3">
      <c r="A12">
        <f>SUM(A2:A9)/7</f>
        <v>85.857142857142861</v>
      </c>
      <c r="B12">
        <f>SUM(B2:B9)/7</f>
        <v>85.428571428571431</v>
      </c>
      <c r="G12" s="5" t="s">
        <v>42</v>
      </c>
      <c r="H12" s="5">
        <v>1.7613101357748921</v>
      </c>
      <c r="I12" s="5"/>
    </row>
    <row r="13" spans="1:9" x14ac:dyDescent="0.3">
      <c r="A13" s="3" t="s">
        <v>55</v>
      </c>
      <c r="B13">
        <f>C10/(8-1)</f>
        <v>9.2678571428571423</v>
      </c>
      <c r="G13" s="5" t="s">
        <v>43</v>
      </c>
      <c r="H13" s="5">
        <v>0.80184473646041432</v>
      </c>
      <c r="I13" s="5"/>
    </row>
    <row r="14" spans="1:9" ht="15" thickBot="1" x14ac:dyDescent="0.35">
      <c r="A14" s="3" t="s">
        <v>56</v>
      </c>
      <c r="B14">
        <f>D10/(8-1)</f>
        <v>7.9285714285714288</v>
      </c>
      <c r="G14" s="6" t="s">
        <v>44</v>
      </c>
      <c r="H14" s="6">
        <v>2.1447866879178044</v>
      </c>
      <c r="I14" s="6"/>
    </row>
    <row r="15" spans="1:9" x14ac:dyDescent="0.3">
      <c r="A15" t="s">
        <v>58</v>
      </c>
      <c r="B15">
        <f>((7*B13)+(7*B14))/(8+8-2)</f>
        <v>8.5982142857142865</v>
      </c>
    </row>
    <row r="16" spans="1:9" x14ac:dyDescent="0.3">
      <c r="A16" t="s">
        <v>57</v>
      </c>
    </row>
    <row r="17" spans="1:1" x14ac:dyDescent="0.3">
      <c r="A17">
        <f>(A10 - B10) / (SQRT(B15*((1/8)+(1/8))))</f>
        <v>0.25577443333465433</v>
      </c>
    </row>
    <row r="19" spans="1:1" x14ac:dyDescent="0.3">
      <c r="A1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5E9E-9594-494A-AD43-76178FE45805}">
  <dimension ref="A1:J16"/>
  <sheetViews>
    <sheetView tabSelected="1" workbookViewId="0">
      <selection activeCell="A17" sqref="A17"/>
    </sheetView>
  </sheetViews>
  <sheetFormatPr defaultRowHeight="14.4" x14ac:dyDescent="0.3"/>
  <cols>
    <col min="8" max="8" width="23.88671875" customWidth="1"/>
  </cols>
  <sheetData>
    <row r="1" spans="1:10" x14ac:dyDescent="0.3">
      <c r="A1" s="1" t="s">
        <v>27</v>
      </c>
      <c r="B1" s="1" t="s">
        <v>28</v>
      </c>
    </row>
    <row r="2" spans="1:10" x14ac:dyDescent="0.3">
      <c r="A2" s="2">
        <v>82</v>
      </c>
      <c r="B2" s="2">
        <v>60</v>
      </c>
      <c r="H2" t="s">
        <v>59</v>
      </c>
    </row>
    <row r="3" spans="1:10" ht="15" thickBot="1" x14ac:dyDescent="0.35">
      <c r="A3" s="2">
        <v>85</v>
      </c>
      <c r="B3" s="2">
        <v>59</v>
      </c>
    </row>
    <row r="4" spans="1:10" x14ac:dyDescent="0.3">
      <c r="A4" s="2">
        <v>88</v>
      </c>
      <c r="B4" s="2">
        <v>63</v>
      </c>
      <c r="H4" s="7"/>
      <c r="I4" s="7" t="s">
        <v>27</v>
      </c>
      <c r="J4" s="7" t="s">
        <v>28</v>
      </c>
    </row>
    <row r="5" spans="1:10" x14ac:dyDescent="0.3">
      <c r="A5" s="2">
        <v>83</v>
      </c>
      <c r="B5" s="2">
        <v>58</v>
      </c>
      <c r="H5" s="5" t="s">
        <v>34</v>
      </c>
      <c r="I5" s="5">
        <v>84.857142857142861</v>
      </c>
      <c r="J5" s="5">
        <v>61.166666666666664</v>
      </c>
    </row>
    <row r="6" spans="1:10" x14ac:dyDescent="0.3">
      <c r="A6" s="2">
        <v>80</v>
      </c>
      <c r="B6" s="2">
        <v>65</v>
      </c>
      <c r="H6" s="5" t="s">
        <v>35</v>
      </c>
      <c r="I6" s="5">
        <v>11.142857142857141</v>
      </c>
      <c r="J6" s="5">
        <v>6.9666666666666668</v>
      </c>
    </row>
    <row r="7" spans="1:10" x14ac:dyDescent="0.3">
      <c r="A7" s="2">
        <v>87</v>
      </c>
      <c r="B7" s="2">
        <v>62</v>
      </c>
      <c r="H7" s="5" t="s">
        <v>36</v>
      </c>
      <c r="I7" s="5">
        <v>7</v>
      </c>
      <c r="J7" s="5">
        <v>6</v>
      </c>
    </row>
    <row r="8" spans="1:10" x14ac:dyDescent="0.3">
      <c r="A8" s="2">
        <v>89</v>
      </c>
      <c r="B8" s="2"/>
      <c r="H8" s="5" t="s">
        <v>38</v>
      </c>
      <c r="I8" s="5">
        <v>0</v>
      </c>
      <c r="J8" s="5"/>
    </row>
    <row r="9" spans="1:10" x14ac:dyDescent="0.3">
      <c r="A9">
        <f>AVERAGE(A2:A8)</f>
        <v>84.857142857142861</v>
      </c>
      <c r="B9">
        <f>AVERAGE(B2:B7)</f>
        <v>61.166666666666664</v>
      </c>
      <c r="H9" s="5" t="s">
        <v>39</v>
      </c>
      <c r="I9" s="5">
        <v>11</v>
      </c>
      <c r="J9" s="5"/>
    </row>
    <row r="10" spans="1:10" x14ac:dyDescent="0.3">
      <c r="A10">
        <f>_xlfn.VAR.S(A2:A8)</f>
        <v>11.142857142857141</v>
      </c>
      <c r="B10">
        <f>_xlfn.VAR.S(B2:B8)</f>
        <v>6.9666666666666668</v>
      </c>
      <c r="H10" s="5" t="s">
        <v>40</v>
      </c>
      <c r="I10" s="5">
        <v>14.27824397101276</v>
      </c>
      <c r="J10" s="5"/>
    </row>
    <row r="11" spans="1:10" x14ac:dyDescent="0.3">
      <c r="A11">
        <f>COUNT(A2:A8)</f>
        <v>7</v>
      </c>
      <c r="B11">
        <f>COUNT(B2:B7)</f>
        <v>6</v>
      </c>
      <c r="H11" s="5" t="s">
        <v>41</v>
      </c>
      <c r="I11" s="5">
        <v>9.5651883482089733E-9</v>
      </c>
      <c r="J11" s="5"/>
    </row>
    <row r="12" spans="1:10" x14ac:dyDescent="0.3">
      <c r="H12" s="5" t="s">
        <v>42</v>
      </c>
      <c r="I12" s="5">
        <v>1.7958848187040437</v>
      </c>
      <c r="J12" s="5"/>
    </row>
    <row r="13" spans="1:10" x14ac:dyDescent="0.3">
      <c r="A13">
        <f xml:space="preserve"> ((A10/A11 + B10/B11)^2) / (( (A10/A11)^2 / (A11 - 1) ) + ( (B10/B11)^2 / (B11 - 1) ))</f>
        <v>10.952545896442015</v>
      </c>
      <c r="H13" s="5" t="s">
        <v>43</v>
      </c>
      <c r="I13" s="5">
        <v>1.9130376696417947E-8</v>
      </c>
      <c r="J13" s="5"/>
    </row>
    <row r="14" spans="1:10" ht="15" thickBot="1" x14ac:dyDescent="0.35">
      <c r="A14">
        <f>(A9 - B9) / SQRT((A10 / A11) + (B10 / B11))</f>
        <v>14.27824397101276</v>
      </c>
      <c r="H14" s="6" t="s">
        <v>44</v>
      </c>
      <c r="I14" s="6">
        <v>2.2009851600916384</v>
      </c>
      <c r="J14" s="6"/>
    </row>
    <row r="16" spans="1:10" x14ac:dyDescent="0.3">
      <c r="A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PAIRED T TEST </vt:lpstr>
      <vt:lpstr>EQUAL T TEST</vt:lpstr>
      <vt:lpstr>UNEQUAL 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menon</dc:creator>
  <cp:lastModifiedBy>archana menon</cp:lastModifiedBy>
  <dcterms:created xsi:type="dcterms:W3CDTF">2025-07-24T06:09:11Z</dcterms:created>
  <dcterms:modified xsi:type="dcterms:W3CDTF">2025-07-30T13:43:36Z</dcterms:modified>
</cp:coreProperties>
</file>