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xr:revisionPtr revIDLastSave="0" documentId="13_ncr:1_{A36CD184-DFE2-42DE-A142-89DFE5B9790A}" xr6:coauthVersionLast="47" xr6:coauthVersionMax="47" xr10:uidLastSave="{00000000-0000-0000-0000-000000000000}"/>
  <bookViews>
    <workbookView xWindow="-120" yWindow="-120" windowWidth="29040" windowHeight="15840" tabRatio="599" activeTab="2" xr2:uid="{00000000-000D-0000-FFFF-FFFF00000000}"/>
  </bookViews>
  <sheets>
    <sheet name="9" sheetId="1" r:id="rId1"/>
    <sheet name="10" sheetId="2" r:id="rId2"/>
    <sheet name="Лист1" sheetId="3" r:id="rId3"/>
  </sheets>
  <definedNames>
    <definedName name="_xlnm._FilterDatabase" localSheetId="0" hidden="1">'9'!$F$1:$F$59</definedName>
    <definedName name="_xlnm.Print_Area" localSheetId="0">'9'!$A$1:$W$33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3" l="1"/>
  <c r="I11" i="3"/>
  <c r="J11" i="3"/>
  <c r="O11" i="3"/>
  <c r="R11" i="3"/>
  <c r="H12" i="3"/>
  <c r="I12" i="3"/>
  <c r="J12" i="3"/>
  <c r="O12" i="3"/>
  <c r="H13" i="3"/>
  <c r="I13" i="3"/>
  <c r="J13" i="3"/>
  <c r="L13" i="3"/>
  <c r="O13" i="3"/>
  <c r="H14" i="3"/>
  <c r="I14" i="3"/>
  <c r="J14" i="3"/>
  <c r="L14" i="3"/>
  <c r="O14" i="3"/>
  <c r="H15" i="3"/>
  <c r="I15" i="3"/>
  <c r="J15" i="3"/>
  <c r="L15" i="3"/>
  <c r="O15" i="3"/>
  <c r="H16" i="3"/>
  <c r="I16" i="3"/>
  <c r="J16" i="3"/>
  <c r="L16" i="3"/>
  <c r="O16" i="3"/>
  <c r="H17" i="3"/>
  <c r="S17" i="3" s="1"/>
  <c r="L17" i="3"/>
  <c r="O17" i="3"/>
  <c r="H18" i="3"/>
  <c r="I18" i="3"/>
  <c r="J18" i="3"/>
  <c r="L18" i="3"/>
  <c r="O18" i="3"/>
  <c r="H19" i="3"/>
  <c r="I19" i="3"/>
  <c r="J19" i="3"/>
  <c r="L19" i="3"/>
  <c r="O19" i="3"/>
  <c r="H20" i="3"/>
  <c r="I20" i="3"/>
  <c r="J20" i="3"/>
  <c r="L20" i="3"/>
  <c r="O20" i="3"/>
  <c r="H21" i="3"/>
  <c r="I21" i="3"/>
  <c r="J21" i="3"/>
  <c r="L21" i="3"/>
  <c r="O21" i="3"/>
  <c r="H22" i="3"/>
  <c r="I22" i="3"/>
  <c r="J22" i="3"/>
  <c r="L22" i="3"/>
  <c r="O22" i="3"/>
  <c r="H23" i="3"/>
  <c r="I23" i="3"/>
  <c r="J23" i="3"/>
  <c r="L23" i="3"/>
  <c r="O23" i="3"/>
  <c r="H24" i="3"/>
  <c r="I24" i="3"/>
  <c r="J24" i="3"/>
  <c r="L24" i="3"/>
  <c r="O24" i="3"/>
  <c r="H25" i="3"/>
  <c r="I25" i="3"/>
  <c r="J25" i="3"/>
  <c r="L25" i="3"/>
  <c r="O25" i="3"/>
  <c r="H26" i="3"/>
  <c r="I26" i="3"/>
  <c r="L26" i="3"/>
  <c r="O26" i="3"/>
  <c r="I27" i="3"/>
  <c r="J27" i="3"/>
  <c r="L27" i="3"/>
  <c r="O27" i="3"/>
  <c r="H28" i="3"/>
  <c r="I28" i="3"/>
  <c r="J28" i="3"/>
  <c r="L28" i="3"/>
  <c r="O28" i="3"/>
  <c r="H29" i="3"/>
  <c r="I29" i="3"/>
  <c r="J29" i="3"/>
  <c r="L29" i="3"/>
  <c r="O29" i="3"/>
  <c r="H30" i="3"/>
  <c r="I30" i="3"/>
  <c r="J30" i="3"/>
  <c r="L30" i="3"/>
  <c r="O30" i="3"/>
  <c r="H31" i="3"/>
  <c r="I31" i="3"/>
  <c r="J31" i="3"/>
  <c r="L31" i="3"/>
  <c r="O31" i="3"/>
  <c r="H32" i="3"/>
  <c r="I32" i="3"/>
  <c r="L32" i="3"/>
  <c r="O32" i="3"/>
  <c r="I33" i="3"/>
  <c r="P33" i="3" s="1"/>
  <c r="L33" i="3"/>
  <c r="O33" i="3"/>
  <c r="H34" i="3"/>
  <c r="I34" i="3"/>
  <c r="J34" i="3"/>
  <c r="L34" i="3"/>
  <c r="O34" i="3"/>
  <c r="H35" i="3"/>
  <c r="I35" i="3"/>
  <c r="J35" i="3"/>
  <c r="L35" i="3"/>
  <c r="O35" i="3"/>
  <c r="F36" i="3"/>
  <c r="G36" i="3"/>
  <c r="K36" i="3"/>
  <c r="L36" i="3"/>
  <c r="M36" i="3"/>
  <c r="N36" i="3"/>
  <c r="F37" i="3"/>
  <c r="F40" i="3"/>
  <c r="G40" i="3"/>
  <c r="K40" i="3"/>
  <c r="T33" i="3" l="1"/>
  <c r="U11" i="3"/>
  <c r="S33" i="3"/>
  <c r="U26" i="3"/>
  <c r="R15" i="3"/>
  <c r="Q33" i="3"/>
  <c r="R33" i="3"/>
  <c r="U32" i="3"/>
  <c r="U27" i="3"/>
  <c r="R34" i="3"/>
  <c r="T29" i="3"/>
  <c r="Q22" i="3"/>
  <c r="T23" i="3"/>
  <c r="S30" i="3"/>
  <c r="U17" i="3"/>
  <c r="Q13" i="3"/>
  <c r="S24" i="3"/>
  <c r="S14" i="3"/>
  <c r="R31" i="3"/>
  <c r="U33" i="3"/>
  <c r="R25" i="3"/>
  <c r="P19" i="3"/>
  <c r="Q17" i="3"/>
  <c r="H40" i="3"/>
  <c r="U31" i="3"/>
  <c r="U25" i="3"/>
  <c r="P21" i="3"/>
  <c r="Q32" i="3"/>
  <c r="P29" i="3"/>
  <c r="Q26" i="3"/>
  <c r="P23" i="3"/>
  <c r="S20" i="3"/>
  <c r="Q15" i="3"/>
  <c r="P11" i="3"/>
  <c r="Q18" i="3"/>
  <c r="U15" i="3"/>
  <c r="U34" i="3"/>
  <c r="U35" i="3"/>
  <c r="O36" i="3"/>
  <c r="U28" i="3"/>
  <c r="R22" i="3"/>
  <c r="T19" i="3"/>
  <c r="R17" i="3"/>
  <c r="Q16" i="3"/>
  <c r="U12" i="3"/>
  <c r="P34" i="3"/>
  <c r="P31" i="3"/>
  <c r="S29" i="3"/>
  <c r="S26" i="3"/>
  <c r="P25" i="3"/>
  <c r="S23" i="3"/>
  <c r="Q21" i="3"/>
  <c r="Q19" i="3"/>
  <c r="S15" i="3"/>
  <c r="P14" i="3"/>
  <c r="Q34" i="3"/>
  <c r="Q31" i="3"/>
  <c r="Q29" i="3"/>
  <c r="Q25" i="3"/>
  <c r="Q23" i="3"/>
  <c r="U21" i="3"/>
  <c r="S21" i="3"/>
  <c r="P20" i="3"/>
  <c r="U18" i="3"/>
  <c r="P18" i="3"/>
  <c r="U16" i="3"/>
  <c r="P16" i="3"/>
  <c r="T13" i="3"/>
  <c r="S34" i="3"/>
  <c r="S31" i="3"/>
  <c r="Q27" i="3"/>
  <c r="S25" i="3"/>
  <c r="P24" i="3"/>
  <c r="U22" i="3"/>
  <c r="T22" i="3"/>
  <c r="R21" i="3"/>
  <c r="R18" i="3"/>
  <c r="R16" i="3"/>
  <c r="P15" i="3"/>
  <c r="P13" i="3"/>
  <c r="K37" i="3"/>
  <c r="K38" i="3" s="1"/>
  <c r="Q35" i="3"/>
  <c r="R35" i="3"/>
  <c r="S32" i="3"/>
  <c r="P30" i="3"/>
  <c r="T30" i="3"/>
  <c r="W30" i="3" s="1"/>
  <c r="Q30" i="3"/>
  <c r="U30" i="3"/>
  <c r="R30" i="3"/>
  <c r="T28" i="3"/>
  <c r="P28" i="3"/>
  <c r="S27" i="3"/>
  <c r="R26" i="3"/>
  <c r="G37" i="3"/>
  <c r="R32" i="3"/>
  <c r="Q28" i="3"/>
  <c r="R28" i="3"/>
  <c r="R27" i="3"/>
  <c r="P35" i="3"/>
  <c r="T35" i="3"/>
  <c r="F38" i="3"/>
  <c r="F39" i="3" s="1"/>
  <c r="J40" i="3"/>
  <c r="R24" i="3"/>
  <c r="P22" i="3"/>
  <c r="S19" i="3"/>
  <c r="T16" i="3"/>
  <c r="R14" i="3"/>
  <c r="S13" i="3"/>
  <c r="T12" i="3"/>
  <c r="P12" i="3"/>
  <c r="J36" i="3"/>
  <c r="R20" i="3"/>
  <c r="T18" i="3"/>
  <c r="I36" i="3"/>
  <c r="S35" i="3"/>
  <c r="T34" i="3"/>
  <c r="T32" i="3"/>
  <c r="P32" i="3"/>
  <c r="T31" i="3"/>
  <c r="R29" i="3"/>
  <c r="S28" i="3"/>
  <c r="T27" i="3"/>
  <c r="P27" i="3"/>
  <c r="T26" i="3"/>
  <c r="P26" i="3"/>
  <c r="T25" i="3"/>
  <c r="U24" i="3"/>
  <c r="Q24" i="3"/>
  <c r="R23" i="3"/>
  <c r="S22" i="3"/>
  <c r="T21" i="3"/>
  <c r="U20" i="3"/>
  <c r="Q20" i="3"/>
  <c r="R19" i="3"/>
  <c r="S18" i="3"/>
  <c r="T17" i="3"/>
  <c r="W17" i="3" s="1"/>
  <c r="P17" i="3"/>
  <c r="S16" i="3"/>
  <c r="W16" i="3" s="1"/>
  <c r="T15" i="3"/>
  <c r="U14" i="3"/>
  <c r="Q14" i="3"/>
  <c r="R13" i="3"/>
  <c r="T11" i="3"/>
  <c r="I40" i="3"/>
  <c r="H36" i="3"/>
  <c r="U29" i="3"/>
  <c r="T24" i="3"/>
  <c r="U23" i="3"/>
  <c r="T20" i="3"/>
  <c r="U19" i="3"/>
  <c r="T14" i="3"/>
  <c r="U13" i="3"/>
  <c r="S5" i="1"/>
  <c r="K4" i="1"/>
  <c r="X33" i="3" l="1"/>
  <c r="W33" i="3"/>
  <c r="T36" i="3"/>
  <c r="W14" i="3"/>
  <c r="X15" i="3"/>
  <c r="X31" i="3"/>
  <c r="X23" i="3"/>
  <c r="G38" i="3"/>
  <c r="G39" i="3" s="1"/>
  <c r="W29" i="3"/>
  <c r="X29" i="3"/>
  <c r="W13" i="3"/>
  <c r="W23" i="3"/>
  <c r="W22" i="3"/>
  <c r="W24" i="3"/>
  <c r="X21" i="3"/>
  <c r="X13" i="3"/>
  <c r="W25" i="3"/>
  <c r="W31" i="3"/>
  <c r="W21" i="3"/>
  <c r="W15" i="3"/>
  <c r="W20" i="3"/>
  <c r="W19" i="3"/>
  <c r="X18" i="3"/>
  <c r="W26" i="3"/>
  <c r="W34" i="3"/>
  <c r="W27" i="3"/>
  <c r="P36" i="3"/>
  <c r="X19" i="3"/>
  <c r="I37" i="3"/>
  <c r="I38" i="3" s="1"/>
  <c r="X14" i="3"/>
  <c r="X24" i="3"/>
  <c r="X27" i="3"/>
  <c r="X25" i="3"/>
  <c r="X34" i="3"/>
  <c r="W28" i="3"/>
  <c r="H37" i="3"/>
  <c r="X20" i="3"/>
  <c r="X16" i="3"/>
  <c r="X17" i="3"/>
  <c r="X28" i="3"/>
  <c r="X26" i="3"/>
  <c r="X30" i="3"/>
  <c r="X35" i="3"/>
  <c r="K39" i="3"/>
  <c r="K41" i="3" s="1"/>
  <c r="X22" i="3"/>
  <c r="F41" i="3"/>
  <c r="W18" i="3"/>
  <c r="W35" i="3"/>
  <c r="J37" i="3"/>
  <c r="J38" i="3" s="1"/>
  <c r="X32" i="3"/>
  <c r="W32" i="3"/>
  <c r="S4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G41" i="3" l="1"/>
  <c r="I39" i="3"/>
  <c r="I41" i="3" s="1"/>
  <c r="J39" i="3"/>
  <c r="J41" i="3" s="1"/>
  <c r="H38" i="3"/>
  <c r="H39" i="3" s="1"/>
  <c r="N13" i="1"/>
  <c r="R13" i="1" s="1"/>
  <c r="O7" i="1"/>
  <c r="O4" i="1"/>
  <c r="O5" i="1"/>
  <c r="O6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I7" i="1"/>
  <c r="N5" i="1"/>
  <c r="R5" i="1" s="1"/>
  <c r="N6" i="1"/>
  <c r="R6" i="1" s="1"/>
  <c r="N7" i="1"/>
  <c r="R7" i="1" s="1"/>
  <c r="N8" i="1"/>
  <c r="R8" i="1" s="1"/>
  <c r="N9" i="1"/>
  <c r="R9" i="1" s="1"/>
  <c r="N10" i="1"/>
  <c r="R10" i="1" s="1"/>
  <c r="N11" i="1"/>
  <c r="R11" i="1" s="1"/>
  <c r="N12" i="1"/>
  <c r="R12" i="1" s="1"/>
  <c r="N14" i="1"/>
  <c r="R14" i="1" s="1"/>
  <c r="N15" i="1"/>
  <c r="R15" i="1" s="1"/>
  <c r="N16" i="1"/>
  <c r="R16" i="1" s="1"/>
  <c r="N17" i="1"/>
  <c r="R17" i="1" s="1"/>
  <c r="N18" i="1"/>
  <c r="R18" i="1" s="1"/>
  <c r="N19" i="1"/>
  <c r="R19" i="1" s="1"/>
  <c r="N20" i="1"/>
  <c r="R20" i="1" s="1"/>
  <c r="N21" i="1"/>
  <c r="R21" i="1" s="1"/>
  <c r="N22" i="1"/>
  <c r="R22" i="1" s="1"/>
  <c r="N23" i="1"/>
  <c r="R23" i="1" s="1"/>
  <c r="N24" i="1"/>
  <c r="R24" i="1" s="1"/>
  <c r="N25" i="1"/>
  <c r="R25" i="1" s="1"/>
  <c r="N26" i="1"/>
  <c r="R26" i="1" s="1"/>
  <c r="N27" i="1"/>
  <c r="R27" i="1" s="1"/>
  <c r="N28" i="1"/>
  <c r="R28" i="1" s="1"/>
  <c r="N29" i="1"/>
  <c r="R29" i="1" s="1"/>
  <c r="N30" i="1"/>
  <c r="R30" i="1" s="1"/>
  <c r="N31" i="1"/>
  <c r="R31" i="1" s="1"/>
  <c r="N4" i="1"/>
  <c r="R4" i="1" s="1"/>
  <c r="H41" i="3" l="1"/>
  <c r="H43" i="3" s="1"/>
  <c r="U7" i="1"/>
  <c r="I4" i="1"/>
  <c r="U4" i="1" s="1"/>
  <c r="I5" i="1"/>
  <c r="U5" i="1" s="1"/>
  <c r="I6" i="1"/>
  <c r="U6" i="1" s="1"/>
  <c r="I8" i="1"/>
  <c r="U8" i="1" s="1"/>
  <c r="I9" i="1"/>
  <c r="U9" i="1" s="1"/>
  <c r="I10" i="1"/>
  <c r="U10" i="1" s="1"/>
  <c r="I11" i="1"/>
  <c r="U11" i="1" s="1"/>
  <c r="I12" i="1"/>
  <c r="U12" i="1" s="1"/>
  <c r="I13" i="1"/>
  <c r="U13" i="1" s="1"/>
  <c r="I14" i="1"/>
  <c r="U14" i="1" s="1"/>
  <c r="I15" i="1"/>
  <c r="U15" i="1" s="1"/>
  <c r="I16" i="1"/>
  <c r="U16" i="1" s="1"/>
  <c r="I17" i="1"/>
  <c r="U17" i="1" s="1"/>
  <c r="I18" i="1"/>
  <c r="U18" i="1" s="1"/>
  <c r="I19" i="1"/>
  <c r="U19" i="1" s="1"/>
  <c r="I20" i="1"/>
  <c r="U20" i="1" s="1"/>
  <c r="I21" i="1"/>
  <c r="U21" i="1" s="1"/>
  <c r="I22" i="1"/>
  <c r="U22" i="1" s="1"/>
  <c r="I23" i="1"/>
  <c r="U23" i="1" s="1"/>
  <c r="I24" i="1"/>
  <c r="U24" i="1" s="1"/>
  <c r="I25" i="1"/>
  <c r="U25" i="1" s="1"/>
  <c r="I26" i="1"/>
  <c r="U26" i="1" s="1"/>
  <c r="I27" i="1"/>
  <c r="U27" i="1" s="1"/>
  <c r="I28" i="1"/>
  <c r="U28" i="1" s="1"/>
  <c r="I29" i="1"/>
  <c r="U29" i="1" s="1"/>
  <c r="I30" i="1"/>
  <c r="U30" i="1" s="1"/>
  <c r="I31" i="1"/>
  <c r="U31" i="1" s="1"/>
  <c r="F5" i="1" l="1"/>
  <c r="P5" i="1" s="1"/>
  <c r="Q5" i="1" s="1"/>
  <c r="F6" i="1"/>
  <c r="P6" i="1" s="1"/>
  <c r="Q6" i="1" s="1"/>
  <c r="F7" i="1"/>
  <c r="P7" i="1" s="1"/>
  <c r="Q7" i="1" s="1"/>
  <c r="F8" i="1"/>
  <c r="P8" i="1" s="1"/>
  <c r="Q8" i="1" s="1"/>
  <c r="F9" i="1"/>
  <c r="P9" i="1" s="1"/>
  <c r="Q9" i="1" s="1"/>
  <c r="F10" i="1"/>
  <c r="P10" i="1" s="1"/>
  <c r="Q10" i="1" s="1"/>
  <c r="F11" i="1"/>
  <c r="P11" i="1" s="1"/>
  <c r="Q11" i="1" s="1"/>
  <c r="F12" i="1"/>
  <c r="P12" i="1" s="1"/>
  <c r="Q12" i="1" s="1"/>
  <c r="F13" i="1"/>
  <c r="P13" i="1" s="1"/>
  <c r="Q13" i="1" s="1"/>
  <c r="F14" i="1"/>
  <c r="P14" i="1" s="1"/>
  <c r="Q14" i="1" s="1"/>
  <c r="F15" i="1"/>
  <c r="P15" i="1" s="1"/>
  <c r="Q15" i="1" s="1"/>
  <c r="F16" i="1"/>
  <c r="P16" i="1" s="1"/>
  <c r="Q16" i="1" s="1"/>
  <c r="F17" i="1"/>
  <c r="P17" i="1" s="1"/>
  <c r="Q17" i="1" s="1"/>
  <c r="F18" i="1"/>
  <c r="P18" i="1" s="1"/>
  <c r="Q18" i="1" s="1"/>
  <c r="F19" i="1"/>
  <c r="P19" i="1" s="1"/>
  <c r="Q19" i="1" s="1"/>
  <c r="F20" i="1"/>
  <c r="P20" i="1" s="1"/>
  <c r="Q20" i="1" s="1"/>
  <c r="F21" i="1"/>
  <c r="P21" i="1" s="1"/>
  <c r="Q21" i="1" s="1"/>
  <c r="F22" i="1"/>
  <c r="P22" i="1" s="1"/>
  <c r="Q22" i="1" s="1"/>
  <c r="F23" i="1"/>
  <c r="P23" i="1" s="1"/>
  <c r="Q23" i="1" s="1"/>
  <c r="F24" i="1"/>
  <c r="P24" i="1" s="1"/>
  <c r="Q24" i="1" s="1"/>
  <c r="F25" i="1"/>
  <c r="P25" i="1" s="1"/>
  <c r="Q25" i="1" s="1"/>
  <c r="F26" i="1"/>
  <c r="P26" i="1" s="1"/>
  <c r="Q26" i="1" s="1"/>
  <c r="F27" i="1"/>
  <c r="P27" i="1" s="1"/>
  <c r="Q27" i="1" s="1"/>
  <c r="F28" i="1"/>
  <c r="P28" i="1" s="1"/>
  <c r="Q28" i="1" s="1"/>
  <c r="F29" i="1"/>
  <c r="P29" i="1" s="1"/>
  <c r="Q29" i="1" s="1"/>
  <c r="F30" i="1"/>
  <c r="P30" i="1" s="1"/>
  <c r="Q30" i="1" s="1"/>
  <c r="F31" i="1"/>
  <c r="P31" i="1" s="1"/>
  <c r="Q31" i="1" s="1"/>
  <c r="M5" i="1"/>
  <c r="T5" i="1" s="1"/>
  <c r="M6" i="1"/>
  <c r="M7" i="1"/>
  <c r="M8" i="1"/>
  <c r="T8" i="1" s="1"/>
  <c r="M9" i="1"/>
  <c r="T9" i="1" s="1"/>
  <c r="M10" i="1"/>
  <c r="T10" i="1" s="1"/>
  <c r="M11" i="1"/>
  <c r="T11" i="1" s="1"/>
  <c r="M12" i="1"/>
  <c r="T12" i="1" s="1"/>
  <c r="M13" i="1"/>
  <c r="T13" i="1" s="1"/>
  <c r="M14" i="1"/>
  <c r="T14" i="1" s="1"/>
  <c r="M15" i="1"/>
  <c r="T15" i="1" s="1"/>
  <c r="M16" i="1"/>
  <c r="T16" i="1" s="1"/>
  <c r="M17" i="1"/>
  <c r="T17" i="1" s="1"/>
  <c r="M18" i="1"/>
  <c r="T18" i="1" s="1"/>
  <c r="M19" i="1"/>
  <c r="T19" i="1" s="1"/>
  <c r="M20" i="1"/>
  <c r="M21" i="1"/>
  <c r="T21" i="1" s="1"/>
  <c r="M22" i="1"/>
  <c r="T22" i="1" s="1"/>
  <c r="M23" i="1"/>
  <c r="T23" i="1" s="1"/>
  <c r="M24" i="1"/>
  <c r="T24" i="1" s="1"/>
  <c r="M25" i="1"/>
  <c r="M26" i="1"/>
  <c r="T26" i="1" s="1"/>
  <c r="M27" i="1"/>
  <c r="T27" i="1" s="1"/>
  <c r="M28" i="1"/>
  <c r="M29" i="1"/>
  <c r="T29" i="1" s="1"/>
  <c r="M30" i="1"/>
  <c r="T30" i="1" s="1"/>
  <c r="M31" i="1"/>
  <c r="T31" i="1" s="1"/>
  <c r="M4" i="1"/>
  <c r="T4" i="1" s="1"/>
  <c r="F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J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G4" i="1"/>
  <c r="G5" i="1"/>
  <c r="G6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V11" i="1" l="1"/>
  <c r="P4" i="1"/>
  <c r="Q4" i="1" s="1"/>
  <c r="V24" i="1"/>
  <c r="V31" i="1"/>
  <c r="V30" i="1"/>
  <c r="V23" i="1"/>
  <c r="V13" i="1"/>
  <c r="V10" i="1"/>
  <c r="V18" i="1"/>
  <c r="V12" i="1"/>
  <c r="T28" i="1"/>
  <c r="V28" i="1"/>
  <c r="T20" i="1"/>
  <c r="V20" i="1"/>
  <c r="V16" i="1"/>
  <c r="V29" i="1"/>
  <c r="V27" i="1"/>
  <c r="V8" i="1"/>
  <c r="V9" i="1"/>
  <c r="V17" i="1"/>
  <c r="V4" i="1"/>
  <c r="V22" i="1"/>
  <c r="T25" i="1"/>
  <c r="V25" i="1"/>
  <c r="V15" i="1"/>
  <c r="V26" i="1"/>
  <c r="V19" i="1"/>
  <c r="V21" i="1"/>
  <c r="T6" i="1"/>
  <c r="V6" i="1"/>
  <c r="T7" i="1"/>
  <c r="V7" i="1"/>
  <c r="V5" i="1"/>
  <c r="V14" i="1"/>
  <c r="Q36" i="3"/>
  <c r="Q11" i="3"/>
  <c r="H44" i="3"/>
  <c r="W11" i="3"/>
  <c r="X12" i="3"/>
  <c r="R12" i="3"/>
  <c r="R36" i="3"/>
  <c r="Q12" i="3"/>
  <c r="S36" i="3"/>
  <c r="L11" i="3"/>
  <c r="S11" i="3"/>
  <c r="X11" i="3"/>
  <c r="L12" i="3"/>
  <c r="S12" i="3"/>
  <c r="W12" i="3"/>
</calcChain>
</file>

<file path=xl/sharedStrings.xml><?xml version="1.0" encoding="utf-8"?>
<sst xmlns="http://schemas.openxmlformats.org/spreadsheetml/2006/main" count="202" uniqueCount="172">
  <si>
    <t>Начисление по поступлению</t>
  </si>
  <si>
    <t>Бонус к стипендии</t>
  </si>
  <si>
    <t>Стипендия</t>
  </si>
  <si>
    <t>ID</t>
  </si>
  <si>
    <t>Год поступления</t>
  </si>
  <si>
    <t>Форма обучения</t>
  </si>
  <si>
    <t>Учебное заведение</t>
  </si>
  <si>
    <t>Телефон студента</t>
  </si>
  <si>
    <t>Телефон папы</t>
  </si>
  <si>
    <t>Телефон мамы</t>
  </si>
  <si>
    <t>Адрес</t>
  </si>
  <si>
    <t>Пол</t>
  </si>
  <si>
    <t>Возраст</t>
  </si>
  <si>
    <t>Дата рождения</t>
  </si>
  <si>
    <t>Отчество</t>
  </si>
  <si>
    <t>Имя</t>
  </si>
  <si>
    <t>Фамилия</t>
  </si>
  <si>
    <t>Расчёт</t>
  </si>
  <si>
    <t>Серия и номер паспорта</t>
  </si>
  <si>
    <t>Контакты</t>
  </si>
  <si>
    <t>Паспортные данные</t>
  </si>
  <si>
    <t>Военная служба</t>
  </si>
  <si>
    <t>Курс обучения</t>
  </si>
  <si>
    <t>Место учёбы</t>
  </si>
  <si>
    <t xml:space="preserve">  </t>
  </si>
  <si>
    <t>Александр</t>
  </si>
  <si>
    <t>Егор</t>
  </si>
  <si>
    <t>Маргарита</t>
  </si>
  <si>
    <t>Арсений</t>
  </si>
  <si>
    <t>Даниил</t>
  </si>
  <si>
    <t>Дмитрий</t>
  </si>
  <si>
    <t>Артём</t>
  </si>
  <si>
    <t>Игорь</t>
  </si>
  <si>
    <t>Иван</t>
  </si>
  <si>
    <t>Михаил</t>
  </si>
  <si>
    <t>Ростислав</t>
  </si>
  <si>
    <t>Рауль</t>
  </si>
  <si>
    <t>Юсиф</t>
  </si>
  <si>
    <t>Арина</t>
  </si>
  <si>
    <t>Василий</t>
  </si>
  <si>
    <t>Ниджат</t>
  </si>
  <si>
    <t>Арсен</t>
  </si>
  <si>
    <t>Захар</t>
  </si>
  <si>
    <t>Алексей</t>
  </si>
  <si>
    <t>Айдыс</t>
  </si>
  <si>
    <t>Анастасия</t>
  </si>
  <si>
    <t>Софья</t>
  </si>
  <si>
    <t>Николай</t>
  </si>
  <si>
    <t>Рамазан</t>
  </si>
  <si>
    <t>Генадьевич</t>
  </si>
  <si>
    <t>Юрьевич</t>
  </si>
  <si>
    <t>Олеговна</t>
  </si>
  <si>
    <t>Александрович</t>
  </si>
  <si>
    <t>Романович</t>
  </si>
  <si>
    <t>Сергеевич</t>
  </si>
  <si>
    <t>Витальевич</t>
  </si>
  <si>
    <t>Олегович</t>
  </si>
  <si>
    <t>Вадимович</t>
  </si>
  <si>
    <t>Рамилевич</t>
  </si>
  <si>
    <t>Эльшанович</t>
  </si>
  <si>
    <t>Дмитриевич</t>
  </si>
  <si>
    <t>Райеддинович</t>
  </si>
  <si>
    <t>Альбертович</t>
  </si>
  <si>
    <t>Мергенович</t>
  </si>
  <si>
    <t>Вадимовна</t>
  </si>
  <si>
    <t>Владимировна</t>
  </si>
  <si>
    <t>Владимирович</t>
  </si>
  <si>
    <t>Павлович</t>
  </si>
  <si>
    <t>Рустямович</t>
  </si>
  <si>
    <t>Азаров</t>
  </si>
  <si>
    <t>Арянов</t>
  </si>
  <si>
    <t>Бозгалева</t>
  </si>
  <si>
    <t>Глушков</t>
  </si>
  <si>
    <t>Дергачёв</t>
  </si>
  <si>
    <t>Дергилев</t>
  </si>
  <si>
    <t>Ерохин</t>
  </si>
  <si>
    <t>Ефимов</t>
  </si>
  <si>
    <t>Жабовский</t>
  </si>
  <si>
    <t>Жидков</t>
  </si>
  <si>
    <t>Замятин</t>
  </si>
  <si>
    <t>Игошев</t>
  </si>
  <si>
    <t>Исмаилов</t>
  </si>
  <si>
    <t>Клюева</t>
  </si>
  <si>
    <t>Макаров</t>
  </si>
  <si>
    <t>Мирзоев</t>
  </si>
  <si>
    <t>Назранов</t>
  </si>
  <si>
    <t>Низовкин</t>
  </si>
  <si>
    <t>Николаев</t>
  </si>
  <si>
    <t>Ооржак</t>
  </si>
  <si>
    <t>Плахова</t>
  </si>
  <si>
    <t>Рощупкина</t>
  </si>
  <si>
    <t>Санин</t>
  </si>
  <si>
    <t>Селезнев</t>
  </si>
  <si>
    <t>Соболев</t>
  </si>
  <si>
    <t>Юсипов</t>
  </si>
  <si>
    <t>Иглар оглы</t>
  </si>
  <si>
    <t>Мансум</t>
  </si>
  <si>
    <t>М</t>
  </si>
  <si>
    <t>г. Москва</t>
  </si>
  <si>
    <t>г. Санкт-Петербург</t>
  </si>
  <si>
    <t>г. Архангельск</t>
  </si>
  <si>
    <t>г. Воронеж</t>
  </si>
  <si>
    <t>г. Новосибирск</t>
  </si>
  <si>
    <t>г. Сходня</t>
  </si>
  <si>
    <t>г. Химки</t>
  </si>
  <si>
    <t>г. Домодедово</t>
  </si>
  <si>
    <t>г. Омск</t>
  </si>
  <si>
    <t>МИРЭА</t>
  </si>
  <si>
    <t>МПТ</t>
  </si>
  <si>
    <t>РЭУ</t>
  </si>
  <si>
    <t>МГУ</t>
  </si>
  <si>
    <t>РУДН</t>
  </si>
  <si>
    <t>Оценки</t>
  </si>
  <si>
    <t>на 1 семестр</t>
  </si>
  <si>
    <t>Курс 2</t>
  </si>
  <si>
    <t>Группа …</t>
  </si>
  <si>
    <t>2020 / 2021 учебный год</t>
  </si>
  <si>
    <t>№ п/п</t>
  </si>
  <si>
    <t>Ф.И.О. студента</t>
  </si>
  <si>
    <t>Наименования дисциплин</t>
  </si>
  <si>
    <t>Посещаемость</t>
  </si>
  <si>
    <t>Итого</t>
  </si>
  <si>
    <t>ВСЕГО пропущено</t>
  </si>
  <si>
    <t>По уважительной причине</t>
  </si>
  <si>
    <t>По неуважительной причине</t>
  </si>
  <si>
    <t>Опоздания</t>
  </si>
  <si>
    <t>отлично</t>
  </si>
  <si>
    <t>хорошо</t>
  </si>
  <si>
    <t>удовлетвори-тельно</t>
  </si>
  <si>
    <t>неудовлетвори-тельно</t>
  </si>
  <si>
    <t>не явился</t>
  </si>
  <si>
    <t>Средний балл</t>
  </si>
  <si>
    <t>н/я</t>
  </si>
  <si>
    <t>Общее значение</t>
  </si>
  <si>
    <t>Среднее значение</t>
  </si>
  <si>
    <t>Средний балл по группе</t>
  </si>
  <si>
    <t>% успеваемости</t>
  </si>
  <si>
    <t>% качества</t>
  </si>
  <si>
    <t>Азаров А. Г.</t>
  </si>
  <si>
    <t>Арянов Е. Ю.</t>
  </si>
  <si>
    <t>Бозгалева М. О.</t>
  </si>
  <si>
    <t>Сводная C3:T40ведомость успеваемости студентов</t>
  </si>
  <si>
    <t>Гулшков А. А.</t>
  </si>
  <si>
    <t>Юсипов Р. Р.</t>
  </si>
  <si>
    <t>Дергачёв Д. А.</t>
  </si>
  <si>
    <t>Ерохин А. Р.</t>
  </si>
  <si>
    <t>Ефимов И. С.</t>
  </si>
  <si>
    <t>Жабовский А. В.</t>
  </si>
  <si>
    <t>Жидков И. О.</t>
  </si>
  <si>
    <t>Замятин М. А.</t>
  </si>
  <si>
    <t>Игошев Р. В.</t>
  </si>
  <si>
    <t>Исмаилов М. И.</t>
  </si>
  <si>
    <t>Исмаилов Р. Р.</t>
  </si>
  <si>
    <t>Исмаилов Ю. Э.</t>
  </si>
  <si>
    <t>Клюева А. О.</t>
  </si>
  <si>
    <t>Макаров В. Д.</t>
  </si>
  <si>
    <t>Мирзоев Н. Р.</t>
  </si>
  <si>
    <t>Назранов А. О.</t>
  </si>
  <si>
    <t>Низовкин З. А.</t>
  </si>
  <si>
    <t>Николаев А. С.</t>
  </si>
  <si>
    <t>Ооржак А. М.</t>
  </si>
  <si>
    <t>Плахова А. В.</t>
  </si>
  <si>
    <t>Рощупкина С. В.</t>
  </si>
  <si>
    <t>Санин Н. С.</t>
  </si>
  <si>
    <t>Математика</t>
  </si>
  <si>
    <t>Основы проектировния БД</t>
  </si>
  <si>
    <t>Физкультура</t>
  </si>
  <si>
    <t>Основы программирования</t>
  </si>
  <si>
    <t>Английский язык</t>
  </si>
  <si>
    <t>Проектирование веб-сайтов</t>
  </si>
  <si>
    <t>УСПА</t>
  </si>
  <si>
    <t>КАЧ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</si>
</sst>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\ \+\7&quot; &quot;\(#\)&quot; &quot;000\-00\-00"/>
    <numFmt numFmtId="166" formatCode="00&quot; &quot;00&quot; &quot;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mbria"/>
      <family val="1"/>
      <charset val="204"/>
    </font>
    <font>
      <sz val="11"/>
      <color theme="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2" tint="-0.89999084444715716"/>
      <name val="Times New Roman"/>
      <family val="1"/>
      <charset val="204"/>
    </font>
    <font>
      <sz val="11"/>
      <color theme="2" tint="-0.89999084444715716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1">
    <border>
      <left/>
      <right/>
      <top/>
      <bottom/>
      <diagonal/>
    </border>
    <border>
      <left style="medium">
        <color theme="2" tint="-0.89999084444715716"/>
      </left>
      <right/>
      <top style="medium">
        <color theme="2" tint="-0.89999084444715716"/>
      </top>
      <bottom style="medium">
        <color theme="2" tint="-0.89999084444715716"/>
      </bottom>
      <diagonal/>
    </border>
    <border>
      <left/>
      <right/>
      <top style="medium">
        <color theme="2" tint="-0.89999084444715716"/>
      </top>
      <bottom style="medium">
        <color theme="2" tint="-0.89999084444715716"/>
      </bottom>
      <diagonal/>
    </border>
    <border>
      <left/>
      <right style="medium">
        <color theme="2" tint="-0.89999084444715716"/>
      </right>
      <top style="medium">
        <color theme="2" tint="-0.89999084444715716"/>
      </top>
      <bottom style="medium">
        <color theme="2" tint="-0.89999084444715716"/>
      </bottom>
      <diagonal/>
    </border>
    <border>
      <left style="medium">
        <color theme="2" tint="-0.89999084444715716"/>
      </left>
      <right style="medium">
        <color theme="2" tint="-0.89999084444715716"/>
      </right>
      <top style="medium">
        <color theme="2" tint="-0.89999084444715716"/>
      </top>
      <bottom style="thin">
        <color indexed="64"/>
      </bottom>
      <diagonal/>
    </border>
    <border>
      <left style="medium">
        <color theme="2" tint="-0.89999084444715716"/>
      </left>
      <right style="medium">
        <color theme="2" tint="-0.89999084444715716"/>
      </right>
      <top style="thin">
        <color indexed="64"/>
      </top>
      <bottom style="thin">
        <color indexed="64"/>
      </bottom>
      <diagonal/>
    </border>
    <border>
      <left style="medium">
        <color theme="2" tint="-0.89999084444715716"/>
      </left>
      <right style="medium">
        <color theme="2" tint="-0.89999084444715716"/>
      </right>
      <top style="thin">
        <color indexed="64"/>
      </top>
      <bottom/>
      <diagonal/>
    </border>
    <border>
      <left style="medium">
        <color theme="2" tint="-0.89999084444715716"/>
      </left>
      <right style="medium">
        <color theme="2" tint="-0.89999084444715716"/>
      </right>
      <top style="thin">
        <color indexed="64"/>
      </top>
      <bottom style="medium">
        <color theme="2" tint="-0.89999084444715716"/>
      </bottom>
      <diagonal/>
    </border>
    <border>
      <left style="medium">
        <color theme="2" tint="-0.89999084444715716"/>
      </left>
      <right style="thin">
        <color indexed="64"/>
      </right>
      <top style="medium">
        <color theme="2" tint="-0.89999084444715716"/>
      </top>
      <bottom style="thin">
        <color theme="2" tint="-0.89996032593768116"/>
      </bottom>
      <diagonal/>
    </border>
    <border>
      <left style="thin">
        <color indexed="64"/>
      </left>
      <right style="thin">
        <color indexed="64"/>
      </right>
      <top style="medium">
        <color theme="2" tint="-0.89999084444715716"/>
      </top>
      <bottom style="thin">
        <color theme="2" tint="-0.89996032593768116"/>
      </bottom>
      <diagonal/>
    </border>
    <border>
      <left style="thin">
        <color indexed="64"/>
      </left>
      <right style="medium">
        <color theme="2" tint="-0.89999084444715716"/>
      </right>
      <top style="medium">
        <color theme="2" tint="-0.89999084444715716"/>
      </top>
      <bottom style="thin">
        <color theme="2" tint="-0.89996032593768116"/>
      </bottom>
      <diagonal/>
    </border>
    <border>
      <left style="medium">
        <color theme="2" tint="-0.89999084444715716"/>
      </left>
      <right style="thin">
        <color indexed="64"/>
      </right>
      <top style="thin">
        <color theme="2" tint="-0.89996032593768116"/>
      </top>
      <bottom style="thin">
        <color theme="2" tint="-0.89996032593768116"/>
      </bottom>
      <diagonal/>
    </border>
    <border>
      <left style="thin">
        <color indexed="64"/>
      </left>
      <right style="thin">
        <color indexed="64"/>
      </right>
      <top style="thin">
        <color theme="2" tint="-0.89996032593768116"/>
      </top>
      <bottom style="thin">
        <color theme="2" tint="-0.89996032593768116"/>
      </bottom>
      <diagonal/>
    </border>
    <border>
      <left style="thin">
        <color indexed="64"/>
      </left>
      <right style="medium">
        <color theme="2" tint="-0.89999084444715716"/>
      </right>
      <top style="thin">
        <color theme="2" tint="-0.89996032593768116"/>
      </top>
      <bottom style="thin">
        <color theme="2" tint="-0.89996032593768116"/>
      </bottom>
      <diagonal/>
    </border>
    <border>
      <left style="medium">
        <color theme="2" tint="-0.89999084444715716"/>
      </left>
      <right style="thin">
        <color indexed="64"/>
      </right>
      <top style="thin">
        <color theme="2" tint="-0.89996032593768116"/>
      </top>
      <bottom style="medium">
        <color theme="2" tint="-0.89999084444715716"/>
      </bottom>
      <diagonal/>
    </border>
    <border>
      <left style="thin">
        <color indexed="64"/>
      </left>
      <right style="thin">
        <color indexed="64"/>
      </right>
      <top style="thin">
        <color theme="2" tint="-0.89996032593768116"/>
      </top>
      <bottom style="medium">
        <color theme="2" tint="-0.89999084444715716"/>
      </bottom>
      <diagonal/>
    </border>
    <border>
      <left style="thin">
        <color indexed="64"/>
      </left>
      <right style="medium">
        <color theme="2" tint="-0.89999084444715716"/>
      </right>
      <top style="thin">
        <color theme="2" tint="-0.89996032593768116"/>
      </top>
      <bottom style="medium">
        <color theme="2" tint="-0.89999084444715716"/>
      </bottom>
      <diagonal/>
    </border>
    <border>
      <left style="medium">
        <color theme="2" tint="-0.89999084444715716"/>
      </left>
      <right style="thin">
        <color theme="2" tint="-0.89996032593768116"/>
      </right>
      <top style="medium">
        <color theme="2" tint="-0.89999084444715716"/>
      </top>
      <bottom style="thin">
        <color theme="2" tint="-0.89996032593768116"/>
      </bottom>
      <diagonal/>
    </border>
    <border>
      <left style="thin">
        <color theme="2" tint="-0.89996032593768116"/>
      </left>
      <right style="thin">
        <color theme="2" tint="-0.89996032593768116"/>
      </right>
      <top style="medium">
        <color theme="2" tint="-0.89999084444715716"/>
      </top>
      <bottom style="thin">
        <color theme="2" tint="-0.89996032593768116"/>
      </bottom>
      <diagonal/>
    </border>
    <border>
      <left style="thin">
        <color theme="2" tint="-0.89996032593768116"/>
      </left>
      <right style="medium">
        <color theme="2" tint="-0.89999084444715716"/>
      </right>
      <top style="medium">
        <color theme="2" tint="-0.89999084444715716"/>
      </top>
      <bottom style="thin">
        <color theme="2" tint="-0.89996032593768116"/>
      </bottom>
      <diagonal/>
    </border>
    <border>
      <left style="medium">
        <color theme="2" tint="-0.89999084444715716"/>
      </left>
      <right style="thin">
        <color theme="2" tint="-0.89996032593768116"/>
      </right>
      <top style="thin">
        <color theme="2" tint="-0.89996032593768116"/>
      </top>
      <bottom style="thin">
        <color theme="2" tint="-0.89996032593768116"/>
      </bottom>
      <diagonal/>
    </border>
    <border>
      <left style="thin">
        <color theme="2" tint="-0.89996032593768116"/>
      </left>
      <right style="thin">
        <color theme="2" tint="-0.89996032593768116"/>
      </right>
      <top style="thin">
        <color theme="2" tint="-0.89996032593768116"/>
      </top>
      <bottom style="thin">
        <color theme="2" tint="-0.89996032593768116"/>
      </bottom>
      <diagonal/>
    </border>
    <border>
      <left style="thin">
        <color theme="2" tint="-0.89996032593768116"/>
      </left>
      <right style="medium">
        <color theme="2" tint="-0.89999084444715716"/>
      </right>
      <top style="thin">
        <color theme="2" tint="-0.89996032593768116"/>
      </top>
      <bottom style="thin">
        <color theme="2" tint="-0.89996032593768116"/>
      </bottom>
      <diagonal/>
    </border>
    <border>
      <left style="medium">
        <color theme="2" tint="-0.89999084444715716"/>
      </left>
      <right style="thin">
        <color theme="2" tint="-0.89996032593768116"/>
      </right>
      <top style="thin">
        <color theme="2" tint="-0.89996032593768116"/>
      </top>
      <bottom style="medium">
        <color theme="2" tint="-0.89999084444715716"/>
      </bottom>
      <diagonal/>
    </border>
    <border>
      <left style="thin">
        <color theme="2" tint="-0.89996032593768116"/>
      </left>
      <right style="thin">
        <color theme="2" tint="-0.89996032593768116"/>
      </right>
      <top style="thin">
        <color theme="2" tint="-0.89996032593768116"/>
      </top>
      <bottom style="medium">
        <color theme="2" tint="-0.89999084444715716"/>
      </bottom>
      <diagonal/>
    </border>
    <border>
      <left style="thin">
        <color theme="2" tint="-0.89996032593768116"/>
      </left>
      <right style="medium">
        <color theme="2" tint="-0.89999084444715716"/>
      </right>
      <top style="thin">
        <color theme="2" tint="-0.89996032593768116"/>
      </top>
      <bottom style="medium">
        <color theme="2" tint="-0.89999084444715716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/>
      <top style="medium">
        <color rgb="FFCCCCCC"/>
      </top>
      <bottom style="thick">
        <color rgb="FF000000"/>
      </bottom>
      <diagonal/>
    </border>
    <border>
      <left/>
      <right/>
      <top style="medium">
        <color rgb="FFCCCCCC"/>
      </top>
      <bottom style="thick">
        <color rgb="FF000000"/>
      </bottom>
      <diagonal/>
    </border>
    <border>
      <left/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 style="thick">
        <color rgb="FF000000"/>
      </right>
      <top style="thick">
        <color rgb="FF000000"/>
      </top>
      <bottom style="medium">
        <color rgb="FFCCCCCC"/>
      </bottom>
      <diagonal/>
    </border>
    <border>
      <left style="thick">
        <color rgb="FF000000"/>
      </left>
      <right/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/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/>
      <bottom style="medium">
        <color rgb="FF000000"/>
      </bottom>
      <diagonal/>
    </border>
    <border>
      <left style="medium">
        <color theme="2" tint="-0.89999084444715716"/>
      </left>
      <right style="medium">
        <color theme="2" tint="-0.89999084444715716"/>
      </right>
      <top style="medium">
        <color rgb="FFCCCCCC"/>
      </top>
      <bottom style="medium">
        <color theme="2" tint="-0.89999084444715716"/>
      </bottom>
      <diagonal/>
    </border>
    <border>
      <left style="medium">
        <color theme="2" tint="-0.89999084444715716"/>
      </left>
      <right style="medium">
        <color theme="2" tint="-0.89999084444715716"/>
      </right>
      <top style="medium">
        <color theme="2" tint="-0.89999084444715716"/>
      </top>
      <bottom style="medium">
        <color theme="2" tint="-0.89996032593768116"/>
      </bottom>
      <diagonal/>
    </border>
    <border>
      <left style="medium">
        <color theme="2" tint="-0.89999084444715716"/>
      </left>
      <right style="medium">
        <color theme="2" tint="-0.89999084444715716"/>
      </right>
      <top style="medium">
        <color theme="2" tint="-0.89996032593768116"/>
      </top>
      <bottom style="medium">
        <color theme="2" tint="-0.89996032593768116"/>
      </bottom>
      <diagonal/>
    </border>
    <border>
      <left style="medium">
        <color theme="2" tint="-0.89999084444715716"/>
      </left>
      <right style="medium">
        <color theme="2" tint="-0.89999084444715716"/>
      </right>
      <top style="medium">
        <color theme="2" tint="-0.89996032593768116"/>
      </top>
      <bottom style="medium">
        <color theme="2" tint="-0.89999084444715716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theme="2" tint="-0.89999084444715716"/>
      </left>
      <right style="medium">
        <color theme="2" tint="-0.89999084444715716"/>
      </right>
      <top style="medium">
        <color theme="2" tint="-0.89999084444715716"/>
      </top>
      <bottom/>
      <diagonal/>
    </border>
    <border>
      <left style="medium">
        <color theme="2" tint="-0.89999084444715716"/>
      </left>
      <right style="medium">
        <color theme="2" tint="-0.89999084444715716"/>
      </right>
      <top/>
      <bottom style="thick">
        <color rgb="FF000000"/>
      </bottom>
      <diagonal/>
    </border>
    <border>
      <left style="medium">
        <color theme="2" tint="-0.89999084444715716"/>
      </left>
      <right style="medium">
        <color theme="2" tint="-0.89999084444715716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1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14" fontId="4" fillId="0" borderId="12" xfId="0" applyNumberFormat="1" applyFont="1" applyBorder="1" applyAlignment="1">
      <alignment horizontal="center" vertical="center" wrapText="1"/>
    </xf>
    <xf numFmtId="166" fontId="4" fillId="0" borderId="13" xfId="0" applyNumberFormat="1" applyFont="1" applyBorder="1" applyAlignment="1">
      <alignment horizontal="center" vertical="center" wrapText="1"/>
    </xf>
    <xf numFmtId="165" fontId="4" fillId="0" borderId="12" xfId="0" applyNumberFormat="1" applyFont="1" applyBorder="1" applyAlignment="1">
      <alignment horizontal="center" vertical="center" wrapText="1"/>
    </xf>
    <xf numFmtId="165" fontId="4" fillId="0" borderId="13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14" fontId="4" fillId="0" borderId="15" xfId="0" applyNumberFormat="1" applyFont="1" applyBorder="1" applyAlignment="1">
      <alignment horizontal="center" vertical="center" wrapText="1"/>
    </xf>
    <xf numFmtId="166" fontId="4" fillId="0" borderId="16" xfId="0" applyNumberFormat="1" applyFont="1" applyBorder="1" applyAlignment="1">
      <alignment horizontal="center" vertical="center" wrapText="1"/>
    </xf>
    <xf numFmtId="165" fontId="4" fillId="0" borderId="15" xfId="0" applyNumberFormat="1" applyFont="1" applyBorder="1" applyAlignment="1">
      <alignment horizontal="center" vertical="center" wrapText="1"/>
    </xf>
    <xf numFmtId="165" fontId="4" fillId="0" borderId="16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1" fontId="4" fillId="0" borderId="21" xfId="0" applyNumberFormat="1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1" fontId="4" fillId="0" borderId="24" xfId="0" applyNumberFormat="1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1" fontId="4" fillId="0" borderId="20" xfId="0" applyNumberFormat="1" applyFont="1" applyBorder="1" applyAlignment="1">
      <alignment horizontal="center" vertical="center" wrapText="1"/>
    </xf>
    <xf numFmtId="0" fontId="4" fillId="0" borderId="21" xfId="0" quotePrefix="1" applyFont="1" applyBorder="1" applyAlignment="1">
      <alignment horizontal="center"/>
    </xf>
    <xf numFmtId="1" fontId="4" fillId="0" borderId="21" xfId="1" applyNumberFormat="1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1" fontId="4" fillId="0" borderId="23" xfId="0" applyNumberFormat="1" applyFont="1" applyBorder="1" applyAlignment="1">
      <alignment horizontal="center" vertical="center" wrapText="1"/>
    </xf>
    <xf numFmtId="0" fontId="4" fillId="0" borderId="24" xfId="0" quotePrefix="1" applyFont="1" applyBorder="1" applyAlignment="1">
      <alignment horizontal="center"/>
    </xf>
    <xf numFmtId="1" fontId="4" fillId="0" borderId="24" xfId="1" applyNumberFormat="1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80" xfId="0" applyFont="1" applyBorder="1" applyAlignment="1">
      <alignment horizontal="center" vertical="center" wrapText="1"/>
    </xf>
    <xf numFmtId="0" fontId="5" fillId="0" borderId="0" xfId="0" applyFont="1"/>
    <xf numFmtId="0" fontId="5" fillId="0" borderId="26" xfId="0" applyFont="1" applyBorder="1" applyAlignment="1">
      <alignment wrapText="1"/>
    </xf>
    <xf numFmtId="0" fontId="5" fillId="0" borderId="27" xfId="0" applyFont="1" applyBorder="1" applyAlignment="1">
      <alignment wrapText="1"/>
    </xf>
    <xf numFmtId="0" fontId="5" fillId="0" borderId="28" xfId="0" applyFont="1" applyBorder="1" applyAlignment="1">
      <alignment wrapText="1"/>
    </xf>
    <xf numFmtId="0" fontId="7" fillId="0" borderId="39" xfId="0" applyFont="1" applyBorder="1" applyAlignment="1">
      <alignment vertical="center" wrapText="1"/>
    </xf>
    <xf numFmtId="0" fontId="7" fillId="0" borderId="40" xfId="0" applyFont="1" applyBorder="1" applyAlignment="1">
      <alignment vertical="center" wrapText="1"/>
    </xf>
    <xf numFmtId="0" fontId="7" fillId="0" borderId="37" xfId="0" applyFont="1" applyBorder="1" applyAlignment="1">
      <alignment vertical="center" wrapText="1"/>
    </xf>
    <xf numFmtId="0" fontId="7" fillId="0" borderId="82" xfId="0" applyFont="1" applyBorder="1" applyAlignment="1">
      <alignment horizontal="left" vertical="center" wrapText="1"/>
    </xf>
    <xf numFmtId="0" fontId="7" fillId="0" borderId="83" xfId="0" applyFont="1" applyBorder="1" applyAlignment="1">
      <alignment horizontal="left" vertical="center" wrapText="1"/>
    </xf>
    <xf numFmtId="0" fontId="7" fillId="0" borderId="84" xfId="0" applyFont="1" applyBorder="1" applyAlignment="1">
      <alignment vertical="center" wrapText="1"/>
    </xf>
    <xf numFmtId="0" fontId="7" fillId="0" borderId="38" xfId="0" applyFont="1" applyBorder="1" applyAlignment="1">
      <alignment vertical="center" wrapText="1"/>
    </xf>
    <xf numFmtId="0" fontId="7" fillId="0" borderId="26" xfId="0" applyFont="1" applyBorder="1" applyAlignment="1">
      <alignment wrapText="1"/>
    </xf>
    <xf numFmtId="0" fontId="7" fillId="0" borderId="46" xfId="0" applyFont="1" applyBorder="1" applyAlignment="1">
      <alignment wrapText="1"/>
    </xf>
    <xf numFmtId="0" fontId="5" fillId="0" borderId="47" xfId="0" applyFont="1" applyBorder="1" applyAlignment="1">
      <alignment wrapText="1"/>
    </xf>
    <xf numFmtId="2" fontId="7" fillId="0" borderId="38" xfId="0" applyNumberFormat="1" applyFont="1" applyBorder="1" applyAlignment="1">
      <alignment vertical="center" wrapText="1"/>
    </xf>
    <xf numFmtId="0" fontId="5" fillId="0" borderId="85" xfId="0" applyFont="1" applyBorder="1" applyAlignment="1">
      <alignment wrapText="1"/>
    </xf>
    <xf numFmtId="0" fontId="5" fillId="0" borderId="0" xfId="0" applyFont="1" applyAlignment="1">
      <alignment wrapText="1"/>
    </xf>
    <xf numFmtId="0" fontId="7" fillId="0" borderId="48" xfId="0" applyFont="1" applyBorder="1" applyAlignment="1">
      <alignment vertical="center" wrapText="1"/>
    </xf>
    <xf numFmtId="2" fontId="7" fillId="0" borderId="88" xfId="0" applyNumberFormat="1" applyFont="1" applyBorder="1" applyAlignment="1">
      <alignment vertical="center" wrapText="1"/>
    </xf>
    <xf numFmtId="2" fontId="7" fillId="0" borderId="81" xfId="0" applyNumberFormat="1" applyFont="1" applyBorder="1" applyAlignment="1">
      <alignment vertical="center" wrapText="1"/>
    </xf>
    <xf numFmtId="1" fontId="7" fillId="0" borderId="40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77" xfId="0" applyFont="1" applyBorder="1" applyAlignment="1">
      <alignment horizontal="center" wrapText="1"/>
    </xf>
    <xf numFmtId="0" fontId="6" fillId="0" borderId="78" xfId="0" applyFont="1" applyBorder="1" applyAlignment="1">
      <alignment horizontal="center" wrapText="1"/>
    </xf>
    <xf numFmtId="0" fontId="6" fillId="0" borderId="79" xfId="0" applyFont="1" applyBorder="1" applyAlignment="1">
      <alignment horizontal="center" wrapText="1"/>
    </xf>
    <xf numFmtId="0" fontId="7" fillId="0" borderId="77" xfId="0" applyFont="1" applyBorder="1" applyAlignment="1">
      <alignment wrapText="1"/>
    </xf>
    <xf numFmtId="0" fontId="7" fillId="0" borderId="78" xfId="0" applyFont="1" applyBorder="1" applyAlignment="1">
      <alignment wrapText="1"/>
    </xf>
    <xf numFmtId="0" fontId="7" fillId="0" borderId="79" xfId="0" applyFont="1" applyBorder="1" applyAlignment="1">
      <alignment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2" fontId="7" fillId="0" borderId="77" xfId="0" applyNumberFormat="1" applyFont="1" applyBorder="1" applyAlignment="1">
      <alignment wrapText="1"/>
    </xf>
    <xf numFmtId="0" fontId="7" fillId="0" borderId="68" xfId="0" applyFont="1" applyBorder="1" applyAlignment="1">
      <alignment horizontal="center" vertical="center" wrapText="1"/>
    </xf>
    <xf numFmtId="0" fontId="7" fillId="0" borderId="69" xfId="0" applyFont="1" applyBorder="1" applyAlignment="1">
      <alignment horizontal="center" vertical="center" wrapText="1"/>
    </xf>
    <xf numFmtId="0" fontId="7" fillId="0" borderId="70" xfId="0" applyFont="1" applyBorder="1" applyAlignment="1">
      <alignment horizontal="center" vertical="center" wrapText="1"/>
    </xf>
    <xf numFmtId="0" fontId="7" fillId="0" borderId="7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7" fillId="0" borderId="72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7" fillId="0" borderId="73" xfId="0" applyFont="1" applyBorder="1" applyAlignment="1">
      <alignment horizontal="center" vertic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75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76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7" fillId="0" borderId="62" xfId="0" applyFont="1" applyBorder="1" applyAlignment="1">
      <alignment vertical="center" wrapText="1"/>
    </xf>
    <xf numFmtId="0" fontId="7" fillId="0" borderId="67" xfId="0" applyFont="1" applyBorder="1" applyAlignment="1">
      <alignment vertical="center" wrapText="1"/>
    </xf>
    <xf numFmtId="0" fontId="7" fillId="0" borderId="63" xfId="0" applyFont="1" applyBorder="1" applyAlignment="1">
      <alignment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60" xfId="0" applyFont="1" applyBorder="1" applyAlignment="1">
      <alignment textRotation="90" wrapText="1"/>
    </xf>
    <xf numFmtId="0" fontId="7" fillId="0" borderId="61" xfId="0" applyFont="1" applyBorder="1" applyAlignment="1">
      <alignment textRotation="90" wrapText="1"/>
    </xf>
    <xf numFmtId="0" fontId="7" fillId="0" borderId="62" xfId="0" applyFont="1" applyBorder="1" applyAlignment="1">
      <alignment textRotation="90" wrapText="1"/>
    </xf>
    <xf numFmtId="0" fontId="7" fillId="0" borderId="63" xfId="0" applyFont="1" applyBorder="1" applyAlignment="1">
      <alignment textRotation="90" wrapText="1"/>
    </xf>
    <xf numFmtId="0" fontId="7" fillId="0" borderId="64" xfId="0" applyFont="1" applyBorder="1" applyAlignment="1">
      <alignment textRotation="90" wrapText="1"/>
    </xf>
    <xf numFmtId="0" fontId="7" fillId="0" borderId="65" xfId="0" applyFont="1" applyBorder="1" applyAlignment="1">
      <alignment textRotation="90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7" fillId="0" borderId="63" xfId="0" applyFont="1" applyBorder="1" applyAlignment="1">
      <alignment horizontal="center" vertical="center" wrapText="1"/>
    </xf>
    <xf numFmtId="0" fontId="7" fillId="0" borderId="64" xfId="0" applyFont="1" applyBorder="1" applyAlignment="1">
      <alignment horizontal="center" vertical="center" wrapText="1"/>
    </xf>
    <xf numFmtId="0" fontId="7" fillId="0" borderId="65" xfId="0" applyFont="1" applyBorder="1" applyAlignment="1">
      <alignment horizontal="center" vertical="center" wrapText="1"/>
    </xf>
    <xf numFmtId="0" fontId="7" fillId="0" borderId="53" xfId="0" applyFont="1" applyBorder="1" applyAlignment="1">
      <alignment wrapText="1"/>
    </xf>
    <xf numFmtId="0" fontId="7" fillId="0" borderId="35" xfId="0" applyFont="1" applyBorder="1" applyAlignment="1">
      <alignment wrapText="1"/>
    </xf>
    <xf numFmtId="0" fontId="7" fillId="0" borderId="36" xfId="0" applyFont="1" applyBorder="1" applyAlignment="1">
      <alignment wrapText="1"/>
    </xf>
    <xf numFmtId="0" fontId="6" fillId="0" borderId="49" xfId="0" applyFont="1" applyBorder="1" applyAlignment="1">
      <alignment horizontal="center" wrapText="1"/>
    </xf>
    <xf numFmtId="0" fontId="6" fillId="0" borderId="50" xfId="0" applyFont="1" applyBorder="1" applyAlignment="1">
      <alignment horizontal="center" wrapText="1"/>
    </xf>
    <xf numFmtId="0" fontId="6" fillId="0" borderId="51" xfId="0" applyFont="1" applyBorder="1" applyAlignment="1">
      <alignment horizontal="center" wrapText="1"/>
    </xf>
    <xf numFmtId="0" fontId="7" fillId="0" borderId="52" xfId="0" applyFont="1" applyBorder="1" applyAlignment="1">
      <alignment horizontal="center" wrapText="1"/>
    </xf>
    <xf numFmtId="0" fontId="7" fillId="0" borderId="30" xfId="0" applyFont="1" applyBorder="1" applyAlignment="1">
      <alignment horizontal="center" wrapText="1"/>
    </xf>
    <xf numFmtId="0" fontId="7" fillId="0" borderId="31" xfId="0" applyFont="1" applyBorder="1" applyAlignment="1">
      <alignment horizontal="center" wrapText="1"/>
    </xf>
    <xf numFmtId="0" fontId="6" fillId="0" borderId="52" xfId="0" applyFont="1" applyBorder="1" applyAlignment="1">
      <alignment wrapText="1"/>
    </xf>
    <xf numFmtId="0" fontId="6" fillId="0" borderId="31" xfId="0" applyFont="1" applyBorder="1" applyAlignment="1">
      <alignment wrapText="1"/>
    </xf>
    <xf numFmtId="0" fontId="6" fillId="0" borderId="52" xfId="0" applyFont="1" applyBorder="1" applyAlignment="1">
      <alignment horizontal="center" wrapText="1"/>
    </xf>
    <xf numFmtId="0" fontId="6" fillId="0" borderId="30" xfId="0" applyFont="1" applyBorder="1" applyAlignment="1">
      <alignment horizontal="center" wrapText="1"/>
    </xf>
    <xf numFmtId="0" fontId="6" fillId="0" borderId="32" xfId="0" applyFont="1" applyBorder="1" applyAlignment="1">
      <alignment horizontal="center" wrapText="1"/>
    </xf>
    <xf numFmtId="0" fontId="6" fillId="0" borderId="29" xfId="0" applyFont="1" applyBorder="1" applyAlignment="1">
      <alignment horizontal="center" wrapText="1"/>
    </xf>
    <xf numFmtId="0" fontId="6" fillId="0" borderId="31" xfId="0" applyFont="1" applyBorder="1" applyAlignment="1">
      <alignment horizontal="center" wrapText="1"/>
    </xf>
    <xf numFmtId="0" fontId="7" fillId="0" borderId="54" xfId="0" applyFont="1" applyBorder="1" applyAlignment="1">
      <alignment vertical="center" wrapText="1"/>
    </xf>
    <xf numFmtId="0" fontId="7" fillId="0" borderId="55" xfId="0" applyFont="1" applyBorder="1" applyAlignment="1">
      <alignment vertical="center" wrapText="1"/>
    </xf>
    <xf numFmtId="0" fontId="7" fillId="0" borderId="56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 wrapText="1"/>
    </xf>
    <xf numFmtId="0" fontId="8" fillId="0" borderId="89" xfId="0" applyFont="1" applyBorder="1" applyAlignment="1">
      <alignment horizontal="center"/>
    </xf>
    <xf numFmtId="0" fontId="8" fillId="0" borderId="55" xfId="0" applyFont="1" applyBorder="1" applyAlignment="1">
      <alignment horizontal="center"/>
    </xf>
    <xf numFmtId="0" fontId="8" fillId="0" borderId="56" xfId="0" applyFont="1" applyBorder="1" applyAlignment="1">
      <alignment horizontal="center"/>
    </xf>
    <xf numFmtId="0" fontId="7" fillId="0" borderId="66" xfId="0" applyFont="1" applyBorder="1" applyAlignment="1">
      <alignment horizontal="center" vertical="center" wrapText="1"/>
    </xf>
    <xf numFmtId="0" fontId="0" fillId="0" borderId="90" xfId="0" applyBorder="1" applyAlignment="1">
      <alignment horizontal="center"/>
    </xf>
    <xf numFmtId="0" fontId="0" fillId="0" borderId="75" xfId="0" applyBorder="1" applyAlignment="1">
      <alignment horizontal="center"/>
    </xf>
    <xf numFmtId="0" fontId="0" fillId="0" borderId="76" xfId="0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2">
    <dxf>
      <fill>
        <patternFill patternType="solid">
          <fgColor theme="0"/>
          <bgColor rgb="FFFC60DE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C60DE"/>
      <color rgb="FFFA0ECD"/>
      <color rgb="FFFF66CC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14407A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N53"/>
  <sheetViews>
    <sheetView zoomScale="86" zoomScaleNormal="86" zoomScalePageLayoutView="59" workbookViewId="0">
      <selection activeCell="D4" sqref="D4:E31"/>
    </sheetView>
  </sheetViews>
  <sheetFormatPr defaultColWidth="8.85546875" defaultRowHeight="15" x14ac:dyDescent="0.25"/>
  <cols>
    <col min="1" max="1" width="3.140625" style="1" customWidth="1"/>
    <col min="2" max="2" width="8.85546875" style="1"/>
    <col min="3" max="3" width="20.28515625" style="1" customWidth="1"/>
    <col min="4" max="4" width="17.42578125" style="1" customWidth="1"/>
    <col min="5" max="5" width="15.85546875" style="1" customWidth="1"/>
    <col min="6" max="6" width="12.28515625" style="1" customWidth="1"/>
    <col min="7" max="7" width="12.140625" style="1" customWidth="1"/>
    <col min="8" max="8" width="14.28515625" style="1" customWidth="1"/>
    <col min="9" max="9" width="22" style="1" customWidth="1"/>
    <col min="10" max="10" width="19.28515625" style="1" customWidth="1"/>
    <col min="11" max="11" width="19.7109375" style="1" customWidth="1"/>
    <col min="12" max="12" width="23.5703125" style="1" customWidth="1"/>
    <col min="13" max="13" width="12" style="1" customWidth="1"/>
    <col min="14" max="14" width="16.7109375" style="1" customWidth="1"/>
    <col min="15" max="15" width="13.85546875" style="1" customWidth="1"/>
    <col min="16" max="16" width="11.85546875" style="1" customWidth="1"/>
    <col min="17" max="17" width="8.85546875" style="1" customWidth="1"/>
    <col min="18" max="18" width="13.5703125" style="1" customWidth="1"/>
    <col min="19" max="19" width="12.28515625" style="1" customWidth="1"/>
    <col min="20" max="21" width="13.42578125" style="1" customWidth="1"/>
    <col min="22" max="22" width="10.85546875" style="1" customWidth="1"/>
    <col min="23" max="23" width="12.28515625" style="1" hidden="1" customWidth="1"/>
    <col min="24" max="26" width="8.85546875" style="1" hidden="1" customWidth="1"/>
    <col min="27" max="27" width="3.5703125" style="1" customWidth="1"/>
    <col min="28" max="16384" width="8.85546875" style="1"/>
  </cols>
  <sheetData>
    <row r="1" spans="2:40" ht="14.45" customHeight="1" thickBot="1" x14ac:dyDescent="0.3"/>
    <row r="2" spans="2:40" ht="18" customHeight="1" thickBot="1" x14ac:dyDescent="0.3">
      <c r="B2" s="10"/>
      <c r="C2" s="76" t="s">
        <v>20</v>
      </c>
      <c r="D2" s="77"/>
      <c r="E2" s="77"/>
      <c r="F2" s="77"/>
      <c r="G2" s="77"/>
      <c r="H2" s="78"/>
      <c r="I2" s="76" t="s">
        <v>19</v>
      </c>
      <c r="J2" s="77"/>
      <c r="K2" s="77"/>
      <c r="L2" s="78"/>
      <c r="M2" s="76" t="s">
        <v>23</v>
      </c>
      <c r="N2" s="77"/>
      <c r="O2" s="78"/>
      <c r="P2" s="76" t="s">
        <v>17</v>
      </c>
      <c r="Q2" s="77"/>
      <c r="R2" s="77"/>
      <c r="S2" s="77"/>
      <c r="T2" s="77"/>
      <c r="U2" s="77"/>
      <c r="V2" s="78"/>
      <c r="X2" s="3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</row>
    <row r="3" spans="2:40" ht="45" x14ac:dyDescent="0.25">
      <c r="B3" s="11" t="s">
        <v>3</v>
      </c>
      <c r="C3" s="12" t="s">
        <v>16</v>
      </c>
      <c r="D3" s="13" t="s">
        <v>15</v>
      </c>
      <c r="E3" s="13" t="s">
        <v>14</v>
      </c>
      <c r="F3" s="13" t="s">
        <v>13</v>
      </c>
      <c r="G3" s="13" t="s">
        <v>11</v>
      </c>
      <c r="H3" s="14" t="s">
        <v>18</v>
      </c>
      <c r="I3" s="12" t="s">
        <v>10</v>
      </c>
      <c r="J3" s="13" t="s">
        <v>9</v>
      </c>
      <c r="K3" s="13" t="s">
        <v>8</v>
      </c>
      <c r="L3" s="14" t="s">
        <v>7</v>
      </c>
      <c r="M3" s="30" t="s">
        <v>6</v>
      </c>
      <c r="N3" s="31" t="s">
        <v>4</v>
      </c>
      <c r="O3" s="32" t="s">
        <v>5</v>
      </c>
      <c r="P3" s="30" t="s">
        <v>12</v>
      </c>
      <c r="Q3" s="31" t="s">
        <v>21</v>
      </c>
      <c r="R3" s="31" t="s">
        <v>22</v>
      </c>
      <c r="S3" s="31" t="s">
        <v>112</v>
      </c>
      <c r="T3" s="31" t="s">
        <v>0</v>
      </c>
      <c r="U3" s="31" t="s">
        <v>1</v>
      </c>
      <c r="V3" s="32" t="s">
        <v>2</v>
      </c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</row>
    <row r="4" spans="2:40" x14ac:dyDescent="0.25">
      <c r="B4" s="15">
        <v>1</v>
      </c>
      <c r="C4" s="16" t="s">
        <v>69</v>
      </c>
      <c r="D4" s="17" t="s">
        <v>25</v>
      </c>
      <c r="E4" s="17" t="s">
        <v>49</v>
      </c>
      <c r="F4" s="18">
        <f ca="1">RANDBETWEEN((DATE(2003,1,1)), DATE(2006,12,31))</f>
        <v>37734</v>
      </c>
      <c r="G4" s="17" t="str">
        <f>IF(RIGHT(E4)="ч","М",IF(RIGHT(E4)="а","Ж"))</f>
        <v>М</v>
      </c>
      <c r="H4" s="19">
        <f ca="1">RANDBETWEEN(1000000000,9999999999)</f>
        <v>9557091351</v>
      </c>
      <c r="I4" s="16" t="str">
        <f t="shared" ref="I4:I31" ca="1" si="0">INDEX($Z$4:$Z$12,RANDBETWEEN(1,ROWS($Z$4:$Z$12)))</f>
        <v>г. Сходня</v>
      </c>
      <c r="J4" s="20">
        <f ca="1">RANDBETWEEN(7000000000,7999999999)</f>
        <v>7656889397</v>
      </c>
      <c r="K4" s="20">
        <f ca="1">RANDBETWEEN(7000000000,7999999999)</f>
        <v>7619091620</v>
      </c>
      <c r="L4" s="21">
        <f t="shared" ref="K4:L19" ca="1" si="1">RANDBETWEEN(7000000000,7999999999)</f>
        <v>7178795034</v>
      </c>
      <c r="M4" s="33" t="str">
        <f ca="1">INDEX($X$4:$X$8,RANDBETWEEN(1,ROWS($X$4:$X$8)))</f>
        <v>МПТ</v>
      </c>
      <c r="N4" s="34">
        <f ca="1" xml:space="preserve"> RANDBETWEEN(2015,2023)</f>
        <v>2022</v>
      </c>
      <c r="O4" s="35" t="str">
        <f t="shared" ref="O4:O6" ca="1" si="2">IF(RANDBETWEEN(0,1)=1,"ОЧНО","ЗАОЧНО")</f>
        <v>ОЧНО</v>
      </c>
      <c r="P4" s="39">
        <f ca="1">ROUNDDOWN((TODAY()-F4)/365.25,1)</f>
        <v>19.600000000000001</v>
      </c>
      <c r="Q4" s="40" t="str">
        <f ca="1">IF(AND(P4 &gt; 17,P4 &lt; 28, G4 = "М"), "Годен", "Не годен")</f>
        <v>Годен</v>
      </c>
      <c r="R4" s="41">
        <f ca="1">IF(YEAR(TODAY())-N4+IF(MONTH(TODAY())&gt;8,1,0)&lt;5,IF(YEAR(TODAY())-N4+IF(MONTH(TODAY())&gt;8,1,0)=0,"Абитуриент",YEAR(TODAY())-N4+IF(MONTH(TODAY())&gt;8,1,0)),"Окончил")</f>
        <v>1</v>
      </c>
      <c r="S4" s="34">
        <f t="shared" ref="S4:S5" ca="1" si="3">RANDBETWEEN(2,5)</f>
        <v>4</v>
      </c>
      <c r="T4" s="42">
        <f t="shared" ref="T4:T31" ca="1" si="4" xml:space="preserve"> IF(OR(R4="Абитуриент",R4="Окончил",S4=2),"-",IF(M4="МИРЭА",U4+450,IF(M4="РЭУ",450+50,IF(M4="РУДН",300+100,IF(M4="МПТ",300+200,IF(M4="МГУ",1000))))))</f>
        <v>500</v>
      </c>
      <c r="U4" s="42">
        <f ca="1">IF(OR(R4="Абитуриент",R4="Окончил",S4=2),"-",IF(AND(NOT(I4="г. Химки"),NOT(I4="г. Москва"), O4="ОЧНО"),300,50))</f>
        <v>300</v>
      </c>
      <c r="V4" s="35">
        <f ca="1">IF(OR(R4="Абитуриент",R4="Окончил",S4=2),"-",(U4+IF(M4="МИРЭА",U4+400,IF(M4="РЭУ",450,IF(M4="РУДН",300,IF(M4="МПТ",300,IF(M4="МГУ",1000)))))))</f>
        <v>600</v>
      </c>
      <c r="X4" t="s">
        <v>107</v>
      </c>
      <c r="Y4"/>
      <c r="Z4" s="9" t="s">
        <v>98</v>
      </c>
      <c r="AA4"/>
      <c r="AB4"/>
      <c r="AC4"/>
      <c r="AD4"/>
      <c r="AE4"/>
      <c r="AF4"/>
      <c r="AG4"/>
      <c r="AH4"/>
      <c r="AI4"/>
      <c r="AJ4"/>
      <c r="AK4"/>
      <c r="AL4"/>
      <c r="AM4"/>
      <c r="AN4"/>
    </row>
    <row r="5" spans="2:40" x14ac:dyDescent="0.25">
      <c r="B5" s="15">
        <v>2</v>
      </c>
      <c r="C5" s="16" t="s">
        <v>70</v>
      </c>
      <c r="D5" s="17" t="s">
        <v>26</v>
      </c>
      <c r="E5" s="17" t="s">
        <v>50</v>
      </c>
      <c r="F5" s="18">
        <f t="shared" ref="F5:F31" ca="1" si="5">RANDBETWEEN((DATE(2003,1,1)), DATE(2006,12,31))</f>
        <v>37990</v>
      </c>
      <c r="G5" s="17" t="str">
        <f t="shared" ref="G5:G31" si="6">IF(RIGHT(E5)="ч","М",IF(RIGHT(E5)="а","Ж"))</f>
        <v>М</v>
      </c>
      <c r="H5" s="19">
        <f t="shared" ref="H5:H31" ca="1" si="7">RANDBETWEEN(1000000000,9999999999)</f>
        <v>6147747026</v>
      </c>
      <c r="I5" s="16" t="str">
        <f t="shared" ca="1" si="0"/>
        <v>г. Санкт-Петербург</v>
      </c>
      <c r="J5" s="20">
        <f t="shared" ref="J5:L31" ca="1" si="8">RANDBETWEEN(7000000000,7999999999)</f>
        <v>7994454327</v>
      </c>
      <c r="K5" s="20">
        <f t="shared" ca="1" si="1"/>
        <v>7956494361</v>
      </c>
      <c r="L5" s="21">
        <f t="shared" ca="1" si="1"/>
        <v>7463537946</v>
      </c>
      <c r="M5" s="33" t="str">
        <f t="shared" ref="M5:M31" ca="1" si="9">INDEX($X$4:$X$8,RANDBETWEEN(1,ROWS($X$4:$X$8)))</f>
        <v>МИРЭА</v>
      </c>
      <c r="N5" s="34">
        <f t="shared" ref="N5:N31" ca="1" si="10" xml:space="preserve"> RANDBETWEEN(2015,2023)</f>
        <v>2020</v>
      </c>
      <c r="O5" s="35" t="str">
        <f t="shared" ca="1" si="2"/>
        <v>ЗАОЧНО</v>
      </c>
      <c r="P5" s="39">
        <f t="shared" ref="P5:P31" ca="1" si="11">ROUNDDOWN((TODAY()-F5)/365.25,1)</f>
        <v>18.899999999999999</v>
      </c>
      <c r="Q5" s="40" t="str">
        <f ca="1">IF(AND(P5 &gt; 17,P5 &lt; 28, G5 = "М"), "Годен", "Не годен")</f>
        <v>Годен</v>
      </c>
      <c r="R5" s="41">
        <f t="shared" ref="R5:R23" ca="1" si="12">IF(YEAR(TODAY())-N5+IF(MONTH(TODAY())&gt;8,1,0)&lt;5,IF(YEAR(TODAY())-N5+IF(MONTH(TODAY())&gt;8,1,0)=0,"Абитуриент",YEAR(TODAY())-N5+IF(MONTH(TODAY())&gt;8,1,0)),"Окончил")</f>
        <v>3</v>
      </c>
      <c r="S5" s="34">
        <f t="shared" ca="1" si="3"/>
        <v>2</v>
      </c>
      <c r="T5" s="42" t="str">
        <f t="shared" ca="1" si="4"/>
        <v>-</v>
      </c>
      <c r="U5" s="42" t="str">
        <f ca="1">IF(OR(R5="Абитуриент",R5="Окончил",S5=2),"-",IF(AND(NOT(I5="г. Химки"),NOT(I5="г. Москва"), O5="ОЧНО"),300,50))</f>
        <v>-</v>
      </c>
      <c r="V5" s="35" t="str">
        <f ca="1">IF(OR(R5="Абитуриент",R5="Окончил",S5=2),"-",(U5+IF(M5="МИРЭА",U5+400,IF(M5="РЭУ",450,IF(M5="РУДН",300,IF(M5="МПТ",300,IF(M5="МГУ",1000)))))))</f>
        <v>-</v>
      </c>
      <c r="X5" t="s">
        <v>108</v>
      </c>
      <c r="Y5"/>
      <c r="Z5" s="9" t="s">
        <v>99</v>
      </c>
      <c r="AA5"/>
      <c r="AB5"/>
      <c r="AC5"/>
      <c r="AD5"/>
      <c r="AE5"/>
      <c r="AF5"/>
      <c r="AG5"/>
      <c r="AH5"/>
      <c r="AI5"/>
      <c r="AJ5"/>
      <c r="AK5"/>
      <c r="AL5"/>
      <c r="AM5"/>
      <c r="AN5"/>
    </row>
    <row r="6" spans="2:40" x14ac:dyDescent="0.25">
      <c r="B6" s="15">
        <v>3</v>
      </c>
      <c r="C6" s="16" t="s">
        <v>71</v>
      </c>
      <c r="D6" s="17" t="s">
        <v>27</v>
      </c>
      <c r="E6" s="17" t="s">
        <v>51</v>
      </c>
      <c r="F6" s="18">
        <f t="shared" ca="1" si="5"/>
        <v>38337</v>
      </c>
      <c r="G6" s="17" t="str">
        <f t="shared" si="6"/>
        <v>Ж</v>
      </c>
      <c r="H6" s="19">
        <f t="shared" ca="1" si="7"/>
        <v>5337271454</v>
      </c>
      <c r="I6" s="16" t="str">
        <f t="shared" ca="1" si="0"/>
        <v>г. Воронеж</v>
      </c>
      <c r="J6" s="20">
        <f t="shared" ca="1" si="8"/>
        <v>7906943398</v>
      </c>
      <c r="K6" s="20">
        <f t="shared" ca="1" si="1"/>
        <v>7816702316</v>
      </c>
      <c r="L6" s="21">
        <f t="shared" ca="1" si="1"/>
        <v>7092688052</v>
      </c>
      <c r="M6" s="33" t="str">
        <f t="shared" ca="1" si="9"/>
        <v>МГУ</v>
      </c>
      <c r="N6" s="34">
        <f t="shared" ca="1" si="10"/>
        <v>2020</v>
      </c>
      <c r="O6" s="35" t="str">
        <f t="shared" ca="1" si="2"/>
        <v>ОЧНО</v>
      </c>
      <c r="P6" s="39">
        <f t="shared" ca="1" si="11"/>
        <v>18</v>
      </c>
      <c r="Q6" s="40" t="str">
        <f t="shared" ref="Q6:Q31" ca="1" si="13">IF(AND(P6 &gt; 17,P6 &lt; 28, G6 = "М"), "Годен", "Не годен")</f>
        <v>Не годен</v>
      </c>
      <c r="R6" s="41">
        <f t="shared" ca="1" si="12"/>
        <v>3</v>
      </c>
      <c r="S6" s="34">
        <f ca="1">RANDBETWEEN(2,5)</f>
        <v>4</v>
      </c>
      <c r="T6" s="42">
        <f t="shared" ca="1" si="4"/>
        <v>1000</v>
      </c>
      <c r="U6" s="42">
        <f t="shared" ref="U6:U31" ca="1" si="14">IF(OR(R6="Абитуриент",R6="Окончил",S6=2),"-",IF(AND(NOT(I6="г. Химки"),NOT(I6="г. Москва"), O6="ОЧНО"),300,50))</f>
        <v>300</v>
      </c>
      <c r="V6" s="35">
        <f t="shared" ref="V6:V31" ca="1" si="15">IF(OR(R6="Абитуриент",R6="Окончил",S6=2),"-",(U6+IF(M6="МИРЭА",U6+400,IF(M6="РЭУ",450,IF(M6="РУДН",300,IF(M6="МПТ",300,IF(M6="МГУ",1000)))))))</f>
        <v>1300</v>
      </c>
      <c r="X6" t="s">
        <v>109</v>
      </c>
      <c r="Y6"/>
      <c r="Z6" s="9" t="s">
        <v>100</v>
      </c>
      <c r="AA6"/>
      <c r="AB6"/>
      <c r="AC6"/>
      <c r="AD6"/>
      <c r="AE6"/>
      <c r="AF6"/>
      <c r="AG6"/>
      <c r="AH6"/>
      <c r="AI6"/>
      <c r="AJ6"/>
      <c r="AK6"/>
      <c r="AL6"/>
      <c r="AM6"/>
      <c r="AN6"/>
    </row>
    <row r="7" spans="2:40" x14ac:dyDescent="0.25">
      <c r="B7" s="15">
        <v>4</v>
      </c>
      <c r="C7" s="16" t="s">
        <v>72</v>
      </c>
      <c r="D7" s="17" t="s">
        <v>28</v>
      </c>
      <c r="E7" s="17" t="s">
        <v>52</v>
      </c>
      <c r="F7" s="18">
        <f t="shared" ca="1" si="5"/>
        <v>37997</v>
      </c>
      <c r="G7" s="17" t="str">
        <f t="shared" si="6"/>
        <v>М</v>
      </c>
      <c r="H7" s="19">
        <f t="shared" ca="1" si="7"/>
        <v>1141784215</v>
      </c>
      <c r="I7" s="16" t="str">
        <f ca="1">INDEX($Z$4:$Z$12,RANDBETWEEN(1,ROWS($Z$4:$Z$12)))</f>
        <v>г. Сходня</v>
      </c>
      <c r="J7" s="20">
        <f t="shared" ca="1" si="8"/>
        <v>7752800955</v>
      </c>
      <c r="K7" s="20">
        <f t="shared" ca="1" si="1"/>
        <v>7131871118</v>
      </c>
      <c r="L7" s="21">
        <f t="shared" ca="1" si="1"/>
        <v>7475507331</v>
      </c>
      <c r="M7" s="33" t="str">
        <f t="shared" ca="1" si="9"/>
        <v>МПТ</v>
      </c>
      <c r="N7" s="34">
        <f t="shared" ca="1" si="10"/>
        <v>2018</v>
      </c>
      <c r="O7" s="35" t="str">
        <f ca="1">IF(RANDBETWEEN(0,1)=1,"ОЧНО","ЗАОЧНО")</f>
        <v>ЗАОЧНО</v>
      </c>
      <c r="P7" s="39">
        <f t="shared" ca="1" si="11"/>
        <v>18.899999999999999</v>
      </c>
      <c r="Q7" s="40" t="str">
        <f t="shared" ca="1" si="13"/>
        <v>Годен</v>
      </c>
      <c r="R7" s="41" t="str">
        <f t="shared" ca="1" si="12"/>
        <v>Окончил</v>
      </c>
      <c r="S7" s="34">
        <f t="shared" ref="S7:S31" ca="1" si="16">RANDBETWEEN(2,5)</f>
        <v>5</v>
      </c>
      <c r="T7" s="42" t="str">
        <f t="shared" ca="1" si="4"/>
        <v>-</v>
      </c>
      <c r="U7" s="42" t="str">
        <f t="shared" ca="1" si="14"/>
        <v>-</v>
      </c>
      <c r="V7" s="35" t="str">
        <f t="shared" ca="1" si="15"/>
        <v>-</v>
      </c>
      <c r="X7" t="s">
        <v>110</v>
      </c>
      <c r="Y7"/>
      <c r="Z7" s="9" t="s">
        <v>101</v>
      </c>
      <c r="AA7"/>
      <c r="AB7"/>
      <c r="AC7"/>
      <c r="AD7"/>
      <c r="AE7"/>
      <c r="AF7"/>
      <c r="AG7"/>
      <c r="AH7"/>
      <c r="AI7"/>
      <c r="AJ7"/>
      <c r="AK7"/>
      <c r="AL7"/>
      <c r="AM7"/>
      <c r="AN7"/>
    </row>
    <row r="8" spans="2:40" x14ac:dyDescent="0.25">
      <c r="B8" s="15">
        <v>5</v>
      </c>
      <c r="C8" s="16" t="s">
        <v>73</v>
      </c>
      <c r="D8" s="17" t="s">
        <v>29</v>
      </c>
      <c r="E8" s="17" t="s">
        <v>50</v>
      </c>
      <c r="F8" s="18">
        <f t="shared" ca="1" si="5"/>
        <v>38250</v>
      </c>
      <c r="G8" s="17" t="str">
        <f t="shared" si="6"/>
        <v>М</v>
      </c>
      <c r="H8" s="19">
        <f t="shared" ca="1" si="7"/>
        <v>9620553630</v>
      </c>
      <c r="I8" s="16" t="str">
        <f t="shared" ca="1" si="0"/>
        <v>г. Омск</v>
      </c>
      <c r="J8" s="20">
        <f t="shared" ca="1" si="8"/>
        <v>7586705518</v>
      </c>
      <c r="K8" s="20">
        <f t="shared" ca="1" si="1"/>
        <v>7347457594</v>
      </c>
      <c r="L8" s="21">
        <f t="shared" ca="1" si="1"/>
        <v>7901215762</v>
      </c>
      <c r="M8" s="33" t="str">
        <f t="shared" ca="1" si="9"/>
        <v>МГУ</v>
      </c>
      <c r="N8" s="34">
        <f t="shared" ca="1" si="10"/>
        <v>2023</v>
      </c>
      <c r="O8" s="35" t="str">
        <f t="shared" ref="O8:O31" ca="1" si="17">IF(RANDBETWEEN(0,1)=1,"ОЧНО","ЗАОЧНО")</f>
        <v>ЗАОЧНО</v>
      </c>
      <c r="P8" s="39">
        <f t="shared" ca="1" si="11"/>
        <v>18.2</v>
      </c>
      <c r="Q8" s="40" t="str">
        <f t="shared" ca="1" si="13"/>
        <v>Годен</v>
      </c>
      <c r="R8" s="41" t="str">
        <f t="shared" ca="1" si="12"/>
        <v>Абитуриент</v>
      </c>
      <c r="S8" s="34">
        <f t="shared" ca="1" si="16"/>
        <v>3</v>
      </c>
      <c r="T8" s="42" t="str">
        <f t="shared" ca="1" si="4"/>
        <v>-</v>
      </c>
      <c r="U8" s="42" t="str">
        <f t="shared" ca="1" si="14"/>
        <v>-</v>
      </c>
      <c r="V8" s="35" t="str">
        <f t="shared" ca="1" si="15"/>
        <v>-</v>
      </c>
      <c r="X8" t="s">
        <v>111</v>
      </c>
      <c r="Y8"/>
      <c r="Z8" s="9" t="s">
        <v>102</v>
      </c>
      <c r="AA8"/>
      <c r="AB8"/>
      <c r="AC8"/>
      <c r="AD8"/>
      <c r="AE8"/>
      <c r="AF8"/>
      <c r="AG8"/>
      <c r="AH8"/>
      <c r="AI8"/>
      <c r="AJ8"/>
      <c r="AK8"/>
      <c r="AL8"/>
      <c r="AM8"/>
      <c r="AN8"/>
    </row>
    <row r="9" spans="2:40" x14ac:dyDescent="0.25">
      <c r="B9" s="15">
        <v>6</v>
      </c>
      <c r="C9" s="16" t="s">
        <v>74</v>
      </c>
      <c r="D9" s="17" t="s">
        <v>30</v>
      </c>
      <c r="E9" s="17" t="s">
        <v>52</v>
      </c>
      <c r="F9" s="18">
        <f t="shared" ca="1" si="5"/>
        <v>38992</v>
      </c>
      <c r="G9" s="17" t="str">
        <f t="shared" si="6"/>
        <v>М</v>
      </c>
      <c r="H9" s="19">
        <f t="shared" ca="1" si="7"/>
        <v>2916865220</v>
      </c>
      <c r="I9" s="16" t="str">
        <f t="shared" ca="1" si="0"/>
        <v>г. Санкт-Петербург</v>
      </c>
      <c r="J9" s="20">
        <f t="shared" ca="1" si="8"/>
        <v>7935952531</v>
      </c>
      <c r="K9" s="20">
        <f t="shared" ca="1" si="1"/>
        <v>7263412088</v>
      </c>
      <c r="L9" s="21">
        <f t="shared" ca="1" si="1"/>
        <v>7621485038</v>
      </c>
      <c r="M9" s="33" t="str">
        <f t="shared" ca="1" si="9"/>
        <v>МПТ</v>
      </c>
      <c r="N9" s="34">
        <f t="shared" ca="1" si="10"/>
        <v>2017</v>
      </c>
      <c r="O9" s="35" t="str">
        <f t="shared" ca="1" si="17"/>
        <v>ОЧНО</v>
      </c>
      <c r="P9" s="39">
        <f t="shared" ca="1" si="11"/>
        <v>16.2</v>
      </c>
      <c r="Q9" s="40" t="str">
        <f t="shared" ca="1" si="13"/>
        <v>Не годен</v>
      </c>
      <c r="R9" s="41" t="str">
        <f t="shared" ca="1" si="12"/>
        <v>Окончил</v>
      </c>
      <c r="S9" s="34">
        <f t="shared" ca="1" si="16"/>
        <v>5</v>
      </c>
      <c r="T9" s="42" t="str">
        <f t="shared" ca="1" si="4"/>
        <v>-</v>
      </c>
      <c r="U9" s="42" t="str">
        <f t="shared" ca="1" si="14"/>
        <v>-</v>
      </c>
      <c r="V9" s="35" t="str">
        <f t="shared" ca="1" si="15"/>
        <v>-</v>
      </c>
      <c r="X9"/>
      <c r="Y9"/>
      <c r="Z9" s="9" t="s">
        <v>103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</row>
    <row r="10" spans="2:40" x14ac:dyDescent="0.25">
      <c r="B10" s="15">
        <v>7</v>
      </c>
      <c r="C10" s="16" t="s">
        <v>75</v>
      </c>
      <c r="D10" s="17" t="s">
        <v>31</v>
      </c>
      <c r="E10" s="17" t="s">
        <v>53</v>
      </c>
      <c r="F10" s="18">
        <f t="shared" ca="1" si="5"/>
        <v>38491</v>
      </c>
      <c r="G10" s="17" t="str">
        <f t="shared" si="6"/>
        <v>М</v>
      </c>
      <c r="H10" s="19">
        <f t="shared" ca="1" si="7"/>
        <v>4282716969</v>
      </c>
      <c r="I10" s="16" t="str">
        <f t="shared" ca="1" si="0"/>
        <v>г. Воронеж</v>
      </c>
      <c r="J10" s="20">
        <f t="shared" ca="1" si="8"/>
        <v>7981789697</v>
      </c>
      <c r="K10" s="20">
        <f t="shared" ca="1" si="1"/>
        <v>7561352838</v>
      </c>
      <c r="L10" s="21">
        <f t="shared" ca="1" si="1"/>
        <v>7347812420</v>
      </c>
      <c r="M10" s="33" t="str">
        <f t="shared" ca="1" si="9"/>
        <v>МПТ</v>
      </c>
      <c r="N10" s="34">
        <f t="shared" ca="1" si="10"/>
        <v>2017</v>
      </c>
      <c r="O10" s="35" t="str">
        <f t="shared" ca="1" si="17"/>
        <v>ОЧНО</v>
      </c>
      <c r="P10" s="39">
        <f t="shared" ca="1" si="11"/>
        <v>17.600000000000001</v>
      </c>
      <c r="Q10" s="40" t="str">
        <f t="shared" ca="1" si="13"/>
        <v>Годен</v>
      </c>
      <c r="R10" s="41" t="str">
        <f t="shared" ca="1" si="12"/>
        <v>Окончил</v>
      </c>
      <c r="S10" s="34">
        <f t="shared" ca="1" si="16"/>
        <v>5</v>
      </c>
      <c r="T10" s="42" t="str">
        <f t="shared" ca="1" si="4"/>
        <v>-</v>
      </c>
      <c r="U10" s="42" t="str">
        <f t="shared" ca="1" si="14"/>
        <v>-</v>
      </c>
      <c r="V10" s="35" t="str">
        <f t="shared" ca="1" si="15"/>
        <v>-</v>
      </c>
      <c r="X10"/>
      <c r="Y10"/>
      <c r="Z10" s="9" t="s">
        <v>104</v>
      </c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</row>
    <row r="11" spans="2:40" x14ac:dyDescent="0.25">
      <c r="B11" s="15">
        <v>8</v>
      </c>
      <c r="C11" s="16" t="s">
        <v>76</v>
      </c>
      <c r="D11" s="17" t="s">
        <v>32</v>
      </c>
      <c r="E11" s="17" t="s">
        <v>54</v>
      </c>
      <c r="F11" s="18">
        <f t="shared" ca="1" si="5"/>
        <v>38416</v>
      </c>
      <c r="G11" s="17" t="str">
        <f t="shared" si="6"/>
        <v>М</v>
      </c>
      <c r="H11" s="19">
        <f t="shared" ca="1" si="7"/>
        <v>8295904011</v>
      </c>
      <c r="I11" s="16" t="str">
        <f t="shared" ca="1" si="0"/>
        <v>г. Архангельск</v>
      </c>
      <c r="J11" s="20">
        <f t="shared" ca="1" si="8"/>
        <v>7603300302</v>
      </c>
      <c r="K11" s="20">
        <f t="shared" ca="1" si="1"/>
        <v>7269697206</v>
      </c>
      <c r="L11" s="21">
        <f t="shared" ca="1" si="1"/>
        <v>7859720030</v>
      </c>
      <c r="M11" s="33" t="str">
        <f t="shared" ca="1" si="9"/>
        <v>РУДН</v>
      </c>
      <c r="N11" s="34">
        <f t="shared" ca="1" si="10"/>
        <v>2023</v>
      </c>
      <c r="O11" s="35" t="str">
        <f t="shared" ca="1" si="17"/>
        <v>ЗАОЧНО</v>
      </c>
      <c r="P11" s="39">
        <f t="shared" ca="1" si="11"/>
        <v>17.8</v>
      </c>
      <c r="Q11" s="40" t="str">
        <f t="shared" ca="1" si="13"/>
        <v>Годен</v>
      </c>
      <c r="R11" s="41" t="str">
        <f t="shared" ca="1" si="12"/>
        <v>Абитуриент</v>
      </c>
      <c r="S11" s="34">
        <f t="shared" ca="1" si="16"/>
        <v>3</v>
      </c>
      <c r="T11" s="42" t="str">
        <f t="shared" ca="1" si="4"/>
        <v>-</v>
      </c>
      <c r="U11" s="42" t="str">
        <f t="shared" ca="1" si="14"/>
        <v>-</v>
      </c>
      <c r="V11" s="35" t="str">
        <f t="shared" ca="1" si="15"/>
        <v>-</v>
      </c>
      <c r="X11"/>
      <c r="Y11"/>
      <c r="Z11" s="9" t="s">
        <v>105</v>
      </c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</row>
    <row r="12" spans="2:40" x14ac:dyDescent="0.25">
      <c r="B12" s="15">
        <v>9</v>
      </c>
      <c r="C12" s="16" t="s">
        <v>77</v>
      </c>
      <c r="D12" s="17" t="s">
        <v>31</v>
      </c>
      <c r="E12" s="17" t="s">
        <v>55</v>
      </c>
      <c r="F12" s="18">
        <f t="shared" ca="1" si="5"/>
        <v>38636</v>
      </c>
      <c r="G12" s="17" t="str">
        <f t="shared" si="6"/>
        <v>М</v>
      </c>
      <c r="H12" s="19">
        <f t="shared" ca="1" si="7"/>
        <v>5864911106</v>
      </c>
      <c r="I12" s="16" t="str">
        <f t="shared" ca="1" si="0"/>
        <v>г. Новосибирск</v>
      </c>
      <c r="J12" s="20">
        <f t="shared" ca="1" si="8"/>
        <v>7997413128</v>
      </c>
      <c r="K12" s="20">
        <f t="shared" ca="1" si="1"/>
        <v>7813152353</v>
      </c>
      <c r="L12" s="21">
        <f t="shared" ca="1" si="1"/>
        <v>7320115040</v>
      </c>
      <c r="M12" s="33" t="str">
        <f t="shared" ca="1" si="9"/>
        <v>РУДН</v>
      </c>
      <c r="N12" s="34">
        <f t="shared" ca="1" si="10"/>
        <v>2021</v>
      </c>
      <c r="O12" s="35" t="str">
        <f t="shared" ca="1" si="17"/>
        <v>ОЧНО</v>
      </c>
      <c r="P12" s="39">
        <f t="shared" ca="1" si="11"/>
        <v>17.2</v>
      </c>
      <c r="Q12" s="40" t="str">
        <f t="shared" ca="1" si="13"/>
        <v>Годен</v>
      </c>
      <c r="R12" s="41">
        <f t="shared" ca="1" si="12"/>
        <v>2</v>
      </c>
      <c r="S12" s="34">
        <f t="shared" ca="1" si="16"/>
        <v>3</v>
      </c>
      <c r="T12" s="42">
        <f t="shared" ca="1" si="4"/>
        <v>400</v>
      </c>
      <c r="U12" s="42">
        <f t="shared" ca="1" si="14"/>
        <v>300</v>
      </c>
      <c r="V12" s="35">
        <f t="shared" ca="1" si="15"/>
        <v>600</v>
      </c>
      <c r="X12"/>
      <c r="Y12"/>
      <c r="Z12" s="9" t="s">
        <v>106</v>
      </c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</row>
    <row r="13" spans="2:40" ht="15.75" customHeight="1" x14ac:dyDescent="0.25">
      <c r="B13" s="15">
        <v>10</v>
      </c>
      <c r="C13" s="16" t="s">
        <v>78</v>
      </c>
      <c r="D13" s="17" t="s">
        <v>33</v>
      </c>
      <c r="E13" s="17" t="s">
        <v>56</v>
      </c>
      <c r="F13" s="18">
        <f t="shared" ca="1" si="5"/>
        <v>37807</v>
      </c>
      <c r="G13" s="17" t="str">
        <f t="shared" si="6"/>
        <v>М</v>
      </c>
      <c r="H13" s="19">
        <f t="shared" ca="1" si="7"/>
        <v>9863242772</v>
      </c>
      <c r="I13" s="16" t="str">
        <f t="shared" ca="1" si="0"/>
        <v>г. Омск</v>
      </c>
      <c r="J13" s="20">
        <f t="shared" ca="1" si="8"/>
        <v>7788271295</v>
      </c>
      <c r="K13" s="20">
        <f t="shared" ca="1" si="1"/>
        <v>7017289696</v>
      </c>
      <c r="L13" s="21">
        <f t="shared" ca="1" si="1"/>
        <v>7013283154</v>
      </c>
      <c r="M13" s="33" t="str">
        <f t="shared" ca="1" si="9"/>
        <v>РЭУ</v>
      </c>
      <c r="N13" s="34">
        <f ca="1" xml:space="preserve"> RANDBETWEEN(2015,2023)</f>
        <v>2018</v>
      </c>
      <c r="O13" s="35" t="str">
        <f t="shared" ca="1" si="17"/>
        <v>ОЧНО</v>
      </c>
      <c r="P13" s="39">
        <f t="shared" ca="1" si="11"/>
        <v>19.399999999999999</v>
      </c>
      <c r="Q13" s="40" t="str">
        <f t="shared" ca="1" si="13"/>
        <v>Годен</v>
      </c>
      <c r="R13" s="41" t="str">
        <f t="shared" ca="1" si="12"/>
        <v>Окончил</v>
      </c>
      <c r="S13" s="34">
        <f t="shared" ca="1" si="16"/>
        <v>2</v>
      </c>
      <c r="T13" s="42" t="str">
        <f t="shared" ca="1" si="4"/>
        <v>-</v>
      </c>
      <c r="U13" s="42" t="str">
        <f t="shared" ca="1" si="14"/>
        <v>-</v>
      </c>
      <c r="V13" s="35" t="str">
        <f t="shared" ca="1" si="15"/>
        <v>-</v>
      </c>
      <c r="X13"/>
      <c r="Y13"/>
      <c r="Z13" s="9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</row>
    <row r="14" spans="2:40" x14ac:dyDescent="0.25">
      <c r="B14" s="15">
        <v>11</v>
      </c>
      <c r="C14" s="16" t="s">
        <v>79</v>
      </c>
      <c r="D14" s="17" t="s">
        <v>34</v>
      </c>
      <c r="E14" s="17" t="s">
        <v>52</v>
      </c>
      <c r="F14" s="18">
        <f t="shared" ca="1" si="5"/>
        <v>38845</v>
      </c>
      <c r="G14" s="17" t="str">
        <f t="shared" si="6"/>
        <v>М</v>
      </c>
      <c r="H14" s="19">
        <f t="shared" ca="1" si="7"/>
        <v>4463721853</v>
      </c>
      <c r="I14" s="16" t="str">
        <f t="shared" ca="1" si="0"/>
        <v>г. Новосибирск</v>
      </c>
      <c r="J14" s="20">
        <f t="shared" ca="1" si="8"/>
        <v>7440095320</v>
      </c>
      <c r="K14" s="20">
        <f t="shared" ca="1" si="1"/>
        <v>7603681181</v>
      </c>
      <c r="L14" s="21">
        <f t="shared" ca="1" si="1"/>
        <v>7127622405</v>
      </c>
      <c r="M14" s="33" t="str">
        <f t="shared" ca="1" si="9"/>
        <v>МГУ</v>
      </c>
      <c r="N14" s="34">
        <f t="shared" ca="1" si="10"/>
        <v>2018</v>
      </c>
      <c r="O14" s="35" t="str">
        <f t="shared" ca="1" si="17"/>
        <v>ОЧНО</v>
      </c>
      <c r="P14" s="39">
        <f t="shared" ca="1" si="11"/>
        <v>16.600000000000001</v>
      </c>
      <c r="Q14" s="40" t="str">
        <f t="shared" ca="1" si="13"/>
        <v>Не годен</v>
      </c>
      <c r="R14" s="41" t="str">
        <f t="shared" ca="1" si="12"/>
        <v>Окончил</v>
      </c>
      <c r="S14" s="34">
        <f t="shared" ca="1" si="16"/>
        <v>3</v>
      </c>
      <c r="T14" s="42" t="str">
        <f t="shared" ca="1" si="4"/>
        <v>-</v>
      </c>
      <c r="U14" s="42" t="str">
        <f t="shared" ca="1" si="14"/>
        <v>-</v>
      </c>
      <c r="V14" s="35" t="str">
        <f t="shared" ca="1" si="15"/>
        <v>-</v>
      </c>
      <c r="X14"/>
      <c r="Y14"/>
      <c r="Z14" s="9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</row>
    <row r="15" spans="2:40" x14ac:dyDescent="0.25">
      <c r="B15" s="15">
        <v>12</v>
      </c>
      <c r="C15" s="16" t="s">
        <v>80</v>
      </c>
      <c r="D15" s="17" t="s">
        <v>35</v>
      </c>
      <c r="E15" s="17" t="s">
        <v>57</v>
      </c>
      <c r="F15" s="18">
        <f t="shared" ca="1" si="5"/>
        <v>38616</v>
      </c>
      <c r="G15" s="17" t="str">
        <f t="shared" si="6"/>
        <v>М</v>
      </c>
      <c r="H15" s="19">
        <f t="shared" ca="1" si="7"/>
        <v>5409921266</v>
      </c>
      <c r="I15" s="16" t="str">
        <f t="shared" ca="1" si="0"/>
        <v>г. Омск</v>
      </c>
      <c r="J15" s="20">
        <f t="shared" ca="1" si="8"/>
        <v>7321270084</v>
      </c>
      <c r="K15" s="20">
        <f t="shared" ca="1" si="1"/>
        <v>7247645994</v>
      </c>
      <c r="L15" s="21">
        <f t="shared" ca="1" si="1"/>
        <v>7643476035</v>
      </c>
      <c r="M15" s="33" t="str">
        <f t="shared" ca="1" si="9"/>
        <v>МГУ</v>
      </c>
      <c r="N15" s="34">
        <f t="shared" ca="1" si="10"/>
        <v>2016</v>
      </c>
      <c r="O15" s="35" t="str">
        <f t="shared" ca="1" si="17"/>
        <v>ЗАОЧНО</v>
      </c>
      <c r="P15" s="39">
        <f t="shared" ca="1" si="11"/>
        <v>17.2</v>
      </c>
      <c r="Q15" s="40" t="str">
        <f t="shared" ca="1" si="13"/>
        <v>Годен</v>
      </c>
      <c r="R15" s="41" t="str">
        <f t="shared" ca="1" si="12"/>
        <v>Окончил</v>
      </c>
      <c r="S15" s="34">
        <f t="shared" ca="1" si="16"/>
        <v>4</v>
      </c>
      <c r="T15" s="42" t="str">
        <f t="shared" ca="1" si="4"/>
        <v>-</v>
      </c>
      <c r="U15" s="42" t="str">
        <f t="shared" ca="1" si="14"/>
        <v>-</v>
      </c>
      <c r="V15" s="35" t="str">
        <f t="shared" ca="1" si="15"/>
        <v>-</v>
      </c>
      <c r="X15"/>
      <c r="Y15"/>
      <c r="Z15" s="9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</row>
    <row r="16" spans="2:40" x14ac:dyDescent="0.25">
      <c r="B16" s="15">
        <v>13</v>
      </c>
      <c r="C16" s="16" t="s">
        <v>81</v>
      </c>
      <c r="D16" s="17" t="s">
        <v>96</v>
      </c>
      <c r="E16" s="17" t="s">
        <v>95</v>
      </c>
      <c r="F16" s="18">
        <f t="shared" ca="1" si="5"/>
        <v>38246</v>
      </c>
      <c r="G16" s="17" t="s">
        <v>97</v>
      </c>
      <c r="H16" s="19">
        <f t="shared" ca="1" si="7"/>
        <v>8944154234</v>
      </c>
      <c r="I16" s="16" t="str">
        <f t="shared" ca="1" si="0"/>
        <v>г. Москва</v>
      </c>
      <c r="J16" s="20">
        <f t="shared" ca="1" si="8"/>
        <v>7160731326</v>
      </c>
      <c r="K16" s="20">
        <f t="shared" ca="1" si="1"/>
        <v>7207772106</v>
      </c>
      <c r="L16" s="21">
        <f t="shared" ca="1" si="1"/>
        <v>7634521766</v>
      </c>
      <c r="M16" s="33" t="str">
        <f t="shared" ca="1" si="9"/>
        <v>РЭУ</v>
      </c>
      <c r="N16" s="34">
        <f t="shared" ca="1" si="10"/>
        <v>2022</v>
      </c>
      <c r="O16" s="35" t="str">
        <f t="shared" ca="1" si="17"/>
        <v>ОЧНО</v>
      </c>
      <c r="P16" s="39">
        <f t="shared" ca="1" si="11"/>
        <v>18.2</v>
      </c>
      <c r="Q16" s="40" t="str">
        <f t="shared" ca="1" si="13"/>
        <v>Годен</v>
      </c>
      <c r="R16" s="41">
        <f t="shared" ca="1" si="12"/>
        <v>1</v>
      </c>
      <c r="S16" s="34">
        <f t="shared" ca="1" si="16"/>
        <v>3</v>
      </c>
      <c r="T16" s="42">
        <f t="shared" ca="1" si="4"/>
        <v>500</v>
      </c>
      <c r="U16" s="42">
        <f t="shared" ca="1" si="14"/>
        <v>50</v>
      </c>
      <c r="V16" s="35">
        <f t="shared" ca="1" si="15"/>
        <v>500</v>
      </c>
      <c r="X16"/>
      <c r="Y16"/>
      <c r="Z16" s="9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</row>
    <row r="17" spans="2:40" x14ac:dyDescent="0.25">
      <c r="B17" s="15">
        <v>14</v>
      </c>
      <c r="C17" s="16" t="s">
        <v>81</v>
      </c>
      <c r="D17" s="17" t="s">
        <v>36</v>
      </c>
      <c r="E17" s="17" t="s">
        <v>58</v>
      </c>
      <c r="F17" s="18">
        <f t="shared" ca="1" si="5"/>
        <v>38360</v>
      </c>
      <c r="G17" s="17" t="str">
        <f t="shared" si="6"/>
        <v>М</v>
      </c>
      <c r="H17" s="19">
        <f t="shared" ca="1" si="7"/>
        <v>5127250333</v>
      </c>
      <c r="I17" s="16" t="str">
        <f t="shared" ca="1" si="0"/>
        <v>г. Санкт-Петербург</v>
      </c>
      <c r="J17" s="20">
        <f t="shared" ca="1" si="8"/>
        <v>7824658790</v>
      </c>
      <c r="K17" s="20">
        <f t="shared" ca="1" si="1"/>
        <v>7744581316</v>
      </c>
      <c r="L17" s="21">
        <f t="shared" ca="1" si="1"/>
        <v>7929560281</v>
      </c>
      <c r="M17" s="33" t="str">
        <f t="shared" ca="1" si="9"/>
        <v>МИРЭА</v>
      </c>
      <c r="N17" s="34">
        <f t="shared" ca="1" si="10"/>
        <v>2015</v>
      </c>
      <c r="O17" s="35" t="str">
        <f t="shared" ca="1" si="17"/>
        <v>ЗАОЧНО</v>
      </c>
      <c r="P17" s="39">
        <f t="shared" ca="1" si="11"/>
        <v>17.899999999999999</v>
      </c>
      <c r="Q17" s="40" t="str">
        <f t="shared" ca="1" si="13"/>
        <v>Годен</v>
      </c>
      <c r="R17" s="41" t="str">
        <f t="shared" ca="1" si="12"/>
        <v>Окончил</v>
      </c>
      <c r="S17" s="34">
        <f t="shared" ca="1" si="16"/>
        <v>3</v>
      </c>
      <c r="T17" s="42" t="str">
        <f t="shared" ca="1" si="4"/>
        <v>-</v>
      </c>
      <c r="U17" s="42" t="str">
        <f t="shared" ca="1" si="14"/>
        <v>-</v>
      </c>
      <c r="V17" s="35" t="str">
        <f t="shared" ca="1" si="15"/>
        <v>-</v>
      </c>
      <c r="X17"/>
      <c r="Y17"/>
      <c r="Z17" s="9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</row>
    <row r="18" spans="2:40" x14ac:dyDescent="0.25">
      <c r="B18" s="15">
        <v>15</v>
      </c>
      <c r="C18" s="16" t="s">
        <v>81</v>
      </c>
      <c r="D18" s="17" t="s">
        <v>37</v>
      </c>
      <c r="E18" s="17" t="s">
        <v>59</v>
      </c>
      <c r="F18" s="18">
        <f t="shared" ca="1" si="5"/>
        <v>39077</v>
      </c>
      <c r="G18" s="17" t="str">
        <f t="shared" si="6"/>
        <v>М</v>
      </c>
      <c r="H18" s="19">
        <f t="shared" ca="1" si="7"/>
        <v>5015044425</v>
      </c>
      <c r="I18" s="16" t="str">
        <f t="shared" ca="1" si="0"/>
        <v>г. Архангельск</v>
      </c>
      <c r="J18" s="20">
        <f t="shared" ca="1" si="8"/>
        <v>7017551208</v>
      </c>
      <c r="K18" s="20">
        <f t="shared" ca="1" si="1"/>
        <v>7341429331</v>
      </c>
      <c r="L18" s="21">
        <f t="shared" ca="1" si="1"/>
        <v>7431702359</v>
      </c>
      <c r="M18" s="33" t="str">
        <f t="shared" ca="1" si="9"/>
        <v>МПТ</v>
      </c>
      <c r="N18" s="34">
        <f t="shared" ca="1" si="10"/>
        <v>2022</v>
      </c>
      <c r="O18" s="35" t="str">
        <f t="shared" ca="1" si="17"/>
        <v>ОЧНО</v>
      </c>
      <c r="P18" s="39">
        <f t="shared" ca="1" si="11"/>
        <v>16</v>
      </c>
      <c r="Q18" s="40" t="str">
        <f t="shared" ca="1" si="13"/>
        <v>Не годен</v>
      </c>
      <c r="R18" s="41">
        <f t="shared" ca="1" si="12"/>
        <v>1</v>
      </c>
      <c r="S18" s="34">
        <f t="shared" ca="1" si="16"/>
        <v>5</v>
      </c>
      <c r="T18" s="42">
        <f t="shared" ca="1" si="4"/>
        <v>500</v>
      </c>
      <c r="U18" s="42">
        <f t="shared" ca="1" si="14"/>
        <v>300</v>
      </c>
      <c r="V18" s="35">
        <f t="shared" ca="1" si="15"/>
        <v>600</v>
      </c>
      <c r="X18"/>
      <c r="Y18"/>
      <c r="Z18" s="9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</row>
    <row r="19" spans="2:40" ht="18.75" customHeight="1" x14ac:dyDescent="0.25">
      <c r="B19" s="15">
        <v>16</v>
      </c>
      <c r="C19" s="16" t="s">
        <v>82</v>
      </c>
      <c r="D19" s="17" t="s">
        <v>38</v>
      </c>
      <c r="E19" s="17" t="s">
        <v>51</v>
      </c>
      <c r="F19" s="18">
        <f t="shared" ca="1" si="5"/>
        <v>38724</v>
      </c>
      <c r="G19" s="17" t="str">
        <f t="shared" si="6"/>
        <v>Ж</v>
      </c>
      <c r="H19" s="19">
        <f t="shared" ca="1" si="7"/>
        <v>6589097509</v>
      </c>
      <c r="I19" s="16" t="str">
        <f t="shared" ca="1" si="0"/>
        <v>г. Москва</v>
      </c>
      <c r="J19" s="20">
        <f t="shared" ca="1" si="8"/>
        <v>7763479853</v>
      </c>
      <c r="K19" s="20">
        <f t="shared" ca="1" si="1"/>
        <v>7873716714</v>
      </c>
      <c r="L19" s="21">
        <f t="shared" ca="1" si="1"/>
        <v>7175468896</v>
      </c>
      <c r="M19" s="33" t="str">
        <f t="shared" ca="1" si="9"/>
        <v>МГУ</v>
      </c>
      <c r="N19" s="34">
        <f t="shared" ca="1" si="10"/>
        <v>2018</v>
      </c>
      <c r="O19" s="35" t="str">
        <f t="shared" ca="1" si="17"/>
        <v>ЗАОЧНО</v>
      </c>
      <c r="P19" s="39">
        <f t="shared" ca="1" si="11"/>
        <v>16.899999999999999</v>
      </c>
      <c r="Q19" s="40" t="str">
        <f t="shared" ca="1" si="13"/>
        <v>Не годен</v>
      </c>
      <c r="R19" s="41" t="str">
        <f t="shared" ca="1" si="12"/>
        <v>Окончил</v>
      </c>
      <c r="S19" s="34">
        <f t="shared" ca="1" si="16"/>
        <v>5</v>
      </c>
      <c r="T19" s="42" t="str">
        <f t="shared" ca="1" si="4"/>
        <v>-</v>
      </c>
      <c r="U19" s="42" t="str">
        <f t="shared" ca="1" si="14"/>
        <v>-</v>
      </c>
      <c r="V19" s="35" t="str">
        <f t="shared" ca="1" si="15"/>
        <v>-</v>
      </c>
      <c r="X19"/>
      <c r="Y19"/>
      <c r="Z19" s="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</row>
    <row r="20" spans="2:40" ht="17.25" customHeight="1" x14ac:dyDescent="0.25">
      <c r="B20" s="15">
        <v>17</v>
      </c>
      <c r="C20" s="16" t="s">
        <v>83</v>
      </c>
      <c r="D20" s="17" t="s">
        <v>39</v>
      </c>
      <c r="E20" s="17" t="s">
        <v>60</v>
      </c>
      <c r="F20" s="18">
        <f t="shared" ca="1" si="5"/>
        <v>37804</v>
      </c>
      <c r="G20" s="17" t="str">
        <f t="shared" si="6"/>
        <v>М</v>
      </c>
      <c r="H20" s="19">
        <f t="shared" ca="1" si="7"/>
        <v>5111181347</v>
      </c>
      <c r="I20" s="16" t="str">
        <f t="shared" ca="1" si="0"/>
        <v>г. Домодедово</v>
      </c>
      <c r="J20" s="20">
        <f t="shared" ca="1" si="8"/>
        <v>7938371320</v>
      </c>
      <c r="K20" s="20">
        <f t="shared" ca="1" si="8"/>
        <v>7402401670</v>
      </c>
      <c r="L20" s="21">
        <f t="shared" ca="1" si="8"/>
        <v>7554030960</v>
      </c>
      <c r="M20" s="33" t="str">
        <f t="shared" ca="1" si="9"/>
        <v>РУДН</v>
      </c>
      <c r="N20" s="34">
        <f t="shared" ca="1" si="10"/>
        <v>2019</v>
      </c>
      <c r="O20" s="35" t="str">
        <f t="shared" ca="1" si="17"/>
        <v>ОЧНО</v>
      </c>
      <c r="P20" s="39">
        <f t="shared" ca="1" si="11"/>
        <v>19.399999999999999</v>
      </c>
      <c r="Q20" s="40" t="str">
        <f t="shared" ca="1" si="13"/>
        <v>Годен</v>
      </c>
      <c r="R20" s="41">
        <f t="shared" ca="1" si="12"/>
        <v>4</v>
      </c>
      <c r="S20" s="34">
        <f t="shared" ca="1" si="16"/>
        <v>3</v>
      </c>
      <c r="T20" s="42">
        <f t="shared" ca="1" si="4"/>
        <v>400</v>
      </c>
      <c r="U20" s="42">
        <f t="shared" ca="1" si="14"/>
        <v>300</v>
      </c>
      <c r="V20" s="35">
        <f t="shared" ca="1" si="15"/>
        <v>600</v>
      </c>
      <c r="X20"/>
      <c r="Y20"/>
      <c r="Z20" s="8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</row>
    <row r="21" spans="2:40" x14ac:dyDescent="0.25">
      <c r="B21" s="15">
        <v>18</v>
      </c>
      <c r="C21" s="16" t="s">
        <v>84</v>
      </c>
      <c r="D21" s="17" t="s">
        <v>40</v>
      </c>
      <c r="E21" s="17" t="s">
        <v>61</v>
      </c>
      <c r="F21" s="18">
        <f t="shared" ca="1" si="5"/>
        <v>38719</v>
      </c>
      <c r="G21" s="17" t="str">
        <f t="shared" si="6"/>
        <v>М</v>
      </c>
      <c r="H21" s="19">
        <f t="shared" ca="1" si="7"/>
        <v>2865500567</v>
      </c>
      <c r="I21" s="16" t="str">
        <f t="shared" ca="1" si="0"/>
        <v>г. Омск</v>
      </c>
      <c r="J21" s="20">
        <f t="shared" ca="1" si="8"/>
        <v>7590690338</v>
      </c>
      <c r="K21" s="20">
        <f t="shared" ca="1" si="8"/>
        <v>7010519919</v>
      </c>
      <c r="L21" s="21">
        <f t="shared" ca="1" si="8"/>
        <v>7916564166</v>
      </c>
      <c r="M21" s="33" t="str">
        <f t="shared" ca="1" si="9"/>
        <v>РУДН</v>
      </c>
      <c r="N21" s="34">
        <f t="shared" ca="1" si="10"/>
        <v>2016</v>
      </c>
      <c r="O21" s="35" t="str">
        <f t="shared" ca="1" si="17"/>
        <v>ОЧНО</v>
      </c>
      <c r="P21" s="39">
        <f t="shared" ca="1" si="11"/>
        <v>16.899999999999999</v>
      </c>
      <c r="Q21" s="40" t="str">
        <f t="shared" ca="1" si="13"/>
        <v>Не годен</v>
      </c>
      <c r="R21" s="41" t="str">
        <f t="shared" ca="1" si="12"/>
        <v>Окончил</v>
      </c>
      <c r="S21" s="34">
        <f t="shared" ca="1" si="16"/>
        <v>2</v>
      </c>
      <c r="T21" s="42" t="str">
        <f t="shared" ca="1" si="4"/>
        <v>-</v>
      </c>
      <c r="U21" s="42" t="str">
        <f t="shared" ca="1" si="14"/>
        <v>-</v>
      </c>
      <c r="V21" s="35" t="str">
        <f t="shared" ca="1" si="15"/>
        <v>-</v>
      </c>
      <c r="X21"/>
      <c r="Y21"/>
      <c r="Z21" s="8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</row>
    <row r="22" spans="2:40" x14ac:dyDescent="0.25">
      <c r="B22" s="15">
        <v>19</v>
      </c>
      <c r="C22" s="16" t="s">
        <v>85</v>
      </c>
      <c r="D22" s="17" t="s">
        <v>41</v>
      </c>
      <c r="E22" s="17" t="s">
        <v>62</v>
      </c>
      <c r="F22" s="18">
        <f t="shared" ca="1" si="5"/>
        <v>38879</v>
      </c>
      <c r="G22" s="17" t="str">
        <f t="shared" si="6"/>
        <v>М</v>
      </c>
      <c r="H22" s="19">
        <f t="shared" ca="1" si="7"/>
        <v>5485075963</v>
      </c>
      <c r="I22" s="16" t="str">
        <f t="shared" ca="1" si="0"/>
        <v>г. Москва</v>
      </c>
      <c r="J22" s="20">
        <f t="shared" ca="1" si="8"/>
        <v>7889771280</v>
      </c>
      <c r="K22" s="20">
        <f t="shared" ca="1" si="8"/>
        <v>7890313432</v>
      </c>
      <c r="L22" s="21">
        <f t="shared" ca="1" si="8"/>
        <v>7564338028</v>
      </c>
      <c r="M22" s="33" t="str">
        <f t="shared" ca="1" si="9"/>
        <v>МГУ</v>
      </c>
      <c r="N22" s="34">
        <f t="shared" ca="1" si="10"/>
        <v>2016</v>
      </c>
      <c r="O22" s="35" t="str">
        <f t="shared" ca="1" si="17"/>
        <v>ОЧНО</v>
      </c>
      <c r="P22" s="39">
        <f t="shared" ca="1" si="11"/>
        <v>16.5</v>
      </c>
      <c r="Q22" s="40" t="str">
        <f t="shared" ca="1" si="13"/>
        <v>Не годен</v>
      </c>
      <c r="R22" s="41" t="str">
        <f t="shared" ca="1" si="12"/>
        <v>Окончил</v>
      </c>
      <c r="S22" s="34">
        <f t="shared" ca="1" si="16"/>
        <v>3</v>
      </c>
      <c r="T22" s="42" t="str">
        <f t="shared" ca="1" si="4"/>
        <v>-</v>
      </c>
      <c r="U22" s="42" t="str">
        <f t="shared" ca="1" si="14"/>
        <v>-</v>
      </c>
      <c r="V22" s="35" t="str">
        <f t="shared" ca="1" si="15"/>
        <v>-</v>
      </c>
      <c r="X22"/>
      <c r="Y22"/>
      <c r="Z22" s="8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</row>
    <row r="23" spans="2:40" x14ac:dyDescent="0.25">
      <c r="B23" s="15">
        <v>20</v>
      </c>
      <c r="C23" s="16" t="s">
        <v>86</v>
      </c>
      <c r="D23" s="17" t="s">
        <v>42</v>
      </c>
      <c r="E23" s="17" t="s">
        <v>52</v>
      </c>
      <c r="F23" s="18">
        <f t="shared" ca="1" si="5"/>
        <v>38747</v>
      </c>
      <c r="G23" s="17" t="str">
        <f t="shared" si="6"/>
        <v>М</v>
      </c>
      <c r="H23" s="19">
        <f t="shared" ca="1" si="7"/>
        <v>1499799451</v>
      </c>
      <c r="I23" s="16" t="str">
        <f t="shared" ca="1" si="0"/>
        <v>г. Новосибирск</v>
      </c>
      <c r="J23" s="20">
        <f t="shared" ca="1" si="8"/>
        <v>7604294423</v>
      </c>
      <c r="K23" s="20">
        <f t="shared" ca="1" si="8"/>
        <v>7035654069</v>
      </c>
      <c r="L23" s="21">
        <f t="shared" ca="1" si="8"/>
        <v>7145889283</v>
      </c>
      <c r="M23" s="33" t="str">
        <f t="shared" ca="1" si="9"/>
        <v>МИРЭА</v>
      </c>
      <c r="N23" s="34">
        <f t="shared" ca="1" si="10"/>
        <v>2018</v>
      </c>
      <c r="O23" s="35" t="str">
        <f t="shared" ca="1" si="17"/>
        <v>ЗАОЧНО</v>
      </c>
      <c r="P23" s="39">
        <f t="shared" ca="1" si="11"/>
        <v>16.899999999999999</v>
      </c>
      <c r="Q23" s="40" t="str">
        <f t="shared" ca="1" si="13"/>
        <v>Не годен</v>
      </c>
      <c r="R23" s="41" t="str">
        <f t="shared" ca="1" si="12"/>
        <v>Окончил</v>
      </c>
      <c r="S23" s="34">
        <f t="shared" ca="1" si="16"/>
        <v>3</v>
      </c>
      <c r="T23" s="42" t="str">
        <f t="shared" ca="1" si="4"/>
        <v>-</v>
      </c>
      <c r="U23" s="42" t="str">
        <f t="shared" ca="1" si="14"/>
        <v>-</v>
      </c>
      <c r="V23" s="35" t="str">
        <f t="shared" ca="1" si="15"/>
        <v>-</v>
      </c>
      <c r="X23"/>
      <c r="Y23"/>
      <c r="Z23" s="8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</row>
    <row r="24" spans="2:40" x14ac:dyDescent="0.25">
      <c r="B24" s="15">
        <v>21</v>
      </c>
      <c r="C24" s="16" t="s">
        <v>87</v>
      </c>
      <c r="D24" s="17" t="s">
        <v>43</v>
      </c>
      <c r="E24" s="17" t="s">
        <v>54</v>
      </c>
      <c r="F24" s="18">
        <f t="shared" ca="1" si="5"/>
        <v>37832</v>
      </c>
      <c r="G24" s="17" t="str">
        <f t="shared" si="6"/>
        <v>М</v>
      </c>
      <c r="H24" s="19">
        <f t="shared" ca="1" si="7"/>
        <v>3632207421</v>
      </c>
      <c r="I24" s="16" t="str">
        <f t="shared" ca="1" si="0"/>
        <v>г. Химки</v>
      </c>
      <c r="J24" s="20">
        <f t="shared" ca="1" si="8"/>
        <v>7822650117</v>
      </c>
      <c r="K24" s="20">
        <f t="shared" ca="1" si="8"/>
        <v>7171503812</v>
      </c>
      <c r="L24" s="21">
        <f t="shared" ca="1" si="8"/>
        <v>7876274129</v>
      </c>
      <c r="M24" s="33" t="str">
        <f t="shared" ca="1" si="9"/>
        <v>РУДН</v>
      </c>
      <c r="N24" s="34">
        <f t="shared" ca="1" si="10"/>
        <v>2017</v>
      </c>
      <c r="O24" s="35" t="str">
        <f t="shared" ca="1" si="17"/>
        <v>ЗАОЧНО</v>
      </c>
      <c r="P24" s="39">
        <f t="shared" ca="1" si="11"/>
        <v>19.399999999999999</v>
      </c>
      <c r="Q24" s="40" t="str">
        <f t="shared" ca="1" si="13"/>
        <v>Годен</v>
      </c>
      <c r="R24" s="41" t="str">
        <f t="shared" ref="R24:R31" ca="1" si="18">IF(YEAR(TODAY())-N24+IF(MONTH(TODAY())&gt;8,1,0)&lt;5,IF(YEAR(TODAY())-N24+IF(MONTH(TODAY())&gt;8,1,0)=0,"Абитуриент",YEAR(TODAY())-N24+IF(MONTH(TODAY())&gt;8,1,0)),"Окончил")</f>
        <v>Окончил</v>
      </c>
      <c r="S24" s="34">
        <f t="shared" ca="1" si="16"/>
        <v>5</v>
      </c>
      <c r="T24" s="42" t="str">
        <f t="shared" ca="1" si="4"/>
        <v>-</v>
      </c>
      <c r="U24" s="42" t="str">
        <f t="shared" ca="1" si="14"/>
        <v>-</v>
      </c>
      <c r="V24" s="35" t="str">
        <f t="shared" ca="1" si="15"/>
        <v>-</v>
      </c>
      <c r="X24"/>
      <c r="Y24"/>
      <c r="Z24" s="8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</row>
    <row r="25" spans="2:40" x14ac:dyDescent="0.25">
      <c r="B25" s="15">
        <v>22</v>
      </c>
      <c r="C25" s="16" t="s">
        <v>88</v>
      </c>
      <c r="D25" s="17" t="s">
        <v>44</v>
      </c>
      <c r="E25" s="17" t="s">
        <v>63</v>
      </c>
      <c r="F25" s="18">
        <f t="shared" ca="1" si="5"/>
        <v>38424</v>
      </c>
      <c r="G25" s="17" t="str">
        <f t="shared" si="6"/>
        <v>М</v>
      </c>
      <c r="H25" s="19">
        <f t="shared" ca="1" si="7"/>
        <v>5470065638</v>
      </c>
      <c r="I25" s="16" t="str">
        <f t="shared" ca="1" si="0"/>
        <v>г. Омск</v>
      </c>
      <c r="J25" s="20">
        <f t="shared" ca="1" si="8"/>
        <v>7062294636</v>
      </c>
      <c r="K25" s="20">
        <f t="shared" ca="1" si="8"/>
        <v>7249635125</v>
      </c>
      <c r="L25" s="21">
        <f t="shared" ca="1" si="8"/>
        <v>7137000479</v>
      </c>
      <c r="M25" s="33" t="str">
        <f t="shared" ca="1" si="9"/>
        <v>МПТ</v>
      </c>
      <c r="N25" s="34">
        <f t="shared" ca="1" si="10"/>
        <v>2023</v>
      </c>
      <c r="O25" s="35" t="str">
        <f t="shared" ca="1" si="17"/>
        <v>ОЧНО</v>
      </c>
      <c r="P25" s="39">
        <f t="shared" ca="1" si="11"/>
        <v>17.7</v>
      </c>
      <c r="Q25" s="40" t="str">
        <f t="shared" ca="1" si="13"/>
        <v>Годен</v>
      </c>
      <c r="R25" s="41" t="str">
        <f t="shared" ca="1" si="18"/>
        <v>Абитуриент</v>
      </c>
      <c r="S25" s="34">
        <f t="shared" ca="1" si="16"/>
        <v>5</v>
      </c>
      <c r="T25" s="42" t="str">
        <f t="shared" ca="1" si="4"/>
        <v>-</v>
      </c>
      <c r="U25" s="42" t="str">
        <f t="shared" ca="1" si="14"/>
        <v>-</v>
      </c>
      <c r="V25" s="35" t="str">
        <f t="shared" ca="1" si="15"/>
        <v>-</v>
      </c>
      <c r="X25"/>
      <c r="Y25"/>
      <c r="Z25" s="8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</row>
    <row r="26" spans="2:40" x14ac:dyDescent="0.25">
      <c r="B26" s="15">
        <v>23</v>
      </c>
      <c r="C26" s="16" t="s">
        <v>89</v>
      </c>
      <c r="D26" s="17" t="s">
        <v>45</v>
      </c>
      <c r="E26" s="17" t="s">
        <v>64</v>
      </c>
      <c r="F26" s="18">
        <f t="shared" ca="1" si="5"/>
        <v>38929</v>
      </c>
      <c r="G26" s="17" t="str">
        <f t="shared" si="6"/>
        <v>Ж</v>
      </c>
      <c r="H26" s="19">
        <f t="shared" ca="1" si="7"/>
        <v>5447353302</v>
      </c>
      <c r="I26" s="16" t="str">
        <f t="shared" ca="1" si="0"/>
        <v>г. Сходня</v>
      </c>
      <c r="J26" s="20">
        <f t="shared" ca="1" si="8"/>
        <v>7163856988</v>
      </c>
      <c r="K26" s="20">
        <f t="shared" ca="1" si="8"/>
        <v>7164701863</v>
      </c>
      <c r="L26" s="21">
        <f t="shared" ca="1" si="8"/>
        <v>7075741463</v>
      </c>
      <c r="M26" s="33" t="str">
        <f t="shared" ca="1" si="9"/>
        <v>РУДН</v>
      </c>
      <c r="N26" s="34">
        <f t="shared" ca="1" si="10"/>
        <v>2019</v>
      </c>
      <c r="O26" s="35" t="str">
        <f t="shared" ca="1" si="17"/>
        <v>ОЧНО</v>
      </c>
      <c r="P26" s="39">
        <f t="shared" ca="1" si="11"/>
        <v>16.399999999999999</v>
      </c>
      <c r="Q26" s="40" t="str">
        <f t="shared" ca="1" si="13"/>
        <v>Не годен</v>
      </c>
      <c r="R26" s="41">
        <f t="shared" ca="1" si="18"/>
        <v>4</v>
      </c>
      <c r="S26" s="34">
        <f t="shared" ca="1" si="16"/>
        <v>5</v>
      </c>
      <c r="T26" s="42">
        <f t="shared" ca="1" si="4"/>
        <v>400</v>
      </c>
      <c r="U26" s="42">
        <f t="shared" ca="1" si="14"/>
        <v>300</v>
      </c>
      <c r="V26" s="35">
        <f t="shared" ca="1" si="15"/>
        <v>600</v>
      </c>
      <c r="X26"/>
      <c r="Y26"/>
      <c r="Z26" s="8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</row>
    <row r="27" spans="2:40" x14ac:dyDescent="0.25">
      <c r="B27" s="15">
        <v>24</v>
      </c>
      <c r="C27" s="16" t="s">
        <v>90</v>
      </c>
      <c r="D27" s="17" t="s">
        <v>46</v>
      </c>
      <c r="E27" s="17" t="s">
        <v>65</v>
      </c>
      <c r="F27" s="18">
        <f t="shared" ca="1" si="5"/>
        <v>37863</v>
      </c>
      <c r="G27" s="17" t="str">
        <f t="shared" si="6"/>
        <v>Ж</v>
      </c>
      <c r="H27" s="19">
        <f t="shared" ca="1" si="7"/>
        <v>5063787347</v>
      </c>
      <c r="I27" s="16" t="str">
        <f t="shared" ca="1" si="0"/>
        <v>г. Воронеж</v>
      </c>
      <c r="J27" s="20">
        <f t="shared" ca="1" si="8"/>
        <v>7751501519</v>
      </c>
      <c r="K27" s="20">
        <f t="shared" ca="1" si="8"/>
        <v>7120281978</v>
      </c>
      <c r="L27" s="21">
        <f t="shared" ca="1" si="8"/>
        <v>7739484045</v>
      </c>
      <c r="M27" s="33" t="str">
        <f t="shared" ca="1" si="9"/>
        <v>МГУ</v>
      </c>
      <c r="N27" s="34">
        <f t="shared" ca="1" si="10"/>
        <v>2023</v>
      </c>
      <c r="O27" s="35" t="str">
        <f t="shared" ca="1" si="17"/>
        <v>ЗАОЧНО</v>
      </c>
      <c r="P27" s="39">
        <f t="shared" ca="1" si="11"/>
        <v>19.3</v>
      </c>
      <c r="Q27" s="40" t="str">
        <f t="shared" ca="1" si="13"/>
        <v>Не годен</v>
      </c>
      <c r="R27" s="41" t="str">
        <f t="shared" ca="1" si="18"/>
        <v>Абитуриент</v>
      </c>
      <c r="S27" s="34">
        <f t="shared" ca="1" si="16"/>
        <v>3</v>
      </c>
      <c r="T27" s="42" t="str">
        <f t="shared" ca="1" si="4"/>
        <v>-</v>
      </c>
      <c r="U27" s="42" t="str">
        <f t="shared" ca="1" si="14"/>
        <v>-</v>
      </c>
      <c r="V27" s="35" t="str">
        <f t="shared" ca="1" si="15"/>
        <v>-</v>
      </c>
      <c r="X27"/>
      <c r="Y27"/>
      <c r="Z27" s="8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</row>
    <row r="28" spans="2:40" x14ac:dyDescent="0.25">
      <c r="B28" s="15">
        <v>25</v>
      </c>
      <c r="C28" s="16" t="s">
        <v>91</v>
      </c>
      <c r="D28" s="17" t="s">
        <v>47</v>
      </c>
      <c r="E28" s="17" t="s">
        <v>54</v>
      </c>
      <c r="F28" s="18">
        <f t="shared" ca="1" si="5"/>
        <v>38660</v>
      </c>
      <c r="G28" s="17" t="str">
        <f t="shared" si="6"/>
        <v>М</v>
      </c>
      <c r="H28" s="19">
        <f t="shared" ca="1" si="7"/>
        <v>4661817617</v>
      </c>
      <c r="I28" s="16" t="str">
        <f t="shared" ca="1" si="0"/>
        <v>г. Воронеж</v>
      </c>
      <c r="J28" s="20">
        <f t="shared" ca="1" si="8"/>
        <v>7285692520</v>
      </c>
      <c r="K28" s="20">
        <f t="shared" ca="1" si="8"/>
        <v>7478925442</v>
      </c>
      <c r="L28" s="21">
        <f t="shared" ca="1" si="8"/>
        <v>7993186525</v>
      </c>
      <c r="M28" s="33" t="str">
        <f t="shared" ca="1" si="9"/>
        <v>МГУ</v>
      </c>
      <c r="N28" s="34">
        <f t="shared" ca="1" si="10"/>
        <v>2022</v>
      </c>
      <c r="O28" s="35" t="str">
        <f t="shared" ca="1" si="17"/>
        <v>ЗАОЧНО</v>
      </c>
      <c r="P28" s="39">
        <f t="shared" ca="1" si="11"/>
        <v>17.100000000000001</v>
      </c>
      <c r="Q28" s="40" t="str">
        <f t="shared" ca="1" si="13"/>
        <v>Годен</v>
      </c>
      <c r="R28" s="41">
        <f t="shared" ca="1" si="18"/>
        <v>1</v>
      </c>
      <c r="S28" s="34">
        <f t="shared" ca="1" si="16"/>
        <v>2</v>
      </c>
      <c r="T28" s="42" t="str">
        <f t="shared" ca="1" si="4"/>
        <v>-</v>
      </c>
      <c r="U28" s="42" t="str">
        <f t="shared" ca="1" si="14"/>
        <v>-</v>
      </c>
      <c r="V28" s="35" t="str">
        <f t="shared" ca="1" si="15"/>
        <v>-</v>
      </c>
      <c r="X28"/>
      <c r="Y28"/>
      <c r="Z28" s="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</row>
    <row r="29" spans="2:40" x14ac:dyDescent="0.25">
      <c r="B29" s="15">
        <v>26</v>
      </c>
      <c r="C29" s="16" t="s">
        <v>92</v>
      </c>
      <c r="D29" s="17" t="s">
        <v>29</v>
      </c>
      <c r="E29" s="17" t="s">
        <v>66</v>
      </c>
      <c r="F29" s="18">
        <f t="shared" ca="1" si="5"/>
        <v>37685</v>
      </c>
      <c r="G29" s="17" t="str">
        <f t="shared" si="6"/>
        <v>М</v>
      </c>
      <c r="H29" s="19">
        <f t="shared" ca="1" si="7"/>
        <v>5592015429</v>
      </c>
      <c r="I29" s="16" t="str">
        <f t="shared" ca="1" si="0"/>
        <v>г. Санкт-Петербург</v>
      </c>
      <c r="J29" s="20">
        <f t="shared" ca="1" si="8"/>
        <v>7260744735</v>
      </c>
      <c r="K29" s="20">
        <f t="shared" ca="1" si="8"/>
        <v>7899039334</v>
      </c>
      <c r="L29" s="21">
        <f t="shared" ca="1" si="8"/>
        <v>7825845814</v>
      </c>
      <c r="M29" s="33" t="str">
        <f t="shared" ca="1" si="9"/>
        <v>МГУ</v>
      </c>
      <c r="N29" s="34">
        <f t="shared" ca="1" si="10"/>
        <v>2021</v>
      </c>
      <c r="O29" s="35" t="str">
        <f t="shared" ca="1" si="17"/>
        <v>ОЧНО</v>
      </c>
      <c r="P29" s="39">
        <f t="shared" ca="1" si="11"/>
        <v>19.8</v>
      </c>
      <c r="Q29" s="40" t="str">
        <f t="shared" ca="1" si="13"/>
        <v>Годен</v>
      </c>
      <c r="R29" s="41">
        <f t="shared" ca="1" si="18"/>
        <v>2</v>
      </c>
      <c r="S29" s="34">
        <f t="shared" ca="1" si="16"/>
        <v>2</v>
      </c>
      <c r="T29" s="42" t="str">
        <f t="shared" ca="1" si="4"/>
        <v>-</v>
      </c>
      <c r="U29" s="42" t="str">
        <f t="shared" ca="1" si="14"/>
        <v>-</v>
      </c>
      <c r="V29" s="35" t="str">
        <f t="shared" ca="1" si="15"/>
        <v>-</v>
      </c>
      <c r="X29"/>
      <c r="Y29"/>
      <c r="Z29" s="8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</row>
    <row r="30" spans="2:40" x14ac:dyDescent="0.25">
      <c r="B30" s="22">
        <v>27</v>
      </c>
      <c r="C30" s="16" t="s">
        <v>93</v>
      </c>
      <c r="D30" s="17" t="s">
        <v>34</v>
      </c>
      <c r="E30" s="17" t="s">
        <v>67</v>
      </c>
      <c r="F30" s="18">
        <f t="shared" ca="1" si="5"/>
        <v>38200</v>
      </c>
      <c r="G30" s="17" t="str">
        <f t="shared" si="6"/>
        <v>М</v>
      </c>
      <c r="H30" s="19">
        <f t="shared" ca="1" si="7"/>
        <v>7236818734</v>
      </c>
      <c r="I30" s="16" t="str">
        <f t="shared" ca="1" si="0"/>
        <v>г. Сходня</v>
      </c>
      <c r="J30" s="20">
        <f t="shared" ca="1" si="8"/>
        <v>7125655580</v>
      </c>
      <c r="K30" s="20">
        <f t="shared" ca="1" si="8"/>
        <v>7071887810</v>
      </c>
      <c r="L30" s="21">
        <f t="shared" ca="1" si="8"/>
        <v>7832563531</v>
      </c>
      <c r="M30" s="33" t="str">
        <f t="shared" ca="1" si="9"/>
        <v>МИРЭА</v>
      </c>
      <c r="N30" s="34">
        <f t="shared" ca="1" si="10"/>
        <v>2022</v>
      </c>
      <c r="O30" s="35" t="str">
        <f t="shared" ca="1" si="17"/>
        <v>ЗАОЧНО</v>
      </c>
      <c r="P30" s="39">
        <f t="shared" ca="1" si="11"/>
        <v>18.399999999999999</v>
      </c>
      <c r="Q30" s="40" t="str">
        <f t="shared" ca="1" si="13"/>
        <v>Годен</v>
      </c>
      <c r="R30" s="41">
        <f t="shared" ca="1" si="18"/>
        <v>1</v>
      </c>
      <c r="S30" s="34">
        <f t="shared" ca="1" si="16"/>
        <v>2</v>
      </c>
      <c r="T30" s="42" t="str">
        <f t="shared" ca="1" si="4"/>
        <v>-</v>
      </c>
      <c r="U30" s="42" t="str">
        <f t="shared" ca="1" si="14"/>
        <v>-</v>
      </c>
      <c r="V30" s="35" t="str">
        <f t="shared" ca="1" si="15"/>
        <v>-</v>
      </c>
      <c r="X30"/>
      <c r="Y30"/>
      <c r="Z30" s="7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</row>
    <row r="31" spans="2:40" ht="15.75" thickBot="1" x14ac:dyDescent="0.3">
      <c r="B31" s="23">
        <v>28</v>
      </c>
      <c r="C31" s="24" t="s">
        <v>94</v>
      </c>
      <c r="D31" s="25" t="s">
        <v>48</v>
      </c>
      <c r="E31" s="25" t="s">
        <v>68</v>
      </c>
      <c r="F31" s="26">
        <f t="shared" ca="1" si="5"/>
        <v>38077</v>
      </c>
      <c r="G31" s="25" t="str">
        <f t="shared" si="6"/>
        <v>М</v>
      </c>
      <c r="H31" s="27">
        <f t="shared" ca="1" si="7"/>
        <v>3018265891</v>
      </c>
      <c r="I31" s="24" t="str">
        <f t="shared" ca="1" si="0"/>
        <v>г. Москва</v>
      </c>
      <c r="J31" s="28">
        <f t="shared" ca="1" si="8"/>
        <v>7499043289</v>
      </c>
      <c r="K31" s="28">
        <f t="shared" ca="1" si="8"/>
        <v>7028420528</v>
      </c>
      <c r="L31" s="29">
        <f t="shared" ca="1" si="8"/>
        <v>7874646546</v>
      </c>
      <c r="M31" s="36" t="str">
        <f t="shared" ca="1" si="9"/>
        <v>МПТ</v>
      </c>
      <c r="N31" s="37">
        <f t="shared" ca="1" si="10"/>
        <v>2015</v>
      </c>
      <c r="O31" s="38" t="str">
        <f t="shared" ca="1" si="17"/>
        <v>ОЧНО</v>
      </c>
      <c r="P31" s="43">
        <f t="shared" ca="1" si="11"/>
        <v>18.7</v>
      </c>
      <c r="Q31" s="44" t="str">
        <f t="shared" ca="1" si="13"/>
        <v>Годен</v>
      </c>
      <c r="R31" s="45" t="str">
        <f t="shared" ca="1" si="18"/>
        <v>Окончил</v>
      </c>
      <c r="S31" s="37">
        <f t="shared" ca="1" si="16"/>
        <v>5</v>
      </c>
      <c r="T31" s="46" t="str">
        <f t="shared" ca="1" si="4"/>
        <v>-</v>
      </c>
      <c r="U31" s="46" t="str">
        <f t="shared" ca="1" si="14"/>
        <v>-</v>
      </c>
      <c r="V31" s="38" t="str">
        <f t="shared" ca="1" si="15"/>
        <v>-</v>
      </c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</row>
    <row r="32" spans="2:40" x14ac:dyDescent="0.25">
      <c r="B32" s="3"/>
      <c r="F32" s="4"/>
      <c r="H32" s="5"/>
      <c r="J32" s="6"/>
      <c r="K32" s="6"/>
      <c r="L32" s="6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</row>
    <row r="33" spans="2:40" x14ac:dyDescent="0.25">
      <c r="B33" s="3"/>
      <c r="F33" s="4"/>
      <c r="H33" s="5"/>
      <c r="J33" s="6"/>
      <c r="K33" s="6"/>
      <c r="L33" s="6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</row>
    <row r="34" spans="2:40" x14ac:dyDescent="0.25">
      <c r="F34" s="1" t="s">
        <v>24</v>
      </c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</row>
    <row r="35" spans="2:40" x14ac:dyDescent="0.25"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</row>
    <row r="36" spans="2:40" x14ac:dyDescent="0.25">
      <c r="I36" s="2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</row>
    <row r="37" spans="2:40" x14ac:dyDescent="0.25">
      <c r="I37" s="2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</row>
    <row r="38" spans="2:40" x14ac:dyDescent="0.25">
      <c r="I38" s="2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</row>
    <row r="39" spans="2:40" x14ac:dyDescent="0.25">
      <c r="I39" s="2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</row>
    <row r="40" spans="2:40" x14ac:dyDescent="0.25">
      <c r="I40" s="2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</row>
    <row r="41" spans="2:40" x14ac:dyDescent="0.25">
      <c r="I41" s="2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</row>
    <row r="42" spans="2:40" x14ac:dyDescent="0.25">
      <c r="I42" s="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</row>
    <row r="43" spans="2:40" x14ac:dyDescent="0.25">
      <c r="I43" s="2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</row>
    <row r="44" spans="2:40" x14ac:dyDescent="0.25">
      <c r="I44" s="2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</row>
    <row r="45" spans="2:40" x14ac:dyDescent="0.25">
      <c r="I45" s="2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</row>
    <row r="46" spans="2:40" x14ac:dyDescent="0.25">
      <c r="I46" s="2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</row>
    <row r="47" spans="2:40" x14ac:dyDescent="0.25">
      <c r="I47" s="2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</row>
    <row r="48" spans="2:40" x14ac:dyDescent="0.25">
      <c r="I48" s="2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</row>
    <row r="49" spans="9:40" x14ac:dyDescent="0.25">
      <c r="I49" s="2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</row>
    <row r="50" spans="9:40" x14ac:dyDescent="0.25">
      <c r="I50" s="2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</row>
    <row r="51" spans="9:40" x14ac:dyDescent="0.25">
      <c r="I51" s="2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</row>
    <row r="52" spans="9:40" x14ac:dyDescent="0.25">
      <c r="I52" s="2"/>
    </row>
    <row r="53" spans="9:40" x14ac:dyDescent="0.25">
      <c r="I53" s="2"/>
    </row>
  </sheetData>
  <mergeCells count="4">
    <mergeCell ref="I2:L2"/>
    <mergeCell ref="C2:H2"/>
    <mergeCell ref="M2:O2"/>
    <mergeCell ref="P2:V2"/>
  </mergeCells>
  <conditionalFormatting sqref="G4:G31">
    <cfRule type="cellIs" dxfId="1" priority="2" operator="equal">
      <formula>"М"</formula>
    </cfRule>
    <cfRule type="cellIs" dxfId="0" priority="3" operator="equal">
      <formula>"Ж"</formula>
    </cfRule>
  </conditionalFormatting>
  <dataValidations count="1">
    <dataValidation type="decimal" allowBlank="1" showInputMessage="1" showErrorMessage="1" errorTitle="ААААААААА" error="НЕПРАВИЛЬНООООООО" promptTitle="Это как саммари из шарпов" prompt="И очень даже увлекательно.... лучше чем ворд._x000a_Введи от 2 до 5" sqref="S4:S31" xr:uid="{00000000-0002-0000-0000-000000000000}">
      <formula1>2</formula1>
      <formula2>5</formula2>
    </dataValidation>
  </dataValidations>
  <pageMargins left="0.48958333333333331" right="0.11811023622047245" top="0.74803149606299213" bottom="0.74803149606299213" header="0.31496062992125984" footer="0.31496062992125984"/>
  <pageSetup paperSize="9" scale="45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C2AC339F-3108-4105-993A-786E406E024A}">
            <x14:iconSet iconSet="4TrafficLights" custom="1">
              <x14:cfvo type="percent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4RedToBlack" iconId="3"/>
              <x14:cfIcon iconSet="3TrafficLights1" iconId="1"/>
              <x14:cfIcon iconSet="3TrafficLights1" iconId="2"/>
              <x14:cfIcon iconSet="3Flags" iconId="0"/>
            </x14:iconSet>
          </x14:cfRule>
          <xm:sqref>S4:S31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A33"/>
  <sheetViews>
    <sheetView zoomScaleNormal="100" workbookViewId="0">
      <selection sqref="A1:Y49"/>
    </sheetView>
  </sheetViews>
  <sheetFormatPr defaultRowHeight="15" x14ac:dyDescent="0.25"/>
  <cols>
    <col min="4" max="4" width="44" customWidth="1"/>
    <col min="5" max="5" width="11.42578125" bestFit="1" customWidth="1"/>
    <col min="11" max="11" width="12" bestFit="1" customWidth="1"/>
    <col min="20" max="20" width="11.5703125" bestFit="1" customWidth="1"/>
    <col min="22" max="22" width="11.28515625" customWidth="1"/>
  </cols>
  <sheetData>
    <row r="8" ht="54" customHeight="1" x14ac:dyDescent="0.25"/>
    <row r="9" ht="33.7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9FD9C-2416-4BFD-9FF3-CEC7AEDDB73B}">
  <dimension ref="B2:Y47"/>
  <sheetViews>
    <sheetView tabSelected="1" topLeftCell="A8" zoomScale="85" zoomScaleNormal="85" workbookViewId="0">
      <selection activeCell="B2" sqref="B2:Y46"/>
    </sheetView>
  </sheetViews>
  <sheetFormatPr defaultRowHeight="15" x14ac:dyDescent="0.25"/>
  <cols>
    <col min="5" max="5" width="15.42578125" customWidth="1"/>
  </cols>
  <sheetData>
    <row r="2" spans="2:25" ht="15.75" thickBot="1" x14ac:dyDescent="0.3"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</row>
    <row r="3" spans="2:25" ht="15.75" thickBot="1" x14ac:dyDescent="0.3">
      <c r="B3" s="55"/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6"/>
      <c r="W3" s="56"/>
      <c r="X3" s="55"/>
      <c r="Y3" s="55"/>
    </row>
    <row r="4" spans="2:25" ht="16.5" thickTop="1" thickBot="1" x14ac:dyDescent="0.3">
      <c r="B4" s="55"/>
      <c r="C4" s="58"/>
      <c r="D4" s="127" t="s">
        <v>141</v>
      </c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9"/>
      <c r="V4" s="56"/>
      <c r="W4" s="56"/>
      <c r="X4" s="55"/>
      <c r="Y4" s="55"/>
    </row>
    <row r="5" spans="2:25" ht="15.75" thickBot="1" x14ac:dyDescent="0.3">
      <c r="B5" s="55"/>
      <c r="C5" s="58"/>
      <c r="D5" s="130" t="s">
        <v>113</v>
      </c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2"/>
      <c r="V5" s="56"/>
      <c r="W5" s="56"/>
      <c r="X5" s="55"/>
      <c r="Y5" s="55"/>
    </row>
    <row r="6" spans="2:25" ht="15.75" thickBot="1" x14ac:dyDescent="0.3">
      <c r="B6" s="55"/>
      <c r="C6" s="58"/>
      <c r="D6" s="133" t="s">
        <v>114</v>
      </c>
      <c r="E6" s="134"/>
      <c r="F6" s="135" t="s">
        <v>115</v>
      </c>
      <c r="G6" s="136"/>
      <c r="H6" s="136"/>
      <c r="I6" s="136"/>
      <c r="J6" s="136"/>
      <c r="K6" s="136"/>
      <c r="L6" s="136"/>
      <c r="M6" s="136"/>
      <c r="N6" s="136"/>
      <c r="O6" s="136"/>
      <c r="P6" s="137"/>
      <c r="Q6" s="138" t="s">
        <v>116</v>
      </c>
      <c r="R6" s="136"/>
      <c r="S6" s="136"/>
      <c r="T6" s="136"/>
      <c r="U6" s="139"/>
      <c r="V6" s="56"/>
      <c r="W6" s="56"/>
      <c r="X6" s="55"/>
      <c r="Y6" s="55"/>
    </row>
    <row r="7" spans="2:25" ht="15.75" thickBot="1" x14ac:dyDescent="0.3">
      <c r="B7" s="55"/>
      <c r="C7" s="58"/>
      <c r="D7" s="124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6"/>
      <c r="V7" s="56"/>
      <c r="W7" s="56"/>
      <c r="X7" s="55"/>
      <c r="Y7" s="55"/>
    </row>
    <row r="8" spans="2:25" ht="16.5" thickTop="1" thickBot="1" x14ac:dyDescent="0.3">
      <c r="B8" s="55"/>
      <c r="C8" s="58"/>
      <c r="D8" s="103" t="s">
        <v>117</v>
      </c>
      <c r="E8" s="103" t="s">
        <v>118</v>
      </c>
      <c r="F8" s="85" t="s">
        <v>119</v>
      </c>
      <c r="G8" s="111"/>
      <c r="H8" s="111"/>
      <c r="I8" s="111"/>
      <c r="J8" s="111"/>
      <c r="K8" s="86"/>
      <c r="L8" s="85" t="s">
        <v>120</v>
      </c>
      <c r="M8" s="111"/>
      <c r="N8" s="111"/>
      <c r="O8" s="86"/>
      <c r="P8" s="85" t="s">
        <v>121</v>
      </c>
      <c r="Q8" s="111"/>
      <c r="R8" s="111"/>
      <c r="S8" s="111"/>
      <c r="T8" s="111"/>
      <c r="U8" s="98"/>
      <c r="V8" s="70"/>
      <c r="W8" s="70"/>
      <c r="X8" s="55"/>
      <c r="Y8" s="55"/>
    </row>
    <row r="9" spans="2:25" ht="46.5" thickTop="1" thickBot="1" x14ac:dyDescent="0.3">
      <c r="B9" s="55"/>
      <c r="C9" s="58"/>
      <c r="D9" s="104"/>
      <c r="E9" s="104"/>
      <c r="F9" s="112" t="s">
        <v>164</v>
      </c>
      <c r="G9" s="114" t="s">
        <v>165</v>
      </c>
      <c r="H9" s="114" t="s">
        <v>166</v>
      </c>
      <c r="I9" s="114" t="s">
        <v>167</v>
      </c>
      <c r="J9" s="114" t="s">
        <v>168</v>
      </c>
      <c r="K9" s="116" t="s">
        <v>169</v>
      </c>
      <c r="L9" s="118" t="s">
        <v>122</v>
      </c>
      <c r="M9" s="120" t="s">
        <v>123</v>
      </c>
      <c r="N9" s="120" t="s">
        <v>124</v>
      </c>
      <c r="O9" s="122" t="s">
        <v>125</v>
      </c>
      <c r="P9" s="47" t="s">
        <v>126</v>
      </c>
      <c r="Q9" s="47" t="s">
        <v>127</v>
      </c>
      <c r="R9" s="47" t="s">
        <v>128</v>
      </c>
      <c r="S9" s="47" t="s">
        <v>129</v>
      </c>
      <c r="T9" s="53" t="s">
        <v>130</v>
      </c>
      <c r="U9" s="109" t="s">
        <v>131</v>
      </c>
      <c r="V9" s="71"/>
      <c r="W9" s="71"/>
      <c r="X9" s="55"/>
      <c r="Y9" s="55"/>
    </row>
    <row r="10" spans="2:25" ht="15.75" thickBot="1" x14ac:dyDescent="0.3">
      <c r="B10" s="55"/>
      <c r="C10" s="58"/>
      <c r="D10" s="105"/>
      <c r="E10" s="105"/>
      <c r="F10" s="113"/>
      <c r="G10" s="115"/>
      <c r="H10" s="115"/>
      <c r="I10" s="115"/>
      <c r="J10" s="115"/>
      <c r="K10" s="117"/>
      <c r="L10" s="119"/>
      <c r="M10" s="121"/>
      <c r="N10" s="121"/>
      <c r="O10" s="123"/>
      <c r="P10" s="48">
        <v>5</v>
      </c>
      <c r="Q10" s="48">
        <v>4</v>
      </c>
      <c r="R10" s="48">
        <v>3</v>
      </c>
      <c r="S10" s="48">
        <v>2</v>
      </c>
      <c r="T10" s="53" t="s">
        <v>132</v>
      </c>
      <c r="U10" s="110"/>
      <c r="V10" s="71"/>
      <c r="W10" s="51" t="s">
        <v>170</v>
      </c>
      <c r="X10" s="51" t="s">
        <v>171</v>
      </c>
      <c r="Y10" s="51"/>
    </row>
    <row r="11" spans="2:25" ht="15.75" customHeight="1" thickBot="1" x14ac:dyDescent="0.3">
      <c r="B11" s="55"/>
      <c r="C11" s="58"/>
      <c r="D11" s="49">
        <v>1</v>
      </c>
      <c r="E11" s="59" t="s">
        <v>138</v>
      </c>
      <c r="F11" s="60">
        <v>3</v>
      </c>
      <c r="G11" s="60">
        <v>3</v>
      </c>
      <c r="H11" s="60">
        <f ca="1">RANDBETWEEN(RANDBETWEEN(2,4),5)</f>
        <v>4</v>
      </c>
      <c r="I11" s="60">
        <f ca="1">RANDBETWEEN(RANDBETWEEN(2,4),5)</f>
        <v>5</v>
      </c>
      <c r="J11" s="60">
        <f ca="1">RANDBETWEEN(RANDBETWEEN(2,4),5)</f>
        <v>4</v>
      </c>
      <c r="K11" s="60">
        <v>5</v>
      </c>
      <c r="L11" s="60">
        <f ca="1">L11=COUNTIF(M11:N11,"н/я")</f>
        <v>0</v>
      </c>
      <c r="M11" s="60">
        <v>0</v>
      </c>
      <c r="N11" s="60">
        <v>9</v>
      </c>
      <c r="O11" s="59">
        <f ca="1">RANDBETWEEN(1,15)</f>
        <v>13</v>
      </c>
      <c r="P11" s="60">
        <f ca="1">COUNTIF($F11:K11,P$10)</f>
        <v>2</v>
      </c>
      <c r="Q11" s="60">
        <f ca="1">COUNTIF($F11:L11,Q$10)</f>
        <v>2</v>
      </c>
      <c r="R11" s="60">
        <f>COUNTIF($E10:$J10,O$9)</f>
        <v>0</v>
      </c>
      <c r="S11" s="60">
        <f ca="1">COUNTIF($F11:N11,S$10)</f>
        <v>2</v>
      </c>
      <c r="T11" s="72">
        <f ca="1">COUNTIF(F11:K11,T$10)</f>
        <v>0</v>
      </c>
      <c r="U11" s="73">
        <f ca="1">(IF(F11 = "н/я", 0, F11) + IF(G11 = "н/я", 0, G11) +  IF(H11 = "н/я", 0, H11) +  IF(I11 = "н/я", 0, I11) + IF(J11 = "н/я", 0, J11) + IF(K11 = "н/я", 0, K11))/6</f>
        <v>4</v>
      </c>
      <c r="V11" s="71"/>
      <c r="W11" s="51">
        <f ca="1">SUM(S11:T11)</f>
        <v>0</v>
      </c>
      <c r="X11" s="51">
        <f ca="1">SUM(R11:T11)</f>
        <v>0</v>
      </c>
      <c r="Y11" s="51"/>
    </row>
    <row r="12" spans="2:25" ht="15.75" customHeight="1" thickBot="1" x14ac:dyDescent="0.3">
      <c r="B12" s="55"/>
      <c r="C12" s="58"/>
      <c r="D12" s="49">
        <v>2</v>
      </c>
      <c r="E12" s="59" t="s">
        <v>139</v>
      </c>
      <c r="F12" s="60">
        <v>4</v>
      </c>
      <c r="G12" s="60">
        <v>4</v>
      </c>
      <c r="H12" s="60">
        <f ca="1">RANDBETWEEN(RANDBETWEEN(2,4),5)</f>
        <v>5</v>
      </c>
      <c r="I12" s="60">
        <f ca="1">RANDBETWEEN(RANDBETWEEN(2,4),5)</f>
        <v>3</v>
      </c>
      <c r="J12" s="60">
        <f ca="1">RANDBETWEEN(RANDBETWEEN(2,4),5)</f>
        <v>4</v>
      </c>
      <c r="K12" s="60">
        <v>5</v>
      </c>
      <c r="L12" s="75">
        <f ca="1">L12=COUNTIF(M12:N12,"н/я")</f>
        <v>0</v>
      </c>
      <c r="M12" s="60">
        <v>0</v>
      </c>
      <c r="N12" s="60">
        <v>0</v>
      </c>
      <c r="O12" s="59">
        <f ca="1">RANDBETWEEN(1,15)</f>
        <v>8</v>
      </c>
      <c r="P12" s="60">
        <f ca="1">COUNTIF($F12:K12,P$10)</f>
        <v>2</v>
      </c>
      <c r="Q12" s="60">
        <f ca="1">COUNTIF($F12:L12,Q$10)</f>
        <v>2</v>
      </c>
      <c r="R12" s="60">
        <f ca="1">COUNTIF($F12:M12,R$10)</f>
        <v>1</v>
      </c>
      <c r="S12" s="60">
        <f ca="1">COUNTIF($F12:N12,S$10)</f>
        <v>2</v>
      </c>
      <c r="T12" s="72">
        <f ca="1">COUNTIF(F12:K12,T$10)</f>
        <v>0</v>
      </c>
      <c r="U12" s="73">
        <f ca="1">(IF(F12 = "н/я", 0, F12) + IF(G12 = "н/я", 0, G12) +  IF(H12 = "н/я", 0, H12) +  IF(I12 = "н/я", 0, I12) + IF(J12 = "н/я", 0, J12) + IF(K12 = "н/я", 0, K12))/6</f>
        <v>4.166666666666667</v>
      </c>
      <c r="V12" s="71"/>
      <c r="W12" s="51">
        <f ca="1">SUM(S12:T12)</f>
        <v>2</v>
      </c>
      <c r="X12" s="51">
        <f ca="1">SUM(R12:T12)</f>
        <v>3</v>
      </c>
      <c r="Y12" s="51"/>
    </row>
    <row r="13" spans="2:25" ht="15.75" customHeight="1" thickBot="1" x14ac:dyDescent="0.3">
      <c r="B13" s="55"/>
      <c r="C13" s="58"/>
      <c r="D13" s="49">
        <v>3</v>
      </c>
      <c r="E13" s="59" t="s">
        <v>140</v>
      </c>
      <c r="F13" s="60">
        <v>4</v>
      </c>
      <c r="G13" s="60">
        <v>4</v>
      </c>
      <c r="H13" s="60">
        <f ca="1">RANDBETWEEN(RANDBETWEEN(2,4),5)</f>
        <v>4</v>
      </c>
      <c r="I13" s="60">
        <f ca="1">RANDBETWEEN(RANDBETWEEN(2,4),5)</f>
        <v>5</v>
      </c>
      <c r="J13" s="60">
        <f ca="1">RANDBETWEEN(RANDBETWEEN(2,4),5)</f>
        <v>5</v>
      </c>
      <c r="K13" s="60">
        <v>4</v>
      </c>
      <c r="L13" s="75">
        <f>SUM(M13:N13)</f>
        <v>23</v>
      </c>
      <c r="M13" s="60">
        <v>23</v>
      </c>
      <c r="N13" s="60">
        <v>0</v>
      </c>
      <c r="O13" s="59">
        <f ca="1">RANDBETWEEN(1,15)</f>
        <v>13</v>
      </c>
      <c r="P13" s="60">
        <f ca="1">COUNTIF($F13:K13,P$10)</f>
        <v>2</v>
      </c>
      <c r="Q13" s="60">
        <f ca="1">COUNTIF($F13:L13,Q$10)</f>
        <v>4</v>
      </c>
      <c r="R13" s="60">
        <f ca="1">COUNTIF($F13:M13,R$10)</f>
        <v>0</v>
      </c>
      <c r="S13" s="60">
        <f ca="1">COUNTIF($F13:N13,S$10)</f>
        <v>0</v>
      </c>
      <c r="T13" s="72">
        <f ca="1">COUNTIF(F13:K13,T$10)</f>
        <v>0</v>
      </c>
      <c r="U13" s="73">
        <f ca="1">(IF(F13 = "н/я", 0, F13) + IF(G13 = "н/я", 0, G13) +  IF(H13 = "н/я", 0, H13) +  IF(I13 = "н/я", 0, I13) + IF(J13 = "н/я", 0, J13) + IF(K13 = "н/я", 0, K13))/6</f>
        <v>4.333333333333333</v>
      </c>
      <c r="V13" s="71"/>
      <c r="W13" s="51">
        <f ca="1">SUM(S13:T13)</f>
        <v>0</v>
      </c>
      <c r="X13" s="51">
        <f ca="1">SUM(R13:T13)</f>
        <v>0</v>
      </c>
      <c r="Y13" s="51"/>
    </row>
    <row r="14" spans="2:25" ht="15.75" customHeight="1" thickBot="1" x14ac:dyDescent="0.3">
      <c r="B14" s="55"/>
      <c r="C14" s="58"/>
      <c r="D14" s="49">
        <v>4</v>
      </c>
      <c r="E14" s="59" t="s">
        <v>142</v>
      </c>
      <c r="F14" s="60">
        <v>3</v>
      </c>
      <c r="G14" s="60">
        <v>3</v>
      </c>
      <c r="H14" s="60">
        <f ca="1">RANDBETWEEN(RANDBETWEEN(2,4),5)</f>
        <v>3</v>
      </c>
      <c r="I14" s="60">
        <f ca="1">RANDBETWEEN(RANDBETWEEN(2,4),5)</f>
        <v>4</v>
      </c>
      <c r="J14" s="60">
        <f ca="1">RANDBETWEEN(RANDBETWEEN(2,4),5)</f>
        <v>3</v>
      </c>
      <c r="K14" s="60">
        <v>5</v>
      </c>
      <c r="L14" s="75">
        <f>SUM(M14:N14)</f>
        <v>0</v>
      </c>
      <c r="M14" s="60">
        <v>0</v>
      </c>
      <c r="N14" s="60">
        <v>0</v>
      </c>
      <c r="O14" s="59">
        <f ca="1">RANDBETWEEN(1,15)</f>
        <v>10</v>
      </c>
      <c r="P14" s="60">
        <f ca="1">COUNTIF($F14:K14,P$10)</f>
        <v>1</v>
      </c>
      <c r="Q14" s="60">
        <f ca="1">COUNTIF($F14:L14,Q$10)</f>
        <v>1</v>
      </c>
      <c r="R14" s="60">
        <f ca="1">COUNTIF($F14:M14,R$10)</f>
        <v>4</v>
      </c>
      <c r="S14" s="60">
        <f ca="1">COUNTIF($F14:N14,S$10)</f>
        <v>0</v>
      </c>
      <c r="T14" s="72">
        <f ca="1">COUNTIF(F14:K14,T$10)</f>
        <v>0</v>
      </c>
      <c r="U14" s="73">
        <f ca="1">(IF(F14 = "н/я", 0, F14) + IF(G14 = "н/я", 0, G14) +  IF(H14 = "н/я", 0, H14) +  IF(I14 = "н/я", 0, I14) + IF(J14 = "н/я", 0, J14) + IF(K14 = "н/я", 0, K14))/6</f>
        <v>3.5</v>
      </c>
      <c r="V14" s="71"/>
      <c r="W14" s="51">
        <f ca="1">SUM(S14:T14)</f>
        <v>0</v>
      </c>
      <c r="X14" s="51">
        <f ca="1">SUM(R14:T14)</f>
        <v>4</v>
      </c>
      <c r="Y14" s="51"/>
    </row>
    <row r="15" spans="2:25" ht="15.75" customHeight="1" thickBot="1" x14ac:dyDescent="0.3">
      <c r="B15" s="55"/>
      <c r="C15" s="58"/>
      <c r="D15" s="49">
        <v>5</v>
      </c>
      <c r="E15" s="61" t="s">
        <v>144</v>
      </c>
      <c r="F15" s="60" t="s">
        <v>132</v>
      </c>
      <c r="G15" s="60" t="s">
        <v>132</v>
      </c>
      <c r="H15" s="60">
        <f ca="1">RANDBETWEEN(RANDBETWEEN(2,4),5)</f>
        <v>5</v>
      </c>
      <c r="I15" s="60">
        <f ca="1">RANDBETWEEN(RANDBETWEEN(2,4),5)</f>
        <v>5</v>
      </c>
      <c r="J15" s="60">
        <f ca="1">RANDBETWEEN(RANDBETWEEN(2,4),5)</f>
        <v>3</v>
      </c>
      <c r="K15" s="60" t="s">
        <v>132</v>
      </c>
      <c r="L15" s="75">
        <f>SUM(M15:N15)</f>
        <v>0</v>
      </c>
      <c r="M15" s="60">
        <v>0</v>
      </c>
      <c r="N15" s="60">
        <v>0</v>
      </c>
      <c r="O15" s="59">
        <f ca="1">RANDBETWEEN(1,15)</f>
        <v>6</v>
      </c>
      <c r="P15" s="60">
        <f ca="1">COUNTIF($F15:K15,P$10)</f>
        <v>2</v>
      </c>
      <c r="Q15" s="60">
        <f ca="1">COUNTIF($F15:L15,Q$10)</f>
        <v>0</v>
      </c>
      <c r="R15" s="60">
        <f ca="1">COUNTIF($F15:M15,R$10)</f>
        <v>1</v>
      </c>
      <c r="S15" s="60">
        <f ca="1">COUNTIF($F15:N15,S$10)</f>
        <v>0</v>
      </c>
      <c r="T15" s="72">
        <f ca="1">COUNTIF(F15:K15,T$10)</f>
        <v>3</v>
      </c>
      <c r="U15" s="73">
        <f ca="1">(IF(F15 = "н/я", 0, F15) + IF(G15 = "н/я", 0, G15) +  IF(H15 = "н/я", 0, H15) +  IF(I15 = "н/я", 0, I15) + IF(J15 = "н/я", 0, J15) + IF(K15 = "н/я", 0, K15))/6</f>
        <v>2.1666666666666665</v>
      </c>
      <c r="V15" s="71"/>
      <c r="W15" s="51">
        <f ca="1">SUM(S15:T15)</f>
        <v>3</v>
      </c>
      <c r="X15" s="51">
        <f ca="1">SUM(R15:T15)</f>
        <v>4</v>
      </c>
      <c r="Y15" s="51"/>
    </row>
    <row r="16" spans="2:25" ht="15.75" customHeight="1" thickBot="1" x14ac:dyDescent="0.3">
      <c r="B16" s="55"/>
      <c r="C16" s="58"/>
      <c r="D16" s="52">
        <v>6</v>
      </c>
      <c r="E16" s="62" t="s">
        <v>145</v>
      </c>
      <c r="F16" s="60">
        <v>4</v>
      </c>
      <c r="G16" s="60">
        <v>4</v>
      </c>
      <c r="H16" s="60">
        <f ca="1">RANDBETWEEN(RANDBETWEEN(2,4),5)</f>
        <v>3</v>
      </c>
      <c r="I16" s="60">
        <f ca="1">RANDBETWEEN(RANDBETWEEN(2,4),5)</f>
        <v>4</v>
      </c>
      <c r="J16" s="60">
        <f ca="1">RANDBETWEEN(RANDBETWEEN(2,4),5)</f>
        <v>4</v>
      </c>
      <c r="K16" s="60">
        <v>5</v>
      </c>
      <c r="L16" s="75">
        <f>SUM(M16:N16)</f>
        <v>60</v>
      </c>
      <c r="M16" s="60">
        <v>60</v>
      </c>
      <c r="N16" s="60">
        <v>0</v>
      </c>
      <c r="O16" s="59">
        <f ca="1">RANDBETWEEN(1,15)</f>
        <v>4</v>
      </c>
      <c r="P16" s="60">
        <f ca="1">COUNTIF($F16:K16,P$10)</f>
        <v>1</v>
      </c>
      <c r="Q16" s="60">
        <f ca="1">COUNTIF($F16:L16,Q$10)</f>
        <v>4</v>
      </c>
      <c r="R16" s="60">
        <f ca="1">COUNTIF($F16:M16,R$10)</f>
        <v>1</v>
      </c>
      <c r="S16" s="60">
        <f ca="1">COUNTIF($F16:N16,S$10)</f>
        <v>0</v>
      </c>
      <c r="T16" s="72">
        <f ca="1">COUNTIF(F16:K16,T$10)</f>
        <v>0</v>
      </c>
      <c r="U16" s="73">
        <f ca="1">(IF(F16 = "н/я", 0, F16) + IF(G16 = "н/я", 0, G16) +  IF(H16 = "н/я", 0, H16) +  IF(I16 = "н/я", 0, I16) + IF(J16 = "н/я", 0, J16) + IF(K16 = "н/я", 0, K16))/6</f>
        <v>4</v>
      </c>
      <c r="V16" s="71"/>
      <c r="W16" s="51">
        <f ca="1">SUM(S16:T16)</f>
        <v>0</v>
      </c>
      <c r="X16" s="51">
        <f ca="1">SUM(R16:T16)</f>
        <v>1</v>
      </c>
      <c r="Y16" s="51"/>
    </row>
    <row r="17" spans="2:25" ht="15.75" customHeight="1" thickBot="1" x14ac:dyDescent="0.3">
      <c r="B17" s="55"/>
      <c r="C17" s="58"/>
      <c r="D17" s="52">
        <v>7</v>
      </c>
      <c r="E17" s="63" t="s">
        <v>146</v>
      </c>
      <c r="F17" s="60">
        <v>3</v>
      </c>
      <c r="G17" s="60">
        <v>3</v>
      </c>
      <c r="H17" s="60">
        <f ca="1">RANDBETWEEN(RANDBETWEEN(2,4),5)</f>
        <v>5</v>
      </c>
      <c r="I17" s="60" t="s">
        <v>132</v>
      </c>
      <c r="J17" s="60" t="s">
        <v>132</v>
      </c>
      <c r="K17" s="60">
        <v>4</v>
      </c>
      <c r="L17" s="75">
        <f>SUM(M17:N17)</f>
        <v>70</v>
      </c>
      <c r="M17" s="60">
        <v>0</v>
      </c>
      <c r="N17" s="60">
        <v>70</v>
      </c>
      <c r="O17" s="59">
        <f ca="1">RANDBETWEEN(1,15)</f>
        <v>8</v>
      </c>
      <c r="P17" s="60">
        <f ca="1">COUNTIF($F17:K17,P$10)</f>
        <v>1</v>
      </c>
      <c r="Q17" s="60">
        <f ca="1">COUNTIF($F17:L17,Q$10)</f>
        <v>1</v>
      </c>
      <c r="R17" s="60">
        <f ca="1">COUNTIF($F17:M17,R$10)</f>
        <v>2</v>
      </c>
      <c r="S17" s="60">
        <f ca="1">COUNTIF($F17:N17,S$10)</f>
        <v>0</v>
      </c>
      <c r="T17" s="72">
        <f ca="1">COUNTIF(F17:K17,T$10)</f>
        <v>2</v>
      </c>
      <c r="U17" s="73">
        <f ca="1">(IF(F17 = "н/я", 0, F17) + IF(G17 = "н/я", 0, G17) +  IF(H17 = "н/я", 0, H17) +  IF(I17 = "н/я", 0, I17) + IF(J17 = "н/я", 0, J17) + IF(K17 = "н/я", 0, K17))/6</f>
        <v>2.5</v>
      </c>
      <c r="V17" s="71"/>
      <c r="W17" s="51">
        <f ca="1">SUM(S17:T17)</f>
        <v>2</v>
      </c>
      <c r="X17" s="51">
        <f ca="1">SUM(R17:T17)</f>
        <v>4</v>
      </c>
      <c r="Y17" s="51"/>
    </row>
    <row r="18" spans="2:25" ht="15.75" customHeight="1" thickBot="1" x14ac:dyDescent="0.3">
      <c r="B18" s="55"/>
      <c r="C18" s="58"/>
      <c r="D18" s="52">
        <v>8</v>
      </c>
      <c r="E18" s="63" t="s">
        <v>147</v>
      </c>
      <c r="F18" s="60">
        <v>2</v>
      </c>
      <c r="G18" s="60">
        <v>2</v>
      </c>
      <c r="H18" s="60">
        <f ca="1">RANDBETWEEN(RANDBETWEEN(2,4),5)</f>
        <v>4</v>
      </c>
      <c r="I18" s="60">
        <f ca="1">RANDBETWEEN(RANDBETWEEN(2,4),5)</f>
        <v>5</v>
      </c>
      <c r="J18" s="60">
        <f ca="1">RANDBETWEEN(RANDBETWEEN(2,4),5)</f>
        <v>3</v>
      </c>
      <c r="K18" s="60">
        <v>4</v>
      </c>
      <c r="L18" s="75">
        <f>SUM(M18:N18)</f>
        <v>0</v>
      </c>
      <c r="M18" s="60">
        <v>0</v>
      </c>
      <c r="N18" s="60">
        <v>0</v>
      </c>
      <c r="O18" s="59">
        <f ca="1">RANDBETWEEN(1,15)</f>
        <v>6</v>
      </c>
      <c r="P18" s="60">
        <f ca="1">COUNTIF($F18:K18,P$10)</f>
        <v>1</v>
      </c>
      <c r="Q18" s="60">
        <f ca="1">COUNTIF($F18:L18,Q$10)</f>
        <v>2</v>
      </c>
      <c r="R18" s="60">
        <f ca="1">COUNTIF($F18:M18,R$10)</f>
        <v>1</v>
      </c>
      <c r="S18" s="60">
        <f ca="1">COUNTIF($F18:N18,S$10)</f>
        <v>2</v>
      </c>
      <c r="T18" s="72">
        <f ca="1">COUNTIF(F18:K18,T$10)</f>
        <v>0</v>
      </c>
      <c r="U18" s="73">
        <f ca="1">(IF(F18 = "н/я", 0, F18) + IF(G18 = "н/я", 0, G18) +  IF(H18 = "н/я", 0, H18) +  IF(I18 = "н/я", 0, I18) + IF(J18 = "н/я", 0, J18) + IF(K18 = "н/я", 0, K18))/6</f>
        <v>3.3333333333333335</v>
      </c>
      <c r="V18" s="71"/>
      <c r="W18" s="51">
        <f ca="1">SUM(S18:T18)</f>
        <v>2</v>
      </c>
      <c r="X18" s="51">
        <f ca="1">SUM(R18:T18)</f>
        <v>3</v>
      </c>
      <c r="Y18" s="51"/>
    </row>
    <row r="19" spans="2:25" ht="15.75" customHeight="1" thickBot="1" x14ac:dyDescent="0.3">
      <c r="B19" s="55"/>
      <c r="C19" s="58"/>
      <c r="D19" s="52">
        <v>9</v>
      </c>
      <c r="E19" s="63" t="s">
        <v>148</v>
      </c>
      <c r="F19" s="60">
        <v>5</v>
      </c>
      <c r="G19" s="60">
        <v>5</v>
      </c>
      <c r="H19" s="60">
        <f ca="1">RANDBETWEEN(RANDBETWEEN(2,4),5)</f>
        <v>4</v>
      </c>
      <c r="I19" s="60">
        <f ca="1">RANDBETWEEN(RANDBETWEEN(2,4),5)</f>
        <v>4</v>
      </c>
      <c r="J19" s="60">
        <f ca="1">RANDBETWEEN(RANDBETWEEN(2,4),5)</f>
        <v>5</v>
      </c>
      <c r="K19" s="60">
        <v>3</v>
      </c>
      <c r="L19" s="75">
        <f>SUM(M19:N19)</f>
        <v>0</v>
      </c>
      <c r="M19" s="60">
        <v>0</v>
      </c>
      <c r="N19" s="60">
        <v>0</v>
      </c>
      <c r="O19" s="59">
        <f ca="1">RANDBETWEEN(1,15)</f>
        <v>4</v>
      </c>
      <c r="P19" s="60">
        <f ca="1">COUNTIF($F19:K19,P$10)</f>
        <v>3</v>
      </c>
      <c r="Q19" s="60">
        <f ca="1">COUNTIF($F19:L19,Q$10)</f>
        <v>2</v>
      </c>
      <c r="R19" s="60">
        <f ca="1">COUNTIF($F19:M19,R$10)</f>
        <v>1</v>
      </c>
      <c r="S19" s="60">
        <f ca="1">COUNTIF($F19:N19,S$10)</f>
        <v>0</v>
      </c>
      <c r="T19" s="72">
        <f ca="1">COUNTIF(F19:K19,T$10)</f>
        <v>0</v>
      </c>
      <c r="U19" s="73">
        <f ca="1">(IF(F19 = "н/я", 0, F19) + IF(G19 = "н/я", 0, G19) +  IF(H19 = "н/я", 0, H19) +  IF(I19 = "н/я", 0, I19) + IF(J19 = "н/я", 0, J19) + IF(K19 = "н/я", 0, K19))/6</f>
        <v>4.333333333333333</v>
      </c>
      <c r="V19" s="71"/>
      <c r="W19" s="51">
        <f ca="1">SUM(S19:T19)</f>
        <v>0</v>
      </c>
      <c r="X19" s="51">
        <f ca="1">SUM(R19:T19)</f>
        <v>1</v>
      </c>
      <c r="Y19" s="51"/>
    </row>
    <row r="20" spans="2:25" ht="15.75" customHeight="1" thickBot="1" x14ac:dyDescent="0.3">
      <c r="B20" s="55"/>
      <c r="C20" s="58"/>
      <c r="D20" s="52">
        <v>10</v>
      </c>
      <c r="E20" s="63" t="s">
        <v>149</v>
      </c>
      <c r="F20" s="60">
        <v>4</v>
      </c>
      <c r="G20" s="60">
        <v>4</v>
      </c>
      <c r="H20" s="60">
        <f ca="1">RANDBETWEEN(RANDBETWEEN(2,4),5)</f>
        <v>5</v>
      </c>
      <c r="I20" s="60">
        <f ca="1">RANDBETWEEN(RANDBETWEEN(2,4),5)</f>
        <v>4</v>
      </c>
      <c r="J20" s="60">
        <f ca="1">RANDBETWEEN(RANDBETWEEN(2,4),5)</f>
        <v>5</v>
      </c>
      <c r="K20" s="60">
        <v>4</v>
      </c>
      <c r="L20" s="75">
        <f>SUM(M20:N20)</f>
        <v>12</v>
      </c>
      <c r="M20" s="60">
        <v>12</v>
      </c>
      <c r="N20" s="60">
        <v>0</v>
      </c>
      <c r="O20" s="59">
        <f ca="1">RANDBETWEEN(1,15)</f>
        <v>9</v>
      </c>
      <c r="P20" s="60">
        <f ca="1">COUNTIF($F20:K20,P$10)</f>
        <v>2</v>
      </c>
      <c r="Q20" s="60">
        <f ca="1">COUNTIF($F20:L20,Q$10)</f>
        <v>4</v>
      </c>
      <c r="R20" s="60">
        <f ca="1">COUNTIF($F20:M20,R$10)</f>
        <v>0</v>
      </c>
      <c r="S20" s="60">
        <f ca="1">COUNTIF($F20:N20,S$10)</f>
        <v>0</v>
      </c>
      <c r="T20" s="72">
        <f ca="1">COUNTIF(F20:K20,T$10)</f>
        <v>0</v>
      </c>
      <c r="U20" s="73">
        <f ca="1">(IF(F20 = "н/я", 0, F20) + IF(G20 = "н/я", 0, G20) +  IF(H20 = "н/я", 0, H20) +  IF(I20 = "н/я", 0, I20) + IF(J20 = "н/я", 0, J20) + IF(K20 = "н/я", 0, K20))/6</f>
        <v>4.333333333333333</v>
      </c>
      <c r="V20" s="71"/>
      <c r="W20" s="51">
        <f ca="1">SUM(S20:T20)</f>
        <v>0</v>
      </c>
      <c r="X20" s="51">
        <f ca="1">SUM(R20:T20)</f>
        <v>0</v>
      </c>
      <c r="Y20" s="51"/>
    </row>
    <row r="21" spans="2:25" ht="15.75" customHeight="1" thickBot="1" x14ac:dyDescent="0.3">
      <c r="B21" s="55"/>
      <c r="C21" s="58"/>
      <c r="D21" s="52">
        <v>11</v>
      </c>
      <c r="E21" s="63" t="s">
        <v>150</v>
      </c>
      <c r="F21" s="60">
        <v>5</v>
      </c>
      <c r="G21" s="60">
        <v>5</v>
      </c>
      <c r="H21" s="60">
        <f ca="1">RANDBETWEEN(RANDBETWEEN(2,4),5)</f>
        <v>5</v>
      </c>
      <c r="I21" s="60">
        <f ca="1">RANDBETWEEN(RANDBETWEEN(2,4),5)</f>
        <v>5</v>
      </c>
      <c r="J21" s="60">
        <f ca="1">RANDBETWEEN(RANDBETWEEN(2,4),5)</f>
        <v>5</v>
      </c>
      <c r="K21" s="60">
        <v>5</v>
      </c>
      <c r="L21" s="75">
        <f>SUM(M21:N21)</f>
        <v>0</v>
      </c>
      <c r="M21" s="60">
        <v>0</v>
      </c>
      <c r="N21" s="60">
        <v>0</v>
      </c>
      <c r="O21" s="59">
        <f ca="1">RANDBETWEEN(1,15)</f>
        <v>3</v>
      </c>
      <c r="P21" s="60">
        <f ca="1">COUNTIF($F21:K21,P$10)</f>
        <v>6</v>
      </c>
      <c r="Q21" s="60">
        <f ca="1">COUNTIF($F21:L21,Q$10)</f>
        <v>0</v>
      </c>
      <c r="R21" s="60">
        <f ca="1">COUNTIF($F21:M21,R$10)</f>
        <v>0</v>
      </c>
      <c r="S21" s="60">
        <f ca="1">COUNTIF($F21:N21,S$10)</f>
        <v>0</v>
      </c>
      <c r="T21" s="72">
        <f ca="1">COUNTIF(F21:K21,T$10)</f>
        <v>0</v>
      </c>
      <c r="U21" s="73">
        <f ca="1">(IF(F21 = "н/я", 0, F21) + IF(G21 = "н/я", 0, G21) +  IF(H21 = "н/я", 0, H21) +  IF(I21 = "н/я", 0, I21) + IF(J21 = "н/я", 0, J21) + IF(K21 = "н/я", 0, K21))/6</f>
        <v>5</v>
      </c>
      <c r="V21" s="71"/>
      <c r="W21" s="51">
        <f ca="1">SUM(S21:T21)</f>
        <v>0</v>
      </c>
      <c r="X21" s="51">
        <f ca="1">SUM(R21:T21)</f>
        <v>0</v>
      </c>
      <c r="Y21" s="51"/>
    </row>
    <row r="22" spans="2:25" ht="15.75" customHeight="1" thickBot="1" x14ac:dyDescent="0.3">
      <c r="B22" s="55"/>
      <c r="C22" s="58"/>
      <c r="D22" s="52">
        <v>12</v>
      </c>
      <c r="E22" s="63" t="s">
        <v>151</v>
      </c>
      <c r="F22" s="60" t="s">
        <v>132</v>
      </c>
      <c r="G22" s="60" t="s">
        <v>132</v>
      </c>
      <c r="H22" s="60">
        <f ca="1">RANDBETWEEN(RANDBETWEEN(2,4),5)</f>
        <v>3</v>
      </c>
      <c r="I22" s="60">
        <f ca="1">RANDBETWEEN(RANDBETWEEN(2,4),5)</f>
        <v>4</v>
      </c>
      <c r="J22" s="60">
        <f ca="1">RANDBETWEEN(RANDBETWEEN(2,4),5)</f>
        <v>2</v>
      </c>
      <c r="K22" s="60">
        <v>3</v>
      </c>
      <c r="L22" s="75">
        <f>SUM(M22:N22)</f>
        <v>90</v>
      </c>
      <c r="M22" s="60">
        <v>0</v>
      </c>
      <c r="N22" s="60">
        <v>90</v>
      </c>
      <c r="O22" s="59">
        <f ca="1">RANDBETWEEN(1,15)</f>
        <v>1</v>
      </c>
      <c r="P22" s="60">
        <f ca="1">COUNTIF($F22:K22,P$10)</f>
        <v>0</v>
      </c>
      <c r="Q22" s="60">
        <f ca="1">COUNTIF($F22:L22,Q$10)</f>
        <v>1</v>
      </c>
      <c r="R22" s="60">
        <f ca="1">COUNTIF($F22:M22,R$10)</f>
        <v>2</v>
      </c>
      <c r="S22" s="60">
        <f ca="1">COUNTIF($F22:N22,S$10)</f>
        <v>1</v>
      </c>
      <c r="T22" s="72">
        <f ca="1">COUNTIF(F22:K22,T$10)</f>
        <v>2</v>
      </c>
      <c r="U22" s="73">
        <f ca="1">(IF(F22 = "н/я", 0, F22) + IF(G22 = "н/я", 0, G22) +  IF(H22 = "н/я", 0, H22) +  IF(I22 = "н/я", 0, I22) + IF(J22 = "н/я", 0, J22) + IF(K22 = "н/я", 0, K22))/6</f>
        <v>2</v>
      </c>
      <c r="V22" s="71"/>
      <c r="W22" s="51">
        <f ca="1">SUM(S22:T22)</f>
        <v>3</v>
      </c>
      <c r="X22" s="51">
        <f ca="1">SUM(R22:T22)</f>
        <v>5</v>
      </c>
      <c r="Y22" s="51"/>
    </row>
    <row r="23" spans="2:25" ht="15.75" customHeight="1" thickBot="1" x14ac:dyDescent="0.3">
      <c r="B23" s="55"/>
      <c r="C23" s="58"/>
      <c r="D23" s="52">
        <v>13</v>
      </c>
      <c r="E23" s="63" t="s">
        <v>152</v>
      </c>
      <c r="F23" s="60">
        <v>4</v>
      </c>
      <c r="G23" s="60">
        <v>4</v>
      </c>
      <c r="H23" s="60">
        <f ca="1">RANDBETWEEN(RANDBETWEEN(2,4),5)</f>
        <v>5</v>
      </c>
      <c r="I23" s="60">
        <f ca="1">RANDBETWEEN(RANDBETWEEN(2,4),5)</f>
        <v>4</v>
      </c>
      <c r="J23" s="60">
        <f ca="1">RANDBETWEEN(RANDBETWEEN(2,4),5)</f>
        <v>5</v>
      </c>
      <c r="K23" s="60">
        <v>4</v>
      </c>
      <c r="L23" s="75">
        <f>SUM(M23:N23)</f>
        <v>2</v>
      </c>
      <c r="M23" s="60">
        <v>2</v>
      </c>
      <c r="N23" s="60">
        <v>0</v>
      </c>
      <c r="O23" s="59">
        <f ca="1">RANDBETWEEN(1,15)</f>
        <v>5</v>
      </c>
      <c r="P23" s="60">
        <f ca="1">COUNTIF($F23:K23,P$10)</f>
        <v>2</v>
      </c>
      <c r="Q23" s="60">
        <f ca="1">COUNTIF($F23:L23,Q$10)</f>
        <v>4</v>
      </c>
      <c r="R23" s="60">
        <f ca="1">COUNTIF($F23:M23,R$10)</f>
        <v>0</v>
      </c>
      <c r="S23" s="60">
        <f ca="1">COUNTIF($F23:N23,S$10)</f>
        <v>2</v>
      </c>
      <c r="T23" s="72">
        <f ca="1">COUNTIF(F23:K23,T$10)</f>
        <v>0</v>
      </c>
      <c r="U23" s="73">
        <f ca="1">(IF(F23 = "н/я", 0, F23) + IF(G23 = "н/я", 0, G23) +  IF(H23 = "н/я", 0, H23) +  IF(I23 = "н/я", 0, I23) + IF(J23 = "н/я", 0, J23) + IF(K23 = "н/я", 0, K23))/6</f>
        <v>4.333333333333333</v>
      </c>
      <c r="V23" s="71"/>
      <c r="W23" s="51">
        <f ca="1">SUM(S23:T23)</f>
        <v>2</v>
      </c>
      <c r="X23" s="51">
        <f ca="1">SUM(R23:T23)</f>
        <v>2</v>
      </c>
      <c r="Y23" s="51"/>
    </row>
    <row r="24" spans="2:25" ht="15.75" customHeight="1" thickBot="1" x14ac:dyDescent="0.3">
      <c r="B24" s="55"/>
      <c r="C24" s="58"/>
      <c r="D24" s="52">
        <v>14</v>
      </c>
      <c r="E24" s="63" t="s">
        <v>153</v>
      </c>
      <c r="F24" s="60">
        <v>5</v>
      </c>
      <c r="G24" s="60">
        <v>5</v>
      </c>
      <c r="H24" s="60">
        <f ca="1">RANDBETWEEN(RANDBETWEEN(2,4),5)</f>
        <v>4</v>
      </c>
      <c r="I24" s="60">
        <f ca="1">RANDBETWEEN(RANDBETWEEN(2,4),5)</f>
        <v>4</v>
      </c>
      <c r="J24" s="60">
        <f ca="1">RANDBETWEEN(RANDBETWEEN(2,4),5)</f>
        <v>3</v>
      </c>
      <c r="K24" s="60">
        <v>4</v>
      </c>
      <c r="L24" s="75">
        <f>SUM(M24:N24)</f>
        <v>0</v>
      </c>
      <c r="M24" s="60">
        <v>0</v>
      </c>
      <c r="N24" s="60">
        <v>0</v>
      </c>
      <c r="O24" s="59">
        <f ca="1">RANDBETWEEN(1,15)</f>
        <v>3</v>
      </c>
      <c r="P24" s="60">
        <f ca="1">COUNTIF($F24:K24,P$10)</f>
        <v>2</v>
      </c>
      <c r="Q24" s="60">
        <f ca="1">COUNTIF($F24:L24,Q$10)</f>
        <v>3</v>
      </c>
      <c r="R24" s="60">
        <f ca="1">COUNTIF($F24:M24,R$10)</f>
        <v>1</v>
      </c>
      <c r="S24" s="60">
        <f ca="1">COUNTIF($F24:N24,S$10)</f>
        <v>0</v>
      </c>
      <c r="T24" s="72">
        <f ca="1">COUNTIF(F24:K24,T$10)</f>
        <v>0</v>
      </c>
      <c r="U24" s="73">
        <f ca="1">(IF(F24 = "н/я", 0, F24) + IF(G24 = "н/я", 0, G24) +  IF(H24 = "н/я", 0, H24) +  IF(I24 = "н/я", 0, I24) + IF(J24 = "н/я", 0, J24) + IF(K24 = "н/я", 0, K24))/6</f>
        <v>4.166666666666667</v>
      </c>
      <c r="V24" s="71"/>
      <c r="W24" s="51">
        <f ca="1">SUM(S24:T24)</f>
        <v>0</v>
      </c>
      <c r="X24" s="51">
        <f ca="1">SUM(R24:T24)</f>
        <v>1</v>
      </c>
      <c r="Y24" s="51"/>
    </row>
    <row r="25" spans="2:25" ht="15.75" customHeight="1" thickBot="1" x14ac:dyDescent="0.3">
      <c r="B25" s="55"/>
      <c r="C25" s="58"/>
      <c r="D25" s="52">
        <v>15</v>
      </c>
      <c r="E25" s="63" t="s">
        <v>154</v>
      </c>
      <c r="F25" s="60">
        <v>4</v>
      </c>
      <c r="G25" s="60">
        <v>4</v>
      </c>
      <c r="H25" s="60">
        <f ca="1">RANDBETWEEN(RANDBETWEEN(2,4),5)</f>
        <v>3</v>
      </c>
      <c r="I25" s="60">
        <f ca="1">RANDBETWEEN(RANDBETWEEN(2,4),5)</f>
        <v>3</v>
      </c>
      <c r="J25" s="60">
        <f ca="1">RANDBETWEEN(RANDBETWEEN(2,4),5)</f>
        <v>5</v>
      </c>
      <c r="K25" s="60">
        <v>2</v>
      </c>
      <c r="L25" s="75">
        <f>SUM(M25:N25)</f>
        <v>0</v>
      </c>
      <c r="M25" s="60">
        <v>0</v>
      </c>
      <c r="N25" s="60">
        <v>0</v>
      </c>
      <c r="O25" s="59">
        <f ca="1">RANDBETWEEN(1,15)</f>
        <v>10</v>
      </c>
      <c r="P25" s="60">
        <f ca="1">COUNTIF($F25:K25,P$10)</f>
        <v>1</v>
      </c>
      <c r="Q25" s="60">
        <f ca="1">COUNTIF($F25:L25,Q$10)</f>
        <v>2</v>
      </c>
      <c r="R25" s="60">
        <f ca="1">COUNTIF($F25:M25,R$10)</f>
        <v>2</v>
      </c>
      <c r="S25" s="60">
        <f ca="1">COUNTIF($F25:N25,S$10)</f>
        <v>1</v>
      </c>
      <c r="T25" s="72">
        <f ca="1">COUNTIF(F25:K25,T$10)</f>
        <v>0</v>
      </c>
      <c r="U25" s="73">
        <f ca="1">(IF(F25 = "н/я", 0, F25) + IF(G25 = "н/я", 0, G25) +  IF(H25 = "н/я", 0, H25) +  IF(I25 = "н/я", 0, I25) + IF(J25 = "н/я", 0, J25) + IF(K25 = "н/я", 0, K25))/6</f>
        <v>3.5</v>
      </c>
      <c r="V25" s="71"/>
      <c r="W25" s="51">
        <f ca="1">SUM(S25:T25)</f>
        <v>1</v>
      </c>
      <c r="X25" s="51">
        <f ca="1">SUM(R25:T25)</f>
        <v>3</v>
      </c>
      <c r="Y25" s="51"/>
    </row>
    <row r="26" spans="2:25" ht="15.75" customHeight="1" thickBot="1" x14ac:dyDescent="0.3">
      <c r="B26" s="55"/>
      <c r="C26" s="58"/>
      <c r="D26" s="52">
        <v>16</v>
      </c>
      <c r="E26" s="63" t="s">
        <v>155</v>
      </c>
      <c r="F26" s="60">
        <v>5</v>
      </c>
      <c r="G26" s="60">
        <v>5</v>
      </c>
      <c r="H26" s="60">
        <f ca="1">RANDBETWEEN(RANDBETWEEN(2,4),5)</f>
        <v>3</v>
      </c>
      <c r="I26" s="60">
        <f ca="1">RANDBETWEEN(RANDBETWEEN(2,4),5)</f>
        <v>3</v>
      </c>
      <c r="J26" s="60" t="s">
        <v>132</v>
      </c>
      <c r="K26" s="60">
        <v>5</v>
      </c>
      <c r="L26" s="75">
        <f>SUM(M26:N26)</f>
        <v>0</v>
      </c>
      <c r="M26" s="60">
        <v>0</v>
      </c>
      <c r="N26" s="60">
        <v>0</v>
      </c>
      <c r="O26" s="59">
        <f ca="1">RANDBETWEEN(1,15)</f>
        <v>9</v>
      </c>
      <c r="P26" s="60">
        <f ca="1">COUNTIF($F26:K26,P$10)</f>
        <v>3</v>
      </c>
      <c r="Q26" s="60">
        <f ca="1">COUNTIF($F26:L26,Q$10)</f>
        <v>0</v>
      </c>
      <c r="R26" s="60">
        <f ca="1">COUNTIF($F26:M26,R$10)</f>
        <v>2</v>
      </c>
      <c r="S26" s="60">
        <f ca="1">COUNTIF($F26:N26,S$10)</f>
        <v>0</v>
      </c>
      <c r="T26" s="72">
        <f ca="1">COUNTIF(F26:K26,T$10)</f>
        <v>1</v>
      </c>
      <c r="U26" s="73">
        <f ca="1">(IF(F26 = "н/я", 0, F26) + IF(G26 = "н/я", 0, G26) +  IF(H26 = "н/я", 0, H26) +  IF(I26 = "н/я", 0, I26) + IF(J26 = "н/я", 0, J26) + IF(K26 = "н/я", 0, K26))/6</f>
        <v>3.5</v>
      </c>
      <c r="V26" s="71"/>
      <c r="W26" s="51">
        <f ca="1">SUM(S26:T26)</f>
        <v>1</v>
      </c>
      <c r="X26" s="51">
        <f ca="1">SUM(R26:T26)</f>
        <v>3</v>
      </c>
      <c r="Y26" s="51"/>
    </row>
    <row r="27" spans="2:25" ht="15.75" customHeight="1" thickBot="1" x14ac:dyDescent="0.3">
      <c r="B27" s="55"/>
      <c r="C27" s="58"/>
      <c r="D27" s="52">
        <v>17</v>
      </c>
      <c r="E27" s="63" t="s">
        <v>156</v>
      </c>
      <c r="F27" s="60">
        <v>4</v>
      </c>
      <c r="G27" s="60">
        <v>4</v>
      </c>
      <c r="H27" s="60" t="s">
        <v>132</v>
      </c>
      <c r="I27" s="60">
        <f ca="1">RANDBETWEEN(RANDBETWEEN(2,4),5)</f>
        <v>3</v>
      </c>
      <c r="J27" s="60">
        <f ca="1">RANDBETWEEN(RANDBETWEEN(2,4),5)</f>
        <v>4</v>
      </c>
      <c r="K27" s="60">
        <v>5</v>
      </c>
      <c r="L27" s="75">
        <f>SUM(M27:N27)</f>
        <v>0</v>
      </c>
      <c r="M27" s="60">
        <v>0</v>
      </c>
      <c r="N27" s="60">
        <v>0</v>
      </c>
      <c r="O27" s="59">
        <f ca="1">RANDBETWEEN(1,15)</f>
        <v>7</v>
      </c>
      <c r="P27" s="60">
        <f ca="1">COUNTIF($F27:K27,P$10)</f>
        <v>1</v>
      </c>
      <c r="Q27" s="60">
        <f ca="1">COUNTIF($F27:L27,Q$10)</f>
        <v>3</v>
      </c>
      <c r="R27" s="60">
        <f ca="1">COUNTIF($F27:M27,R$10)</f>
        <v>1</v>
      </c>
      <c r="S27" s="60">
        <f ca="1">COUNTIF($F27:N27,S$10)</f>
        <v>0</v>
      </c>
      <c r="T27" s="72">
        <f ca="1">COUNTIF(F27:K27,T$10)</f>
        <v>1</v>
      </c>
      <c r="U27" s="73">
        <f ca="1">(IF(F27 = "н/я", 0, F27) + IF(G27 = "н/я", 0, G27) +  IF(H27 = "н/я", 0, H27) +  IF(I27 = "н/я", 0, I27) + IF(J27 = "н/я", 0, J27) + IF(K27 = "н/я", 0, K27))/6</f>
        <v>3.3333333333333335</v>
      </c>
      <c r="V27" s="71"/>
      <c r="W27" s="51">
        <f ca="1">SUM(S27:T27)</f>
        <v>1</v>
      </c>
      <c r="X27" s="51">
        <f ca="1">SUM(R27:T27)</f>
        <v>2</v>
      </c>
      <c r="Y27" s="51"/>
    </row>
    <row r="28" spans="2:25" ht="15.75" customHeight="1" thickBot="1" x14ac:dyDescent="0.3">
      <c r="B28" s="55"/>
      <c r="C28" s="58"/>
      <c r="D28" s="52">
        <v>18</v>
      </c>
      <c r="E28" s="63" t="s">
        <v>157</v>
      </c>
      <c r="F28" s="60">
        <v>4</v>
      </c>
      <c r="G28" s="60">
        <v>4</v>
      </c>
      <c r="H28" s="60">
        <f ca="1">RANDBETWEEN(RANDBETWEEN(2,4),5)</f>
        <v>5</v>
      </c>
      <c r="I28" s="60">
        <f ca="1">RANDBETWEEN(RANDBETWEEN(2,4),5)</f>
        <v>4</v>
      </c>
      <c r="J28" s="60">
        <f ca="1">RANDBETWEEN(RANDBETWEEN(2,4),5)</f>
        <v>4</v>
      </c>
      <c r="K28" s="60">
        <v>4</v>
      </c>
      <c r="L28" s="75">
        <f>SUM(M28:N28)</f>
        <v>45</v>
      </c>
      <c r="M28" s="60">
        <v>45</v>
      </c>
      <c r="N28" s="60">
        <v>0</v>
      </c>
      <c r="O28" s="59">
        <f ca="1">RANDBETWEEN(1,15)</f>
        <v>10</v>
      </c>
      <c r="P28" s="60">
        <f ca="1">COUNTIF($F28:K28,P$10)</f>
        <v>1</v>
      </c>
      <c r="Q28" s="60">
        <f ca="1">COUNTIF($F28:L28,Q$10)</f>
        <v>5</v>
      </c>
      <c r="R28" s="60">
        <f ca="1">COUNTIF($F28:M28,R$10)</f>
        <v>0</v>
      </c>
      <c r="S28" s="60">
        <f ca="1">COUNTIF($F28:N28,S$10)</f>
        <v>0</v>
      </c>
      <c r="T28" s="72">
        <f ca="1">COUNTIF(F28:K28,T$10)</f>
        <v>0</v>
      </c>
      <c r="U28" s="73">
        <f ca="1">(IF(F28 = "н/я", 0, F28) + IF(G28 = "н/я", 0, G28) +  IF(H28 = "н/я", 0, H28) +  IF(I28 = "н/я", 0, I28) + IF(J28 = "н/я", 0, J28) + IF(K28 = "н/я", 0, K28))/6</f>
        <v>4.166666666666667</v>
      </c>
      <c r="V28" s="71"/>
      <c r="W28" s="51">
        <f ca="1">SUM(S28:T28)</f>
        <v>0</v>
      </c>
      <c r="X28" s="51">
        <f ca="1">SUM(R28:T28)</f>
        <v>0</v>
      </c>
      <c r="Y28" s="51"/>
    </row>
    <row r="29" spans="2:25" ht="15.75" customHeight="1" thickBot="1" x14ac:dyDescent="0.3">
      <c r="B29" s="55"/>
      <c r="C29" s="58"/>
      <c r="D29" s="52">
        <v>19</v>
      </c>
      <c r="E29" s="63" t="s">
        <v>158</v>
      </c>
      <c r="F29" s="60">
        <v>5</v>
      </c>
      <c r="G29" s="60">
        <v>5</v>
      </c>
      <c r="H29" s="60">
        <f ca="1">RANDBETWEEN(RANDBETWEEN(2,4),5)</f>
        <v>4</v>
      </c>
      <c r="I29" s="60">
        <f ca="1">RANDBETWEEN(RANDBETWEEN(2,4),5)</f>
        <v>4</v>
      </c>
      <c r="J29" s="60">
        <f ca="1">RANDBETWEEN(RANDBETWEEN(2,4),5)</f>
        <v>4</v>
      </c>
      <c r="K29" s="60">
        <v>4</v>
      </c>
      <c r="L29" s="75">
        <f>SUM(M29:N29)</f>
        <v>0</v>
      </c>
      <c r="M29" s="60">
        <v>0</v>
      </c>
      <c r="N29" s="60">
        <v>0</v>
      </c>
      <c r="O29" s="59">
        <f ca="1">RANDBETWEEN(1,15)</f>
        <v>14</v>
      </c>
      <c r="P29" s="60">
        <f ca="1">COUNTIF($F29:K29,P$10)</f>
        <v>2</v>
      </c>
      <c r="Q29" s="60">
        <f ca="1">COUNTIF($F29:L29,Q$10)</f>
        <v>4</v>
      </c>
      <c r="R29" s="60">
        <f ca="1">COUNTIF($F29:M29,R$10)</f>
        <v>0</v>
      </c>
      <c r="S29" s="60">
        <f ca="1">COUNTIF($F29:N29,S$10)</f>
        <v>0</v>
      </c>
      <c r="T29" s="72">
        <f ca="1">COUNTIF(F29:K29,T$10)</f>
        <v>0</v>
      </c>
      <c r="U29" s="73">
        <f ca="1">(IF(F29 = "н/я", 0, F29) + IF(G29 = "н/я", 0, G29) +  IF(H29 = "н/я", 0, H29) +  IF(I29 = "н/я", 0, I29) + IF(J29 = "н/я", 0, J29) + IF(K29 = "н/я", 0, K29))/6</f>
        <v>4.333333333333333</v>
      </c>
      <c r="V29" s="71"/>
      <c r="W29" s="51">
        <f ca="1">SUM(S29:T29)</f>
        <v>0</v>
      </c>
      <c r="X29" s="51">
        <f ca="1">SUM(R29:T29)</f>
        <v>0</v>
      </c>
      <c r="Y29" s="51"/>
    </row>
    <row r="30" spans="2:25" ht="15.75" customHeight="1" thickBot="1" x14ac:dyDescent="0.3">
      <c r="B30" s="55"/>
      <c r="C30" s="58"/>
      <c r="D30" s="52">
        <v>20</v>
      </c>
      <c r="E30" s="63" t="s">
        <v>159</v>
      </c>
      <c r="F30" s="60">
        <v>5</v>
      </c>
      <c r="G30" s="60">
        <v>5</v>
      </c>
      <c r="H30" s="60">
        <f ca="1">RANDBETWEEN(RANDBETWEEN(2,4),5)</f>
        <v>3</v>
      </c>
      <c r="I30" s="60">
        <f ca="1">RANDBETWEEN(RANDBETWEEN(2,4),5)</f>
        <v>4</v>
      </c>
      <c r="J30" s="60">
        <f ca="1">RANDBETWEEN(RANDBETWEEN(2,4),5)</f>
        <v>5</v>
      </c>
      <c r="K30" s="60">
        <v>2</v>
      </c>
      <c r="L30" s="75">
        <f>SUM(M30:N30)</f>
        <v>80</v>
      </c>
      <c r="M30" s="60">
        <v>50</v>
      </c>
      <c r="N30" s="60">
        <v>30</v>
      </c>
      <c r="O30" s="59">
        <f ca="1">RANDBETWEEN(1,15)</f>
        <v>3</v>
      </c>
      <c r="P30" s="60">
        <f ca="1">COUNTIF($F30:K30,P$10)</f>
        <v>3</v>
      </c>
      <c r="Q30" s="60">
        <f ca="1">COUNTIF($F30:L30,Q$10)</f>
        <v>1</v>
      </c>
      <c r="R30" s="60">
        <f ca="1">COUNTIF($F30:M30,R$10)</f>
        <v>1</v>
      </c>
      <c r="S30" s="60">
        <f ca="1">COUNTIF($F30:N30,S$10)</f>
        <v>1</v>
      </c>
      <c r="T30" s="72">
        <f ca="1">COUNTIF(F30:K30,T$10)</f>
        <v>0</v>
      </c>
      <c r="U30" s="73">
        <f ca="1">(IF(F30 = "н/я", 0, F30) + IF(G30 = "н/я", 0, G30) +  IF(H30 = "н/я", 0, H30) +  IF(I30 = "н/я", 0, I30) + IF(J30 = "н/я", 0, J30) + IF(K30 = "н/я", 0, K30))/6</f>
        <v>4</v>
      </c>
      <c r="V30" s="71"/>
      <c r="W30" s="51">
        <f ca="1">SUM(S30:T30)</f>
        <v>1</v>
      </c>
      <c r="X30" s="51">
        <f ca="1">SUM(R30:T30)</f>
        <v>2</v>
      </c>
      <c r="Y30" s="51"/>
    </row>
    <row r="31" spans="2:25" ht="15.75" customHeight="1" thickBot="1" x14ac:dyDescent="0.3">
      <c r="B31" s="55"/>
      <c r="C31" s="58"/>
      <c r="D31" s="52">
        <v>21</v>
      </c>
      <c r="E31" s="63" t="s">
        <v>160</v>
      </c>
      <c r="F31" s="60">
        <v>5</v>
      </c>
      <c r="G31" s="60">
        <v>5</v>
      </c>
      <c r="H31" s="60">
        <f ca="1">RANDBETWEEN(RANDBETWEEN(2,4),5)</f>
        <v>4</v>
      </c>
      <c r="I31" s="60">
        <f ca="1">RANDBETWEEN(RANDBETWEEN(2,4),5)</f>
        <v>4</v>
      </c>
      <c r="J31" s="60">
        <f ca="1">RANDBETWEEN(RANDBETWEEN(2,4),5)</f>
        <v>5</v>
      </c>
      <c r="K31" s="60">
        <v>5</v>
      </c>
      <c r="L31" s="75">
        <f>SUM(M31:N31)</f>
        <v>0</v>
      </c>
      <c r="M31" s="60">
        <v>0</v>
      </c>
      <c r="N31" s="60">
        <v>0</v>
      </c>
      <c r="O31" s="59">
        <f ca="1">RANDBETWEEN(1,15)</f>
        <v>14</v>
      </c>
      <c r="P31" s="60">
        <f ca="1">COUNTIF($F31:K31,P$10)</f>
        <v>4</v>
      </c>
      <c r="Q31" s="60">
        <f ca="1">COUNTIF($F31:L31,Q$10)</f>
        <v>2</v>
      </c>
      <c r="R31" s="60">
        <f ca="1">COUNTIF($F31:M31,R$10)</f>
        <v>0</v>
      </c>
      <c r="S31" s="60">
        <f ca="1">COUNTIF($F31:N31,S$10)</f>
        <v>0</v>
      </c>
      <c r="T31" s="72">
        <f ca="1">COUNTIF(F31:K31,T$10)</f>
        <v>0</v>
      </c>
      <c r="U31" s="73">
        <f ca="1">(IF(F31 = "н/я", 0, F31) + IF(G31 = "н/я", 0, G31) +  IF(H31 = "н/я", 0, H31) +  IF(I31 = "н/я", 0, I31) + IF(J31 = "н/я", 0, J31) + IF(K31 = "н/я", 0, K31))/6</f>
        <v>4.666666666666667</v>
      </c>
      <c r="V31" s="71"/>
      <c r="W31" s="51">
        <f ca="1">SUM(S31:T31)</f>
        <v>0</v>
      </c>
      <c r="X31" s="51">
        <f ca="1">SUM(R31:T31)</f>
        <v>0</v>
      </c>
      <c r="Y31" s="51"/>
    </row>
    <row r="32" spans="2:25" ht="15.75" customHeight="1" thickBot="1" x14ac:dyDescent="0.3">
      <c r="B32" s="55"/>
      <c r="C32" s="58"/>
      <c r="D32" s="52">
        <v>22</v>
      </c>
      <c r="E32" s="63" t="s">
        <v>161</v>
      </c>
      <c r="F32" s="60">
        <v>4</v>
      </c>
      <c r="G32" s="60">
        <v>4</v>
      </c>
      <c r="H32" s="60">
        <f ca="1">RANDBETWEEN(RANDBETWEEN(2,4),5)</f>
        <v>3</v>
      </c>
      <c r="I32" s="60">
        <f ca="1">RANDBETWEEN(RANDBETWEEN(2,4),5)</f>
        <v>3</v>
      </c>
      <c r="J32" s="60" t="s">
        <v>132</v>
      </c>
      <c r="K32" s="60">
        <v>4</v>
      </c>
      <c r="L32" s="75">
        <f>SUM(M32:N32)</f>
        <v>0</v>
      </c>
      <c r="M32" s="60">
        <v>0</v>
      </c>
      <c r="N32" s="60">
        <v>0</v>
      </c>
      <c r="O32" s="59">
        <f ca="1">RANDBETWEEN(1,15)</f>
        <v>9</v>
      </c>
      <c r="P32" s="60">
        <f ca="1">COUNTIF($F32:K32,P$10)</f>
        <v>0</v>
      </c>
      <c r="Q32" s="60">
        <f ca="1">COUNTIF($F32:L32,Q$10)</f>
        <v>3</v>
      </c>
      <c r="R32" s="60">
        <f ca="1">COUNTIF($F32:M32,R$10)</f>
        <v>2</v>
      </c>
      <c r="S32" s="60">
        <f ca="1">COUNTIF($F32:N32,S$10)</f>
        <v>0</v>
      </c>
      <c r="T32" s="72">
        <f ca="1">COUNTIF(F32:K32,T$10)</f>
        <v>1</v>
      </c>
      <c r="U32" s="73">
        <f ca="1">(IF(F32 = "н/я", 0, F32) + IF(G32 = "н/я", 0, G32) +  IF(H32 = "н/я", 0, H32) +  IF(I32 = "н/я", 0, I32) + IF(J32 = "н/я", 0, J32) + IF(K32 = "н/я", 0, K32))/6</f>
        <v>3</v>
      </c>
      <c r="V32" s="71"/>
      <c r="W32" s="51">
        <f ca="1">SUM(S32:T32)</f>
        <v>1</v>
      </c>
      <c r="X32" s="51">
        <f ca="1">SUM(R32:T32)</f>
        <v>3</v>
      </c>
      <c r="Y32" s="51"/>
    </row>
    <row r="33" spans="2:25" ht="15.75" customHeight="1" thickBot="1" x14ac:dyDescent="0.3">
      <c r="B33" s="55"/>
      <c r="C33" s="58"/>
      <c r="D33" s="52">
        <v>23</v>
      </c>
      <c r="E33" s="63" t="s">
        <v>162</v>
      </c>
      <c r="F33" s="60" t="s">
        <v>132</v>
      </c>
      <c r="G33" s="60" t="s">
        <v>132</v>
      </c>
      <c r="H33" s="60" t="s">
        <v>132</v>
      </c>
      <c r="I33" s="60">
        <f ca="1">RANDBETWEEN(RANDBETWEEN(2,4),5)</f>
        <v>2</v>
      </c>
      <c r="J33" s="60" t="s">
        <v>132</v>
      </c>
      <c r="K33" s="60" t="s">
        <v>132</v>
      </c>
      <c r="L33" s="75">
        <f>SUM(M33:N33)</f>
        <v>45</v>
      </c>
      <c r="M33" s="60">
        <v>45</v>
      </c>
      <c r="N33" s="60">
        <v>0</v>
      </c>
      <c r="O33" s="59">
        <f ca="1">RANDBETWEEN(1,15)</f>
        <v>14</v>
      </c>
      <c r="P33" s="60">
        <f ca="1">COUNTIF($F33:K33,P$10)</f>
        <v>0</v>
      </c>
      <c r="Q33" s="60">
        <f ca="1">COUNTIF($F33:L33,Q$10)</f>
        <v>0</v>
      </c>
      <c r="R33" s="60">
        <f ca="1">COUNTIF($F33:M33,R$10)</f>
        <v>0</v>
      </c>
      <c r="S33" s="60">
        <f ca="1">COUNTIF($F33:N33,S$10)</f>
        <v>1</v>
      </c>
      <c r="T33" s="72">
        <f ca="1">COUNTIF(F33:K33,T$10)</f>
        <v>5</v>
      </c>
      <c r="U33" s="73">
        <f ca="1">(IF(F33 = "н/я", 0, F33) + IF(G33 = "н/я", 0, G33) +  IF(H33 = "н/я", 0, H33) +  IF(I33 = "н/я", 0, I33) + IF(J33 = "н/я", 0, J33) + IF(K33 = "н/я", 0, K33))/6</f>
        <v>0.33333333333333331</v>
      </c>
      <c r="V33" s="71"/>
      <c r="W33" s="51">
        <f ca="1">SUM(S33:T33)</f>
        <v>6</v>
      </c>
      <c r="X33" s="51">
        <f ca="1">SUM(R33:T33)</f>
        <v>6</v>
      </c>
      <c r="Y33" s="51"/>
    </row>
    <row r="34" spans="2:25" ht="15.75" customHeight="1" thickBot="1" x14ac:dyDescent="0.3">
      <c r="B34" s="55"/>
      <c r="C34" s="58"/>
      <c r="D34" s="52">
        <v>24</v>
      </c>
      <c r="E34" s="63" t="s">
        <v>163</v>
      </c>
      <c r="F34" s="60">
        <v>2</v>
      </c>
      <c r="G34" s="60">
        <v>2</v>
      </c>
      <c r="H34" s="60">
        <f ca="1">RANDBETWEEN(RANDBETWEEN(2,4),5)</f>
        <v>5</v>
      </c>
      <c r="I34" s="60">
        <f ca="1">RANDBETWEEN(RANDBETWEEN(2,4),5)</f>
        <v>3</v>
      </c>
      <c r="J34" s="60">
        <f ca="1">RANDBETWEEN(RANDBETWEEN(2,4),5)</f>
        <v>5</v>
      </c>
      <c r="K34" s="60">
        <v>2</v>
      </c>
      <c r="L34" s="75">
        <f>SUM(M34:N34)</f>
        <v>90</v>
      </c>
      <c r="M34" s="60">
        <v>90</v>
      </c>
      <c r="N34" s="60">
        <v>0</v>
      </c>
      <c r="O34" s="59">
        <f ca="1">RANDBETWEEN(1,15)</f>
        <v>13</v>
      </c>
      <c r="P34" s="60">
        <f ca="1">COUNTIF($F34:K34,P$10)</f>
        <v>2</v>
      </c>
      <c r="Q34" s="60">
        <f ca="1">COUNTIF($F34:L34,Q$10)</f>
        <v>0</v>
      </c>
      <c r="R34" s="60">
        <f ca="1">COUNTIF($F34:M34,R$10)</f>
        <v>1</v>
      </c>
      <c r="S34" s="60">
        <f ca="1">COUNTIF($F34:N34,S$10)</f>
        <v>3</v>
      </c>
      <c r="T34" s="72">
        <f ca="1">COUNTIF(F34:K34,T$10)</f>
        <v>0</v>
      </c>
      <c r="U34" s="73">
        <f ca="1">(IF(F34 = "н/я", 0, F34) + IF(G34 = "н/я", 0, G34) +  IF(H34 = "н/я", 0, H34) +  IF(I34 = "н/я", 0, I34) + IF(J34 = "н/я", 0, J34) + IF(K34 = "н/я", 0, K34))/6</f>
        <v>3.1666666666666665</v>
      </c>
      <c r="V34" s="71"/>
      <c r="W34" s="51">
        <f ca="1">SUM(S34:T34)</f>
        <v>3</v>
      </c>
      <c r="X34" s="51">
        <f ca="1">SUM(R34:T34)</f>
        <v>4</v>
      </c>
      <c r="Y34" s="51"/>
    </row>
    <row r="35" spans="2:25" ht="15.75" customHeight="1" thickBot="1" x14ac:dyDescent="0.3">
      <c r="B35" s="55"/>
      <c r="C35" s="58"/>
      <c r="D35" s="53">
        <v>25</v>
      </c>
      <c r="E35" s="64" t="s">
        <v>143</v>
      </c>
      <c r="F35" s="60">
        <v>2</v>
      </c>
      <c r="G35" s="60">
        <v>2</v>
      </c>
      <c r="H35" s="60">
        <f ca="1">RANDBETWEEN(RANDBETWEEN(2,4),5)</f>
        <v>3</v>
      </c>
      <c r="I35" s="60">
        <f ca="1">RANDBETWEEN(RANDBETWEEN(2,4),5)</f>
        <v>4</v>
      </c>
      <c r="J35" s="60">
        <f ca="1">RANDBETWEEN(RANDBETWEEN(2,4),5)</f>
        <v>5</v>
      </c>
      <c r="K35" s="60">
        <v>2</v>
      </c>
      <c r="L35" s="75">
        <f>SUM(M35:N35)</f>
        <v>134</v>
      </c>
      <c r="M35" s="65">
        <v>134</v>
      </c>
      <c r="N35" s="60">
        <v>0</v>
      </c>
      <c r="O35" s="59">
        <f ca="1">RANDBETWEEN(1,15)</f>
        <v>15</v>
      </c>
      <c r="P35" s="60">
        <f ca="1">COUNTIF($F35:K35,P$10)</f>
        <v>1</v>
      </c>
      <c r="Q35" s="60">
        <f ca="1">COUNTIF($F35:L35,Q$10)</f>
        <v>1</v>
      </c>
      <c r="R35" s="60">
        <f ca="1">COUNTIF($F35:M35,R$10)</f>
        <v>1</v>
      </c>
      <c r="S35" s="60">
        <f ca="1">COUNTIF($F35:N35,S$10)</f>
        <v>3</v>
      </c>
      <c r="T35" s="72">
        <f ca="1">COUNTIF(F35:K35,T$10)</f>
        <v>0</v>
      </c>
      <c r="U35" s="74">
        <f ca="1">(IF(F35 = "н/я", 0, F35) + IF(G35 = "н/я", 0, G35) +  IF(H35 = "н/я", 0, H35) +  IF(I35 = "н/я", 0, I35) + IF(J35 = "н/я", 0, J35) + IF(K35 = "н/я", 0, K35))/6</f>
        <v>3</v>
      </c>
      <c r="V35" s="71"/>
      <c r="W35" s="51">
        <f ca="1">SUM(S35:T35)</f>
        <v>3</v>
      </c>
      <c r="X35" s="51">
        <f ca="1">SUM(R35:T35)</f>
        <v>4</v>
      </c>
      <c r="Y35" s="55"/>
    </row>
    <row r="36" spans="2:25" ht="16.5" thickTop="1" thickBot="1" x14ac:dyDescent="0.3">
      <c r="B36" s="55"/>
      <c r="C36" s="58"/>
      <c r="D36" s="103" t="s">
        <v>121</v>
      </c>
      <c r="E36" s="54">
        <v>5</v>
      </c>
      <c r="F36" s="60">
        <f>COUNTIF(F11:F35,5)</f>
        <v>7</v>
      </c>
      <c r="G36" s="60">
        <f>COUNTIF(G11:G35,5)</f>
        <v>7</v>
      </c>
      <c r="H36" s="60">
        <f ca="1">COUNTIF(H11:H35,5)</f>
        <v>8</v>
      </c>
      <c r="I36" s="60">
        <f ca="1">COUNTIF(I11:I35,5)</f>
        <v>5</v>
      </c>
      <c r="J36" s="60">
        <f ca="1">COUNTIF(J11:J35,5)</f>
        <v>10</v>
      </c>
      <c r="K36" s="60">
        <f>COUNTIF(K11:K35,5)</f>
        <v>8</v>
      </c>
      <c r="L36" s="106">
        <f>SUM(M11:N35)</f>
        <v>660</v>
      </c>
      <c r="M36" s="106">
        <f>SUM(M11:M35)</f>
        <v>461</v>
      </c>
      <c r="N36" s="106">
        <f>SUM(N11:N35)</f>
        <v>199</v>
      </c>
      <c r="O36" s="106">
        <f ca="1">SUM(O11:O35)</f>
        <v>211</v>
      </c>
      <c r="P36" s="140">
        <f ca="1">SUM(P11:P35)</f>
        <v>45</v>
      </c>
      <c r="Q36" s="103">
        <f ca="1">SUM(Q11:Q35)</f>
        <v>0</v>
      </c>
      <c r="R36" s="144">
        <f ca="1">SUM(R11:R35)</f>
        <v>0</v>
      </c>
      <c r="S36" s="118">
        <f ca="1">SUM(S11:S35)</f>
        <v>0</v>
      </c>
      <c r="T36" s="148">
        <f ca="1">SUM(T11:T35)</f>
        <v>15</v>
      </c>
    </row>
    <row r="37" spans="2:25" ht="15.75" thickBot="1" x14ac:dyDescent="0.3">
      <c r="B37" s="55"/>
      <c r="C37" s="58"/>
      <c r="D37" s="104"/>
      <c r="E37" s="49">
        <v>4</v>
      </c>
      <c r="F37" s="60">
        <f>COUNTIF(F12:F36,4)</f>
        <v>9</v>
      </c>
      <c r="G37" s="60">
        <f>COUNTIF(G12:G36,4)</f>
        <v>9</v>
      </c>
      <c r="H37" s="60">
        <f ca="1">COUNTIF(H12:H36,4)</f>
        <v>6</v>
      </c>
      <c r="I37" s="60">
        <f ca="1">COUNTIF(I12:I36,4)</f>
        <v>12</v>
      </c>
      <c r="J37" s="60">
        <f ca="1">COUNTIF(J12:J36,4)</f>
        <v>5</v>
      </c>
      <c r="K37" s="60">
        <f>COUNTIF(K12:K36,4)</f>
        <v>9</v>
      </c>
      <c r="L37" s="107"/>
      <c r="M37" s="107"/>
      <c r="N37" s="107"/>
      <c r="O37" s="107"/>
      <c r="P37" s="141"/>
      <c r="Q37" s="104"/>
      <c r="R37" s="145"/>
      <c r="S37" s="147"/>
      <c r="T37" s="149"/>
    </row>
    <row r="38" spans="2:25" ht="15.75" thickBot="1" x14ac:dyDescent="0.3">
      <c r="B38" s="55"/>
      <c r="C38" s="58"/>
      <c r="D38" s="104"/>
      <c r="E38" s="49">
        <v>3</v>
      </c>
      <c r="F38" s="60">
        <f>COUNTIF(F13:F37,3)</f>
        <v>2</v>
      </c>
      <c r="G38" s="60">
        <f>COUNTIF(G13:G37,3)</f>
        <v>2</v>
      </c>
      <c r="H38" s="60">
        <f ca="1">COUNTIF(H13:H37,3)</f>
        <v>8</v>
      </c>
      <c r="I38" s="60">
        <f ca="1">COUNTIF(I13:I37,3)</f>
        <v>5</v>
      </c>
      <c r="J38" s="60">
        <f ca="1">COUNTIF(J13:J37,3)</f>
        <v>4</v>
      </c>
      <c r="K38" s="60">
        <f>COUNTIF(K13:K37,3)</f>
        <v>2</v>
      </c>
      <c r="L38" s="108"/>
      <c r="M38" s="108"/>
      <c r="N38" s="108"/>
      <c r="O38" s="108"/>
      <c r="P38" s="142"/>
      <c r="Q38" s="105"/>
      <c r="R38" s="146"/>
      <c r="S38" s="119"/>
      <c r="T38" s="150"/>
    </row>
    <row r="39" spans="2:25" ht="16.5" customHeight="1" thickTop="1" thickBot="1" x14ac:dyDescent="0.3">
      <c r="B39" s="55"/>
      <c r="C39" s="58"/>
      <c r="D39" s="104"/>
      <c r="E39" s="49">
        <v>2</v>
      </c>
      <c r="F39" s="60">
        <f>COUNTIF(F14:F38,2)</f>
        <v>4</v>
      </c>
      <c r="G39" s="60">
        <f>COUNTIF(G14:G38,2)</f>
        <v>4</v>
      </c>
      <c r="H39" s="60">
        <f ca="1">COUNTIF(H14:H38,2)</f>
        <v>0</v>
      </c>
      <c r="I39" s="60">
        <f ca="1">COUNTIF(I14:I38,2)</f>
        <v>1</v>
      </c>
      <c r="J39" s="60">
        <f ca="1">COUNTIF(J14:J38,2)</f>
        <v>1</v>
      </c>
      <c r="K39" s="60">
        <f>COUNTIF(K14:K38,2)</f>
        <v>5</v>
      </c>
      <c r="L39" s="88" t="s">
        <v>133</v>
      </c>
      <c r="M39" s="89"/>
      <c r="N39" s="89"/>
      <c r="O39" s="90"/>
      <c r="P39" s="97" t="s">
        <v>134</v>
      </c>
      <c r="Q39" s="89"/>
      <c r="R39" s="89"/>
      <c r="S39" s="89"/>
      <c r="T39" s="98"/>
      <c r="U39" s="66"/>
      <c r="V39" s="56"/>
      <c r="W39" s="56"/>
      <c r="X39" s="55"/>
      <c r="Y39" s="55"/>
    </row>
    <row r="40" spans="2:25" ht="15.75" thickBot="1" x14ac:dyDescent="0.3">
      <c r="B40" s="55"/>
      <c r="C40" s="58"/>
      <c r="D40" s="105"/>
      <c r="E40" s="50" t="s">
        <v>132</v>
      </c>
      <c r="F40" s="65">
        <f>COUNTIF(F11:F35,"н/я")</f>
        <v>3</v>
      </c>
      <c r="G40" s="65">
        <f>COUNTIF(G11:G35,"н/я")</f>
        <v>3</v>
      </c>
      <c r="H40" s="65">
        <f ca="1">COUNTIF(H11:H35,"н/я")</f>
        <v>2</v>
      </c>
      <c r="I40" s="65">
        <f ca="1">COUNTIF(I11:I35,"н/я")</f>
        <v>1</v>
      </c>
      <c r="J40" s="65">
        <f ca="1">COUNTIF(J11:J35,"н/я")</f>
        <v>4</v>
      </c>
      <c r="K40" s="65">
        <f>COUNTIF(K11:K35,"н/я")</f>
        <v>2</v>
      </c>
      <c r="L40" s="91"/>
      <c r="M40" s="92"/>
      <c r="N40" s="92"/>
      <c r="O40" s="93"/>
      <c r="P40" s="99"/>
      <c r="Q40" s="143"/>
      <c r="R40" s="143"/>
      <c r="S40" s="143"/>
      <c r="T40" s="100"/>
      <c r="U40" s="66"/>
      <c r="V40" s="56"/>
      <c r="W40" s="56"/>
      <c r="X40" s="55"/>
      <c r="Y40" s="55"/>
    </row>
    <row r="41" spans="2:25" ht="16.5" thickTop="1" thickBot="1" x14ac:dyDescent="0.3">
      <c r="B41" s="55"/>
      <c r="C41" s="58"/>
      <c r="D41" s="85" t="s">
        <v>131</v>
      </c>
      <c r="E41" s="86"/>
      <c r="F41" s="69">
        <f>((F36*5) + (F37*4) + (F38*3) + (F39*2))/SUM(F36:F40)</f>
        <v>3.4</v>
      </c>
      <c r="G41" s="69">
        <f>((G36*5) + (G37*4) + (G38*3) + (G39*2))/SUM(G36:G40)</f>
        <v>3.4</v>
      </c>
      <c r="H41" s="69">
        <f ca="1">((H36*5) + (H37*4) + (H38*3) + (H39*2))/SUM(H36:H40)</f>
        <v>3.6666666666666665</v>
      </c>
      <c r="I41" s="69">
        <f ca="1">((I36*5) + (I37*4) + (I38*3) + (I39*2))/SUM(I36:I40)</f>
        <v>3.75</v>
      </c>
      <c r="J41" s="69">
        <f ca="1">((J36*5) + (J37*4) + (J38*3) + (J39*2))/SUM(J36:J40)</f>
        <v>3.5</v>
      </c>
      <c r="K41" s="69">
        <f>((K36*5) + (K37*4) + (K38*3) + (K39*2))/SUM(K36:K40)</f>
        <v>3.5384615384615383</v>
      </c>
      <c r="L41" s="94"/>
      <c r="M41" s="95"/>
      <c r="N41" s="95"/>
      <c r="O41" s="96"/>
      <c r="P41" s="101"/>
      <c r="Q41" s="95"/>
      <c r="R41" s="95"/>
      <c r="S41" s="95"/>
      <c r="T41" s="102"/>
      <c r="U41" s="66"/>
      <c r="V41" s="56"/>
      <c r="W41" s="56"/>
      <c r="X41" s="55"/>
      <c r="Y41" s="55"/>
    </row>
    <row r="42" spans="2:25" ht="15.75" thickBot="1" x14ac:dyDescent="0.3">
      <c r="B42" s="55"/>
      <c r="C42" s="56"/>
      <c r="D42" s="67"/>
      <c r="E42" s="67"/>
      <c r="F42" s="67"/>
      <c r="G42" s="67"/>
      <c r="H42" s="67"/>
      <c r="I42" s="67"/>
      <c r="J42" s="67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56"/>
      <c r="W42" s="56"/>
      <c r="X42" s="55"/>
      <c r="Y42" s="55"/>
    </row>
    <row r="43" spans="2:25" ht="15.75" thickBot="1" x14ac:dyDescent="0.3">
      <c r="B43" s="55"/>
      <c r="C43" s="68"/>
      <c r="D43" s="79" t="s">
        <v>135</v>
      </c>
      <c r="E43" s="80"/>
      <c r="F43" s="80"/>
      <c r="G43" s="81"/>
      <c r="H43" s="87">
        <f ca="1">AVERAGE(F41:K41)</f>
        <v>3.5425213675213683</v>
      </c>
      <c r="I43" s="83"/>
      <c r="J43" s="84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56"/>
      <c r="W43" s="56"/>
      <c r="X43" s="55"/>
      <c r="Y43" s="55"/>
    </row>
    <row r="44" spans="2:25" ht="15.75" thickBot="1" x14ac:dyDescent="0.3">
      <c r="B44" s="55"/>
      <c r="C44" s="68"/>
      <c r="D44" s="79" t="s">
        <v>136</v>
      </c>
      <c r="E44" s="80"/>
      <c r="F44" s="80"/>
      <c r="G44" s="81"/>
      <c r="H44" s="82">
        <f ca="1">SUM(W11:W35)/25</f>
        <v>0</v>
      </c>
      <c r="I44" s="83"/>
      <c r="J44" s="84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56"/>
      <c r="W44" s="56"/>
      <c r="X44" s="55"/>
      <c r="Y44" s="55"/>
    </row>
    <row r="45" spans="2:25" ht="15.75" thickBot="1" x14ac:dyDescent="0.3">
      <c r="B45" s="55"/>
      <c r="C45" s="68"/>
      <c r="D45" s="79" t="s">
        <v>137</v>
      </c>
      <c r="E45" s="80"/>
      <c r="F45" s="80"/>
      <c r="G45" s="81"/>
      <c r="H45" s="82"/>
      <c r="I45" s="83"/>
      <c r="J45" s="84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56"/>
      <c r="W45" s="56"/>
      <c r="X45" s="55"/>
      <c r="Y45" s="55"/>
    </row>
    <row r="46" spans="2:25" ht="15.75" thickBot="1" x14ac:dyDescent="0.3">
      <c r="B46" s="55"/>
      <c r="C46" s="5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56"/>
      <c r="W46" s="56"/>
      <c r="X46" s="55"/>
      <c r="Y46" s="55"/>
    </row>
    <row r="47" spans="2:25" x14ac:dyDescent="0.25"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</row>
  </sheetData>
  <mergeCells count="41">
    <mergeCell ref="S36:S38"/>
    <mergeCell ref="Q36:Q38"/>
    <mergeCell ref="P36:P38"/>
    <mergeCell ref="P39:T41"/>
    <mergeCell ref="R36:R38"/>
    <mergeCell ref="T36:T38"/>
    <mergeCell ref="D45:G45"/>
    <mergeCell ref="H45:J45"/>
    <mergeCell ref="D41:E41"/>
    <mergeCell ref="D43:G43"/>
    <mergeCell ref="H43:J43"/>
    <mergeCell ref="D44:G44"/>
    <mergeCell ref="H44:J44"/>
    <mergeCell ref="L39:O41"/>
    <mergeCell ref="D36:D40"/>
    <mergeCell ref="L36:L38"/>
    <mergeCell ref="M36:M38"/>
    <mergeCell ref="N36:N38"/>
    <mergeCell ref="O36:O38"/>
    <mergeCell ref="J9:J10"/>
    <mergeCell ref="K9:K10"/>
    <mergeCell ref="L9:L10"/>
    <mergeCell ref="M9:M10"/>
    <mergeCell ref="N9:N10"/>
    <mergeCell ref="O9:O10"/>
    <mergeCell ref="U9:U10"/>
    <mergeCell ref="D8:D10"/>
    <mergeCell ref="E8:E10"/>
    <mergeCell ref="F8:K8"/>
    <mergeCell ref="L8:O8"/>
    <mergeCell ref="P8:U8"/>
    <mergeCell ref="F9:F10"/>
    <mergeCell ref="G9:G10"/>
    <mergeCell ref="H9:H10"/>
    <mergeCell ref="I9:I10"/>
    <mergeCell ref="D7:U7"/>
    <mergeCell ref="D4:U4"/>
    <mergeCell ref="D5:U5"/>
    <mergeCell ref="D6:E6"/>
    <mergeCell ref="F6:P6"/>
    <mergeCell ref="Q6:U6"/>
  </mergeCells>
  <conditionalFormatting sqref="F11:K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9</vt:lpstr>
      <vt:lpstr>10</vt:lpstr>
      <vt:lpstr>Лист1</vt:lpstr>
      <vt:lpstr>'9'!Область_печати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2022-12-26T14:47:25Z</dcterms:modified>
</cp:coreProperties>
</file>