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5D04963-7481-4228-A9E0-FC8BC9FA9C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9" sheetId="1" r:id="rId1"/>
    <sheet name="10" sheetId="2" r:id="rId2"/>
  </sheets>
  <definedNames>
    <definedName name="_xlnm._FilterDatabase" localSheetId="0" hidden="1">'9'!$F$1:$F$59</definedName>
    <definedName name="_xlnm.Print_Area" localSheetId="0">'9'!$A$1:$W$33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5" i="2" l="1"/>
  <c r="K15" i="2"/>
  <c r="K13" i="2"/>
  <c r="K14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12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E10" i="2"/>
  <c r="E11" i="2"/>
  <c r="E12" i="2"/>
  <c r="E13" i="2"/>
  <c r="E15" i="2"/>
  <c r="E16" i="2"/>
  <c r="E17" i="2"/>
  <c r="E18" i="2"/>
  <c r="E19" i="2"/>
  <c r="E20" i="2"/>
  <c r="E22" i="2"/>
  <c r="E23" i="2"/>
  <c r="E24" i="2"/>
  <c r="E25" i="2"/>
  <c r="E26" i="2"/>
  <c r="E27" i="2"/>
  <c r="E28" i="2"/>
  <c r="E29" i="2"/>
  <c r="E30" i="2"/>
  <c r="E31" i="2"/>
  <c r="E33" i="2"/>
  <c r="E34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4" i="2"/>
  <c r="F25" i="2"/>
  <c r="F26" i="2"/>
  <c r="F27" i="2"/>
  <c r="F28" i="2"/>
  <c r="F30" i="2"/>
  <c r="F31" i="2"/>
  <c r="F32" i="2"/>
  <c r="F33" i="2"/>
  <c r="F34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7" i="2"/>
  <c r="G28" i="2"/>
  <c r="G29" i="2"/>
  <c r="G30" i="2"/>
  <c r="G31" i="2"/>
  <c r="G33" i="2"/>
  <c r="G34" i="2"/>
  <c r="N10" i="2"/>
  <c r="I17" i="2"/>
  <c r="I18" i="2"/>
  <c r="M35" i="2"/>
  <c r="L35" i="2"/>
  <c r="N35" i="2" l="1"/>
  <c r="H11" i="2" l="1"/>
  <c r="I11" i="2"/>
  <c r="J11" i="2"/>
  <c r="H12" i="2"/>
  <c r="I12" i="2"/>
  <c r="J12" i="2"/>
  <c r="H13" i="2"/>
  <c r="I13" i="2"/>
  <c r="J13" i="2"/>
  <c r="H14" i="2"/>
  <c r="I14" i="2"/>
  <c r="H15" i="2"/>
  <c r="I15" i="2"/>
  <c r="J15" i="2"/>
  <c r="J16" i="2"/>
  <c r="H17" i="2"/>
  <c r="J17" i="2"/>
  <c r="H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J31" i="2"/>
  <c r="H32" i="2"/>
  <c r="J32" i="2"/>
  <c r="H33" i="2"/>
  <c r="I33" i="2"/>
  <c r="J33" i="2"/>
  <c r="H34" i="2"/>
  <c r="I34" i="2"/>
  <c r="J34" i="2"/>
  <c r="H10" i="2"/>
  <c r="I10" i="2"/>
  <c r="J10" i="2"/>
  <c r="O28" i="2" l="1"/>
  <c r="O34" i="2"/>
  <c r="O25" i="2"/>
  <c r="O21" i="2"/>
  <c r="O18" i="2"/>
  <c r="O14" i="2"/>
  <c r="O33" i="2"/>
  <c r="O31" i="2"/>
  <c r="O16" i="2"/>
  <c r="O32" i="2"/>
  <c r="O30" i="2"/>
  <c r="O29" i="2"/>
  <c r="O17" i="2"/>
  <c r="O22" i="2"/>
  <c r="O11" i="2"/>
  <c r="O26" i="2"/>
  <c r="O23" i="2"/>
  <c r="O19" i="2"/>
  <c r="O15" i="2"/>
  <c r="O12" i="2"/>
  <c r="O27" i="2"/>
  <c r="O24" i="2"/>
  <c r="O20" i="2"/>
  <c r="O13" i="2"/>
  <c r="O10" i="2"/>
  <c r="S16" i="2"/>
  <c r="I39" i="2"/>
  <c r="H39" i="2"/>
  <c r="G39" i="2"/>
  <c r="J35" i="2"/>
  <c r="J36" i="2" s="1"/>
  <c r="J37" i="2" s="1"/>
  <c r="J39" i="2"/>
  <c r="F35" i="2"/>
  <c r="F39" i="2"/>
  <c r="S13" i="2"/>
  <c r="I35" i="2"/>
  <c r="H35" i="2"/>
  <c r="G35" i="2"/>
  <c r="E35" i="2"/>
  <c r="S11" i="2"/>
  <c r="S30" i="2"/>
  <c r="S34" i="2"/>
  <c r="S10" i="2"/>
  <c r="S15" i="2"/>
  <c r="S14" i="2"/>
  <c r="S12" i="2"/>
  <c r="S29" i="2"/>
  <c r="S24" i="2"/>
  <c r="S22" i="2"/>
  <c r="S21" i="2"/>
  <c r="S19" i="2"/>
  <c r="S17" i="2"/>
  <c r="S33" i="2"/>
  <c r="S31" i="2"/>
  <c r="S26" i="2"/>
  <c r="S32" i="2"/>
  <c r="S27" i="2"/>
  <c r="S28" i="2"/>
  <c r="S25" i="2"/>
  <c r="S23" i="2"/>
  <c r="S20" i="2"/>
  <c r="S18" i="2"/>
  <c r="T34" i="2"/>
  <c r="T16" i="2"/>
  <c r="T30" i="2"/>
  <c r="T13" i="2"/>
  <c r="T32" i="2"/>
  <c r="T29" i="2"/>
  <c r="T27" i="2"/>
  <c r="T24" i="2"/>
  <c r="T22" i="2"/>
  <c r="T33" i="2"/>
  <c r="T31" i="2"/>
  <c r="T26" i="2"/>
  <c r="T15" i="2"/>
  <c r="T14" i="2"/>
  <c r="T12" i="2"/>
  <c r="T11" i="2"/>
  <c r="T21" i="2"/>
  <c r="T19" i="2"/>
  <c r="T17" i="2"/>
  <c r="T28" i="2"/>
  <c r="T25" i="2"/>
  <c r="T23" i="2"/>
  <c r="T20" i="2"/>
  <c r="T18" i="2"/>
  <c r="T10" i="2"/>
  <c r="E39" i="2"/>
  <c r="S5" i="1"/>
  <c r="K4" i="1"/>
  <c r="S35" i="2" l="1"/>
  <c r="O35" i="2"/>
  <c r="I36" i="2"/>
  <c r="I37" i="2" s="1"/>
  <c r="I38" i="2" s="1"/>
  <c r="H36" i="2"/>
  <c r="H37" i="2" s="1"/>
  <c r="H38" i="2" s="1"/>
  <c r="G36" i="2"/>
  <c r="G37" i="2" s="1"/>
  <c r="F36" i="2"/>
  <c r="F37" i="2" s="1"/>
  <c r="J38" i="2"/>
  <c r="J40" i="2" s="1"/>
  <c r="E36" i="2"/>
  <c r="S4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F38" i="2" l="1"/>
  <c r="F40" i="2" s="1"/>
  <c r="G38" i="2"/>
  <c r="G40" i="2" s="1"/>
  <c r="I40" i="2"/>
  <c r="H40" i="2"/>
  <c r="E37" i="2"/>
  <c r="E38" i="2" s="1"/>
  <c r="N13" i="1"/>
  <c r="R13" i="1" s="1"/>
  <c r="O7" i="1"/>
  <c r="O4" i="1"/>
  <c r="O5" i="1"/>
  <c r="O6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I7" i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4" i="1"/>
  <c r="R4" i="1" s="1"/>
  <c r="G42" i="2" l="1"/>
  <c r="E40" i="2"/>
  <c r="U7" i="1"/>
  <c r="I4" i="1"/>
  <c r="U4" i="1" s="1"/>
  <c r="I5" i="1"/>
  <c r="U5" i="1" s="1"/>
  <c r="I6" i="1"/>
  <c r="U6" i="1" s="1"/>
  <c r="I8" i="1"/>
  <c r="U8" i="1" s="1"/>
  <c r="I9" i="1"/>
  <c r="U9" i="1" s="1"/>
  <c r="I10" i="1"/>
  <c r="U10" i="1" s="1"/>
  <c r="I11" i="1"/>
  <c r="U11" i="1" s="1"/>
  <c r="I12" i="1"/>
  <c r="U12" i="1" s="1"/>
  <c r="I13" i="1"/>
  <c r="U13" i="1" s="1"/>
  <c r="I14" i="1"/>
  <c r="U14" i="1" s="1"/>
  <c r="I15" i="1"/>
  <c r="U15" i="1" s="1"/>
  <c r="I16" i="1"/>
  <c r="U16" i="1" s="1"/>
  <c r="I17" i="1"/>
  <c r="U17" i="1" s="1"/>
  <c r="I18" i="1"/>
  <c r="U18" i="1" s="1"/>
  <c r="I19" i="1"/>
  <c r="U19" i="1" s="1"/>
  <c r="I20" i="1"/>
  <c r="U20" i="1" s="1"/>
  <c r="I21" i="1"/>
  <c r="U21" i="1" s="1"/>
  <c r="I22" i="1"/>
  <c r="U22" i="1" s="1"/>
  <c r="I23" i="1"/>
  <c r="U23" i="1" s="1"/>
  <c r="I24" i="1"/>
  <c r="U24" i="1" s="1"/>
  <c r="I25" i="1"/>
  <c r="U25" i="1" s="1"/>
  <c r="I26" i="1"/>
  <c r="U26" i="1" s="1"/>
  <c r="I27" i="1"/>
  <c r="U27" i="1" s="1"/>
  <c r="I28" i="1"/>
  <c r="U28" i="1" s="1"/>
  <c r="I29" i="1"/>
  <c r="U29" i="1" s="1"/>
  <c r="I30" i="1"/>
  <c r="U30" i="1" s="1"/>
  <c r="I31" i="1"/>
  <c r="U31" i="1" s="1"/>
  <c r="F5" i="1" l="1"/>
  <c r="P5" i="1" s="1"/>
  <c r="Q5" i="1" s="1"/>
  <c r="F6" i="1"/>
  <c r="P6" i="1" s="1"/>
  <c r="Q6" i="1" s="1"/>
  <c r="F7" i="1"/>
  <c r="P7" i="1" s="1"/>
  <c r="Q7" i="1" s="1"/>
  <c r="F8" i="1"/>
  <c r="P8" i="1" s="1"/>
  <c r="Q8" i="1" s="1"/>
  <c r="F9" i="1"/>
  <c r="P9" i="1" s="1"/>
  <c r="Q9" i="1" s="1"/>
  <c r="F10" i="1"/>
  <c r="P10" i="1" s="1"/>
  <c r="Q10" i="1" s="1"/>
  <c r="F11" i="1"/>
  <c r="P11" i="1" s="1"/>
  <c r="Q11" i="1" s="1"/>
  <c r="F12" i="1"/>
  <c r="P12" i="1" s="1"/>
  <c r="Q12" i="1" s="1"/>
  <c r="F13" i="1"/>
  <c r="P13" i="1" s="1"/>
  <c r="Q13" i="1" s="1"/>
  <c r="F14" i="1"/>
  <c r="P14" i="1" s="1"/>
  <c r="Q14" i="1" s="1"/>
  <c r="F15" i="1"/>
  <c r="P15" i="1" s="1"/>
  <c r="Q15" i="1" s="1"/>
  <c r="F16" i="1"/>
  <c r="P16" i="1" s="1"/>
  <c r="Q16" i="1" s="1"/>
  <c r="F17" i="1"/>
  <c r="P17" i="1" s="1"/>
  <c r="Q17" i="1" s="1"/>
  <c r="F18" i="1"/>
  <c r="P18" i="1" s="1"/>
  <c r="Q18" i="1" s="1"/>
  <c r="F19" i="1"/>
  <c r="P19" i="1" s="1"/>
  <c r="Q19" i="1" s="1"/>
  <c r="F20" i="1"/>
  <c r="P20" i="1" s="1"/>
  <c r="Q20" i="1" s="1"/>
  <c r="F21" i="1"/>
  <c r="P21" i="1" s="1"/>
  <c r="Q21" i="1" s="1"/>
  <c r="F22" i="1"/>
  <c r="P22" i="1" s="1"/>
  <c r="Q22" i="1" s="1"/>
  <c r="F23" i="1"/>
  <c r="P23" i="1" s="1"/>
  <c r="Q23" i="1" s="1"/>
  <c r="F24" i="1"/>
  <c r="P24" i="1" s="1"/>
  <c r="Q24" i="1" s="1"/>
  <c r="F25" i="1"/>
  <c r="P25" i="1" s="1"/>
  <c r="Q25" i="1" s="1"/>
  <c r="F26" i="1"/>
  <c r="P26" i="1" s="1"/>
  <c r="Q26" i="1" s="1"/>
  <c r="F27" i="1"/>
  <c r="P27" i="1" s="1"/>
  <c r="Q27" i="1" s="1"/>
  <c r="F28" i="1"/>
  <c r="P28" i="1" s="1"/>
  <c r="Q28" i="1" s="1"/>
  <c r="F29" i="1"/>
  <c r="P29" i="1" s="1"/>
  <c r="Q29" i="1" s="1"/>
  <c r="F30" i="1"/>
  <c r="P30" i="1" s="1"/>
  <c r="Q30" i="1" s="1"/>
  <c r="F31" i="1"/>
  <c r="P31" i="1" s="1"/>
  <c r="Q31" i="1" s="1"/>
  <c r="M5" i="1"/>
  <c r="T5" i="1" s="1"/>
  <c r="M6" i="1"/>
  <c r="M7" i="1"/>
  <c r="M8" i="1"/>
  <c r="T8" i="1" s="1"/>
  <c r="M9" i="1"/>
  <c r="T9" i="1" s="1"/>
  <c r="M10" i="1"/>
  <c r="T10" i="1" s="1"/>
  <c r="M11" i="1"/>
  <c r="T11" i="1" s="1"/>
  <c r="M12" i="1"/>
  <c r="T12" i="1" s="1"/>
  <c r="M13" i="1"/>
  <c r="T13" i="1" s="1"/>
  <c r="M14" i="1"/>
  <c r="T14" i="1" s="1"/>
  <c r="M15" i="1"/>
  <c r="T15" i="1" s="1"/>
  <c r="M16" i="1"/>
  <c r="T16" i="1" s="1"/>
  <c r="M17" i="1"/>
  <c r="T17" i="1" s="1"/>
  <c r="M18" i="1"/>
  <c r="T18" i="1" s="1"/>
  <c r="M19" i="1"/>
  <c r="T19" i="1" s="1"/>
  <c r="M20" i="1"/>
  <c r="M21" i="1"/>
  <c r="T21" i="1" s="1"/>
  <c r="M22" i="1"/>
  <c r="T22" i="1" s="1"/>
  <c r="M23" i="1"/>
  <c r="T23" i="1" s="1"/>
  <c r="M24" i="1"/>
  <c r="T24" i="1" s="1"/>
  <c r="M25" i="1"/>
  <c r="M26" i="1"/>
  <c r="T26" i="1" s="1"/>
  <c r="M27" i="1"/>
  <c r="T27" i="1" s="1"/>
  <c r="M28" i="1"/>
  <c r="M29" i="1"/>
  <c r="T29" i="1" s="1"/>
  <c r="M30" i="1"/>
  <c r="T30" i="1" s="1"/>
  <c r="M31" i="1"/>
  <c r="T31" i="1" s="1"/>
  <c r="M4" i="1"/>
  <c r="T4" i="1" s="1"/>
  <c r="F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J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V11" i="1" l="1"/>
  <c r="P4" i="1"/>
  <c r="Q4" i="1" s="1"/>
  <c r="V24" i="1"/>
  <c r="V31" i="1"/>
  <c r="V30" i="1"/>
  <c r="V23" i="1"/>
  <c r="V13" i="1"/>
  <c r="V10" i="1"/>
  <c r="V18" i="1"/>
  <c r="V12" i="1"/>
  <c r="T28" i="1"/>
  <c r="V28" i="1"/>
  <c r="T20" i="1"/>
  <c r="V20" i="1"/>
  <c r="V16" i="1"/>
  <c r="V29" i="1"/>
  <c r="V27" i="1"/>
  <c r="V8" i="1"/>
  <c r="V9" i="1"/>
  <c r="V17" i="1"/>
  <c r="V4" i="1"/>
  <c r="V22" i="1"/>
  <c r="T25" i="1"/>
  <c r="V25" i="1"/>
  <c r="V15" i="1"/>
  <c r="V26" i="1"/>
  <c r="V19" i="1"/>
  <c r="V21" i="1"/>
  <c r="T6" i="1"/>
  <c r="V6" i="1"/>
  <c r="T7" i="1"/>
  <c r="V7" i="1"/>
  <c r="V5" i="1"/>
  <c r="V14" i="1"/>
  <c r="Q12" i="2"/>
  <c r="R12" i="2"/>
  <c r="V12" i="2" s="1"/>
  <c r="P12" i="2"/>
  <c r="W12" i="2" l="1"/>
  <c r="Q15" i="2"/>
  <c r="R24" i="2"/>
  <c r="V24" i="2" s="1"/>
  <c r="Q28" i="2"/>
  <c r="Q20" i="2"/>
  <c r="Q16" i="2"/>
  <c r="Q18" i="2"/>
  <c r="Q21" i="2"/>
  <c r="R19" i="2"/>
  <c r="V19" i="2" s="1"/>
  <c r="R27" i="2"/>
  <c r="V27" i="2" s="1"/>
  <c r="R22" i="2"/>
  <c r="V22" i="2" s="1"/>
  <c r="R29" i="2"/>
  <c r="R23" i="2"/>
  <c r="V23" i="2" s="1"/>
  <c r="R14" i="2"/>
  <c r="V14" i="2" s="1"/>
  <c r="Q19" i="2"/>
  <c r="W19" i="2" s="1"/>
  <c r="R26" i="2"/>
  <c r="V26" i="2" s="1"/>
  <c r="R15" i="2"/>
  <c r="V15" i="2" s="1"/>
  <c r="Q23" i="2"/>
  <c r="P23" i="2"/>
  <c r="Q32" i="2"/>
  <c r="R21" i="2"/>
  <c r="V21" i="2" s="1"/>
  <c r="Q14" i="2"/>
  <c r="R18" i="2"/>
  <c r="V18" i="2" s="1"/>
  <c r="R25" i="2"/>
  <c r="V25" i="2" s="1"/>
  <c r="P22" i="2"/>
  <c r="Q29" i="2"/>
  <c r="P27" i="2"/>
  <c r="Q30" i="2"/>
  <c r="Q26" i="2"/>
  <c r="R33" i="2"/>
  <c r="V33" i="2" s="1"/>
  <c r="R31" i="2"/>
  <c r="V31" i="2" s="1"/>
  <c r="R13" i="2"/>
  <c r="V13" i="2" s="1"/>
  <c r="Q17" i="2"/>
  <c r="Q13" i="2"/>
  <c r="R20" i="2"/>
  <c r="V20" i="2" s="1"/>
  <c r="R32" i="2"/>
  <c r="V32" i="2" s="1"/>
  <c r="R34" i="2"/>
  <c r="V34" i="2" s="1"/>
  <c r="R16" i="2"/>
  <c r="V16" i="2" s="1"/>
  <c r="Q27" i="2"/>
  <c r="W27" i="2" s="1"/>
  <c r="R17" i="2"/>
  <c r="V17" i="2" s="1"/>
  <c r="Q31" i="2"/>
  <c r="Q34" i="2"/>
  <c r="P33" i="2"/>
  <c r="P13" i="2"/>
  <c r="P30" i="2"/>
  <c r="Q24" i="2"/>
  <c r="P29" i="2"/>
  <c r="P14" i="2"/>
  <c r="Q22" i="2"/>
  <c r="P32" i="2"/>
  <c r="P15" i="2"/>
  <c r="P17" i="2"/>
  <c r="P31" i="2"/>
  <c r="P34" i="2"/>
  <c r="P25" i="2"/>
  <c r="Q25" i="2"/>
  <c r="R28" i="2"/>
  <c r="V28" i="2" s="1"/>
  <c r="R30" i="2"/>
  <c r="V30" i="2" s="1"/>
  <c r="Q33" i="2"/>
  <c r="P24" i="2"/>
  <c r="P28" i="2"/>
  <c r="P20" i="2"/>
  <c r="P16" i="2"/>
  <c r="P18" i="2"/>
  <c r="P21" i="2"/>
  <c r="P26" i="2"/>
  <c r="P19" i="2"/>
  <c r="W24" i="2" l="1"/>
  <c r="W31" i="2"/>
  <c r="W26" i="2"/>
  <c r="W21" i="2"/>
  <c r="W18" i="2"/>
  <c r="W13" i="2"/>
  <c r="W22" i="2"/>
  <c r="W14" i="2"/>
  <c r="W23" i="2"/>
  <c r="W29" i="2"/>
  <c r="V29" i="2"/>
  <c r="W34" i="2"/>
  <c r="W32" i="2"/>
  <c r="W20" i="2"/>
  <c r="W15" i="2"/>
  <c r="W17" i="2"/>
  <c r="W33" i="2"/>
  <c r="W25" i="2"/>
  <c r="W30" i="2"/>
  <c r="W28" i="2"/>
  <c r="W16" i="2"/>
  <c r="W11" i="2" l="1"/>
  <c r="Q11" i="2"/>
  <c r="V11" i="2"/>
  <c r="R11" i="2"/>
  <c r="P35" i="2"/>
  <c r="P10" i="2"/>
  <c r="R35" i="2"/>
  <c r="R10" i="2"/>
  <c r="V10" i="2"/>
  <c r="K11" i="2"/>
  <c r="P11" i="2"/>
  <c r="K10" i="2"/>
  <c r="Q10" i="2"/>
  <c r="W10" i="2"/>
</calcChain>
</file>

<file path=xl/sharedStrings.xml><?xml version="1.0" encoding="utf-8"?>
<sst xmlns="http://schemas.openxmlformats.org/spreadsheetml/2006/main" count="200" uniqueCount="172">
  <si>
    <t>Начисление по поступлению</t>
  </si>
  <si>
    <t>Бонус к стипендии</t>
  </si>
  <si>
    <t>Стипендия</t>
  </si>
  <si>
    <t>ID</t>
  </si>
  <si>
    <t>Год поступления</t>
  </si>
  <si>
    <t>Форма обучения</t>
  </si>
  <si>
    <t>Учебное заведение</t>
  </si>
  <si>
    <t>Телефон студента</t>
  </si>
  <si>
    <t>Телефон папы</t>
  </si>
  <si>
    <t>Телефон мамы</t>
  </si>
  <si>
    <t>Адрес</t>
  </si>
  <si>
    <t>Пол</t>
  </si>
  <si>
    <t>Возраст</t>
  </si>
  <si>
    <t>Дата рождения</t>
  </si>
  <si>
    <t>Отчество</t>
  </si>
  <si>
    <t>Имя</t>
  </si>
  <si>
    <t>Фамилия</t>
  </si>
  <si>
    <t>Расчёт</t>
  </si>
  <si>
    <t>Серия и номер паспорта</t>
  </si>
  <si>
    <t>Контакты</t>
  </si>
  <si>
    <t>Паспортные данные</t>
  </si>
  <si>
    <t>Военная служба</t>
  </si>
  <si>
    <t>Курс обучения</t>
  </si>
  <si>
    <t>Место учёбы</t>
  </si>
  <si>
    <t xml:space="preserve">  </t>
  </si>
  <si>
    <t>Александр</t>
  </si>
  <si>
    <t>Егор</t>
  </si>
  <si>
    <t>Маргарита</t>
  </si>
  <si>
    <t>Арсений</t>
  </si>
  <si>
    <t>Даниил</t>
  </si>
  <si>
    <t>Дмитрий</t>
  </si>
  <si>
    <t>Артём</t>
  </si>
  <si>
    <t>Игорь</t>
  </si>
  <si>
    <t>Иван</t>
  </si>
  <si>
    <t>Михаил</t>
  </si>
  <si>
    <t>Ростислав</t>
  </si>
  <si>
    <t>Рауль</t>
  </si>
  <si>
    <t>Юсиф</t>
  </si>
  <si>
    <t>Арина</t>
  </si>
  <si>
    <t>Василий</t>
  </si>
  <si>
    <t>Ниджат</t>
  </si>
  <si>
    <t>Арсен</t>
  </si>
  <si>
    <t>Захар</t>
  </si>
  <si>
    <t>Алексей</t>
  </si>
  <si>
    <t>Айдыс</t>
  </si>
  <si>
    <t>Анастасия</t>
  </si>
  <si>
    <t>Софья</t>
  </si>
  <si>
    <t>Николай</t>
  </si>
  <si>
    <t>Рамазан</t>
  </si>
  <si>
    <t>Генадьевич</t>
  </si>
  <si>
    <t>Юрьевич</t>
  </si>
  <si>
    <t>Олеговна</t>
  </si>
  <si>
    <t>Александрович</t>
  </si>
  <si>
    <t>Романович</t>
  </si>
  <si>
    <t>Сергеевич</t>
  </si>
  <si>
    <t>Витальевич</t>
  </si>
  <si>
    <t>Олегович</t>
  </si>
  <si>
    <t>Вадимович</t>
  </si>
  <si>
    <t>Рамилевич</t>
  </si>
  <si>
    <t>Эльшанович</t>
  </si>
  <si>
    <t>Дмитриевич</t>
  </si>
  <si>
    <t>Райеддинович</t>
  </si>
  <si>
    <t>Альбертович</t>
  </si>
  <si>
    <t>Мергенович</t>
  </si>
  <si>
    <t>Вадимовна</t>
  </si>
  <si>
    <t>Владимировна</t>
  </si>
  <si>
    <t>Владимирович</t>
  </si>
  <si>
    <t>Павлович</t>
  </si>
  <si>
    <t>Рустямович</t>
  </si>
  <si>
    <t>Азаров</t>
  </si>
  <si>
    <t>Арянов</t>
  </si>
  <si>
    <t>Бозгалева</t>
  </si>
  <si>
    <t>Глушков</t>
  </si>
  <si>
    <t>Дергачёв</t>
  </si>
  <si>
    <t>Дергилев</t>
  </si>
  <si>
    <t>Ерохин</t>
  </si>
  <si>
    <t>Ефимов</t>
  </si>
  <si>
    <t>Жабовский</t>
  </si>
  <si>
    <t>Жидков</t>
  </si>
  <si>
    <t>Замятин</t>
  </si>
  <si>
    <t>Игошев</t>
  </si>
  <si>
    <t>Исмаилов</t>
  </si>
  <si>
    <t>Клюева</t>
  </si>
  <si>
    <t>Макаров</t>
  </si>
  <si>
    <t>Мирзоев</t>
  </si>
  <si>
    <t>Назранов</t>
  </si>
  <si>
    <t>Низовкин</t>
  </si>
  <si>
    <t>Николаев</t>
  </si>
  <si>
    <t>Ооржак</t>
  </si>
  <si>
    <t>Плахова</t>
  </si>
  <si>
    <t>Рощупкина</t>
  </si>
  <si>
    <t>Санин</t>
  </si>
  <si>
    <t>Селезнев</t>
  </si>
  <si>
    <t>Соболев</t>
  </si>
  <si>
    <t>Юсипов</t>
  </si>
  <si>
    <t>Иглар оглы</t>
  </si>
  <si>
    <t>Мансум</t>
  </si>
  <si>
    <t>М</t>
  </si>
  <si>
    <t>г. Москва</t>
  </si>
  <si>
    <t>г. Санкт-Петербург</t>
  </si>
  <si>
    <t>г. Архангельск</t>
  </si>
  <si>
    <t>г. Воронеж</t>
  </si>
  <si>
    <t>г. Новосибирск</t>
  </si>
  <si>
    <t>г. Сходня</t>
  </si>
  <si>
    <t>г. Химки</t>
  </si>
  <si>
    <t>г. Домодедово</t>
  </si>
  <si>
    <t>г. Омск</t>
  </si>
  <si>
    <t>МИРЭА</t>
  </si>
  <si>
    <t>МПТ</t>
  </si>
  <si>
    <t>РЭУ</t>
  </si>
  <si>
    <t>МГУ</t>
  </si>
  <si>
    <t>РУДН</t>
  </si>
  <si>
    <t>Оценки</t>
  </si>
  <si>
    <t>на 1 семестр</t>
  </si>
  <si>
    <t>Курс 2</t>
  </si>
  <si>
    <t>Группа …</t>
  </si>
  <si>
    <t>2020 / 2021 учебный год</t>
  </si>
  <si>
    <t>№ п/п</t>
  </si>
  <si>
    <t>Ф.И.О. студента</t>
  </si>
  <si>
    <t>Наименования дисциплин</t>
  </si>
  <si>
    <t>Посещаемость</t>
  </si>
  <si>
    <t>Итого</t>
  </si>
  <si>
    <t>ВСЕГО пропущено</t>
  </si>
  <si>
    <t>По уважительной причине</t>
  </si>
  <si>
    <t>По неуважительной причине</t>
  </si>
  <si>
    <t>Опоздания</t>
  </si>
  <si>
    <t>отлично</t>
  </si>
  <si>
    <t>хорошо</t>
  </si>
  <si>
    <t>удовлетвори-тельно</t>
  </si>
  <si>
    <t>неудовлетвори-тельно</t>
  </si>
  <si>
    <t>не явился</t>
  </si>
  <si>
    <t>Средний балл</t>
  </si>
  <si>
    <t>н/я</t>
  </si>
  <si>
    <t>Общее значение</t>
  </si>
  <si>
    <t>Среднее значение</t>
  </si>
  <si>
    <t>Средний балл по группе</t>
  </si>
  <si>
    <t>% успеваемости</t>
  </si>
  <si>
    <t>% качества</t>
  </si>
  <si>
    <t>Азаров А. Г.</t>
  </si>
  <si>
    <t>Арянов Е. Ю.</t>
  </si>
  <si>
    <t>Бозгалева М. О.</t>
  </si>
  <si>
    <t>Сводная C3:T40ведомость успеваемости студентов</t>
  </si>
  <si>
    <t>Гулшков А. А.</t>
  </si>
  <si>
    <t>Юсипов Р. Р.</t>
  </si>
  <si>
    <t>Дергачёв Д. А.</t>
  </si>
  <si>
    <t>Ерохин А. Р.</t>
  </si>
  <si>
    <t>Ефимов И. С.</t>
  </si>
  <si>
    <t>Жабовский А. В.</t>
  </si>
  <si>
    <t>Жидков И. О.</t>
  </si>
  <si>
    <t>Замятин М. А.</t>
  </si>
  <si>
    <t>Игошев Р. В.</t>
  </si>
  <si>
    <t>Исмаилов М. И.</t>
  </si>
  <si>
    <t>Исмаилов Р. Р.</t>
  </si>
  <si>
    <t>Исмаилов Ю. Э.</t>
  </si>
  <si>
    <t>Клюева А. О.</t>
  </si>
  <si>
    <t>Макаров В. Д.</t>
  </si>
  <si>
    <t>Мирзоев Н. Р.</t>
  </si>
  <si>
    <t>Назранов А. О.</t>
  </si>
  <si>
    <t>Низовкин З. А.</t>
  </si>
  <si>
    <t>Николаев А. С.</t>
  </si>
  <si>
    <t>Ооржак А. М.</t>
  </si>
  <si>
    <t>Плахова А. В.</t>
  </si>
  <si>
    <t>Рощупкина С. В.</t>
  </si>
  <si>
    <t>Санин Н. С.</t>
  </si>
  <si>
    <t>Математика</t>
  </si>
  <si>
    <t>Основы проектировния БД</t>
  </si>
  <si>
    <t>Физкультура</t>
  </si>
  <si>
    <t>Основы программирования</t>
  </si>
  <si>
    <t>Английский язык</t>
  </si>
  <si>
    <t>Проектирование веб-сайтов</t>
  </si>
  <si>
    <t>УСПА</t>
  </si>
  <si>
    <t>КАЧ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</si>
</sst>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\ \+\7&quot; &quot;\(#\)&quot; &quot;000\-00\-00"/>
    <numFmt numFmtId="166" formatCode="00&quot; &quot;00&quot; &quot;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mbria"/>
      <family val="1"/>
      <charset val="204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2" tint="-0.89999084444715716"/>
      <name val="Times New Roman"/>
      <family val="1"/>
      <charset val="204"/>
    </font>
    <font>
      <sz val="11"/>
      <color theme="2" tint="-0.899990844447157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 style="medium">
        <color theme="2" tint="-0.89999084444715716"/>
      </left>
      <right/>
      <top style="medium">
        <color theme="2" tint="-0.89999084444715716"/>
      </top>
      <bottom style="medium">
        <color theme="2" tint="-0.89999084444715716"/>
      </bottom>
      <diagonal/>
    </border>
    <border>
      <left/>
      <right/>
      <top style="medium">
        <color theme="2" tint="-0.89999084444715716"/>
      </top>
      <bottom style="medium">
        <color theme="2" tint="-0.89999084444715716"/>
      </bottom>
      <diagonal/>
    </border>
    <border>
      <left/>
      <right style="medium">
        <color theme="2" tint="-0.89999084444715716"/>
      </right>
      <top style="medium">
        <color theme="2" tint="-0.89999084444715716"/>
      </top>
      <bottom style="medium">
        <color theme="2" tint="-0.89999084444715716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9084444715716"/>
      </top>
      <bottom style="thin">
        <color indexed="64"/>
      </bottom>
      <diagonal/>
    </border>
    <border>
      <left style="medium">
        <color theme="2" tint="-0.89999084444715716"/>
      </left>
      <right style="medium">
        <color theme="2" tint="-0.89999084444715716"/>
      </right>
      <top style="thin">
        <color indexed="64"/>
      </top>
      <bottom style="thin">
        <color indexed="64"/>
      </bottom>
      <diagonal/>
    </border>
    <border>
      <left style="medium">
        <color theme="2" tint="-0.89999084444715716"/>
      </left>
      <right style="medium">
        <color theme="2" tint="-0.89999084444715716"/>
      </right>
      <top style="thin">
        <color indexed="64"/>
      </top>
      <bottom/>
      <diagonal/>
    </border>
    <border>
      <left style="medium">
        <color theme="2" tint="-0.89999084444715716"/>
      </left>
      <right style="medium">
        <color theme="2" tint="-0.89999084444715716"/>
      </right>
      <top style="thin">
        <color indexed="64"/>
      </top>
      <bottom style="medium">
        <color theme="2" tint="-0.89999084444715716"/>
      </bottom>
      <diagonal/>
    </border>
    <border>
      <left style="medium">
        <color theme="2" tint="-0.89999084444715716"/>
      </left>
      <right style="thin">
        <color indexed="64"/>
      </right>
      <top style="medium">
        <color theme="2" tint="-0.89999084444715716"/>
      </top>
      <bottom style="thin">
        <color theme="2" tint="-0.89996032593768116"/>
      </bottom>
      <diagonal/>
    </border>
    <border>
      <left style="thin">
        <color indexed="64"/>
      </left>
      <right style="thin">
        <color indexed="64"/>
      </right>
      <top style="medium">
        <color theme="2" tint="-0.89999084444715716"/>
      </top>
      <bottom style="thin">
        <color theme="2" tint="-0.89996032593768116"/>
      </bottom>
      <diagonal/>
    </border>
    <border>
      <left style="thin">
        <color indexed="64"/>
      </left>
      <right style="medium">
        <color theme="2" tint="-0.89999084444715716"/>
      </right>
      <top style="medium">
        <color theme="2" tint="-0.89999084444715716"/>
      </top>
      <bottom style="thin">
        <color theme="2" tint="-0.89996032593768116"/>
      </bottom>
      <diagonal/>
    </border>
    <border>
      <left style="medium">
        <color theme="2" tint="-0.89999084444715716"/>
      </left>
      <right style="thin">
        <color indexed="64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indexed="64"/>
      </left>
      <right style="thin">
        <color indexed="64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indexed="64"/>
      </left>
      <right style="medium">
        <color theme="2" tint="-0.89999084444715716"/>
      </right>
      <top style="thin">
        <color theme="2" tint="-0.89996032593768116"/>
      </top>
      <bottom style="thin">
        <color theme="2" tint="-0.89996032593768116"/>
      </bottom>
      <diagonal/>
    </border>
    <border>
      <left style="medium">
        <color theme="2" tint="-0.89999084444715716"/>
      </left>
      <right style="thin">
        <color indexed="64"/>
      </right>
      <top style="thin">
        <color theme="2" tint="-0.89996032593768116"/>
      </top>
      <bottom style="medium">
        <color theme="2" tint="-0.89999084444715716"/>
      </bottom>
      <diagonal/>
    </border>
    <border>
      <left style="thin">
        <color indexed="64"/>
      </left>
      <right style="thin">
        <color indexed="64"/>
      </right>
      <top style="thin">
        <color theme="2" tint="-0.89996032593768116"/>
      </top>
      <bottom style="medium">
        <color theme="2" tint="-0.89999084444715716"/>
      </bottom>
      <diagonal/>
    </border>
    <border>
      <left style="thin">
        <color indexed="64"/>
      </left>
      <right style="medium">
        <color theme="2" tint="-0.89999084444715716"/>
      </right>
      <top style="thin">
        <color theme="2" tint="-0.89996032593768116"/>
      </top>
      <bottom style="medium">
        <color theme="2" tint="-0.89999084444715716"/>
      </bottom>
      <diagonal/>
    </border>
    <border>
      <left style="medium">
        <color theme="2" tint="-0.89999084444715716"/>
      </left>
      <right style="thin">
        <color theme="2" tint="-0.89996032593768116"/>
      </right>
      <top style="medium">
        <color theme="2" tint="-0.89999084444715716"/>
      </top>
      <bottom style="thin">
        <color theme="2" tint="-0.89996032593768116"/>
      </bottom>
      <diagonal/>
    </border>
    <border>
      <left style="thin">
        <color theme="2" tint="-0.89996032593768116"/>
      </left>
      <right style="thin">
        <color theme="2" tint="-0.89996032593768116"/>
      </right>
      <top style="medium">
        <color theme="2" tint="-0.89999084444715716"/>
      </top>
      <bottom style="thin">
        <color theme="2" tint="-0.89996032593768116"/>
      </bottom>
      <diagonal/>
    </border>
    <border>
      <left style="thin">
        <color theme="2" tint="-0.89996032593768116"/>
      </left>
      <right style="medium">
        <color theme="2" tint="-0.89999084444715716"/>
      </right>
      <top style="medium">
        <color theme="2" tint="-0.89999084444715716"/>
      </top>
      <bottom style="thin">
        <color theme="2" tint="-0.89996032593768116"/>
      </bottom>
      <diagonal/>
    </border>
    <border>
      <left style="medium">
        <color theme="2" tint="-0.89999084444715716"/>
      </left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theme="2" tint="-0.89996032593768116"/>
      </left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theme="2" tint="-0.89996032593768116"/>
      </left>
      <right style="medium">
        <color theme="2" tint="-0.89999084444715716"/>
      </right>
      <top style="thin">
        <color theme="2" tint="-0.89996032593768116"/>
      </top>
      <bottom style="thin">
        <color theme="2" tint="-0.89996032593768116"/>
      </bottom>
      <diagonal/>
    </border>
    <border>
      <left style="medium">
        <color theme="2" tint="-0.89999084444715716"/>
      </left>
      <right style="thin">
        <color theme="2" tint="-0.89996032593768116"/>
      </right>
      <top style="thin">
        <color theme="2" tint="-0.89996032593768116"/>
      </top>
      <bottom style="medium">
        <color theme="2" tint="-0.89999084444715716"/>
      </bottom>
      <diagonal/>
    </border>
    <border>
      <left style="thin">
        <color theme="2" tint="-0.89996032593768116"/>
      </left>
      <right style="thin">
        <color theme="2" tint="-0.89996032593768116"/>
      </right>
      <top style="thin">
        <color theme="2" tint="-0.89996032593768116"/>
      </top>
      <bottom style="medium">
        <color theme="2" tint="-0.89999084444715716"/>
      </bottom>
      <diagonal/>
    </border>
    <border>
      <left style="thin">
        <color theme="2" tint="-0.89996032593768116"/>
      </left>
      <right style="medium">
        <color theme="2" tint="-0.89999084444715716"/>
      </right>
      <top style="thin">
        <color theme="2" tint="-0.89996032593768116"/>
      </top>
      <bottom style="medium">
        <color theme="2" tint="-0.8999908444471571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 style="medium">
        <color rgb="FF000000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rgb="FFCCCCCC"/>
      </top>
      <bottom style="medium">
        <color theme="2" tint="-0.89999084444715716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9084444715716"/>
      </top>
      <bottom style="medium">
        <color theme="2" tint="-0.89996032593768116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6032593768116"/>
      </top>
      <bottom style="medium">
        <color theme="2" tint="-0.89999084444715716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theme="2" tint="-0.89999084444715716"/>
      </top>
      <bottom/>
      <diagonal/>
    </border>
    <border>
      <left style="medium">
        <color theme="2" tint="-0.89999084444715716"/>
      </left>
      <right style="medium">
        <color theme="2" tint="-0.89999084444715716"/>
      </right>
      <top/>
      <bottom style="thick">
        <color rgb="FF000000"/>
      </bottom>
      <diagonal/>
    </border>
    <border>
      <left style="medium">
        <color theme="2" tint="-0.89999084444715716"/>
      </left>
      <right style="medium">
        <color theme="2" tint="-0.89999084444715716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66" fontId="4" fillId="0" borderId="13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5" fontId="4" fillId="0" borderId="15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" fontId="4" fillId="0" borderId="24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1" fontId="4" fillId="0" borderId="20" xfId="0" applyNumberFormat="1" applyFont="1" applyBorder="1" applyAlignment="1">
      <alignment horizontal="center" vertical="center" wrapText="1"/>
    </xf>
    <xf numFmtId="0" fontId="4" fillId="0" borderId="21" xfId="0" quotePrefix="1" applyFont="1" applyBorder="1" applyAlignment="1">
      <alignment horizontal="center"/>
    </xf>
    <xf numFmtId="1" fontId="4" fillId="0" borderId="21" xfId="1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" fontId="4" fillId="0" borderId="23" xfId="0" applyNumberFormat="1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/>
    </xf>
    <xf numFmtId="1" fontId="4" fillId="0" borderId="24" xfId="1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80" xfId="0" applyFont="1" applyBorder="1" applyAlignment="1">
      <alignment horizontal="center" vertical="center" wrapText="1"/>
    </xf>
    <xf numFmtId="0" fontId="5" fillId="0" borderId="0" xfId="0" applyFont="1"/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7" fillId="0" borderId="39" xfId="0" applyFont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7" fillId="0" borderId="37" xfId="0" applyFont="1" applyBorder="1" applyAlignment="1">
      <alignment vertical="center" wrapText="1"/>
    </xf>
    <xf numFmtId="0" fontId="7" fillId="0" borderId="82" xfId="0" applyFont="1" applyBorder="1" applyAlignment="1">
      <alignment horizontal="left" vertical="center" wrapText="1"/>
    </xf>
    <xf numFmtId="0" fontId="7" fillId="0" borderId="83" xfId="0" applyFont="1" applyBorder="1" applyAlignment="1">
      <alignment horizontal="left" vertical="center" wrapText="1"/>
    </xf>
    <xf numFmtId="0" fontId="7" fillId="0" borderId="84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26" xfId="0" applyFont="1" applyBorder="1" applyAlignment="1">
      <alignment wrapText="1"/>
    </xf>
    <xf numFmtId="0" fontId="7" fillId="0" borderId="46" xfId="0" applyFont="1" applyBorder="1" applyAlignment="1">
      <alignment wrapText="1"/>
    </xf>
    <xf numFmtId="0" fontId="5" fillId="0" borderId="47" xfId="0" applyFont="1" applyBorder="1" applyAlignment="1">
      <alignment wrapText="1"/>
    </xf>
    <xf numFmtId="2" fontId="7" fillId="0" borderId="38" xfId="0" applyNumberFormat="1" applyFont="1" applyBorder="1" applyAlignment="1">
      <alignment vertical="center" wrapText="1"/>
    </xf>
    <xf numFmtId="0" fontId="5" fillId="0" borderId="85" xfId="0" applyFont="1" applyBorder="1" applyAlignment="1">
      <alignment wrapText="1"/>
    </xf>
    <xf numFmtId="0" fontId="5" fillId="0" borderId="86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87" xfId="0" applyFont="1" applyBorder="1" applyAlignment="1">
      <alignment wrapText="1"/>
    </xf>
    <xf numFmtId="2" fontId="7" fillId="0" borderId="90" xfId="0" applyNumberFormat="1" applyFont="1" applyBorder="1" applyAlignment="1">
      <alignment vertical="center" wrapText="1"/>
    </xf>
    <xf numFmtId="2" fontId="7" fillId="0" borderId="81" xfId="0" applyNumberFormat="1" applyFont="1" applyBorder="1" applyAlignment="1">
      <alignment vertical="center" wrapText="1"/>
    </xf>
    <xf numFmtId="1" fontId="7" fillId="0" borderId="40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6" fillId="0" borderId="77" xfId="0" applyFont="1" applyBorder="1" applyAlignment="1">
      <alignment horizontal="center" wrapText="1"/>
    </xf>
    <xf numFmtId="0" fontId="6" fillId="0" borderId="78" xfId="0" applyFont="1" applyBorder="1" applyAlignment="1">
      <alignment horizontal="center" wrapText="1"/>
    </xf>
    <xf numFmtId="0" fontId="6" fillId="0" borderId="79" xfId="0" applyFont="1" applyBorder="1" applyAlignment="1">
      <alignment horizontal="center" wrapText="1"/>
    </xf>
    <xf numFmtId="2" fontId="7" fillId="0" borderId="77" xfId="0" applyNumberFormat="1" applyFont="1" applyBorder="1" applyAlignment="1">
      <alignment wrapText="1"/>
    </xf>
    <xf numFmtId="0" fontId="7" fillId="0" borderId="78" xfId="0" applyFont="1" applyBorder="1" applyAlignment="1">
      <alignment wrapText="1"/>
    </xf>
    <xf numFmtId="0" fontId="7" fillId="0" borderId="79" xfId="0" applyFont="1" applyBorder="1" applyAlignment="1">
      <alignment wrapText="1"/>
    </xf>
    <xf numFmtId="0" fontId="7" fillId="0" borderId="77" xfId="0" applyFont="1" applyBorder="1" applyAlignment="1">
      <alignment wrapText="1"/>
    </xf>
    <xf numFmtId="0" fontId="7" fillId="0" borderId="60" xfId="0" applyFont="1" applyBorder="1" applyAlignment="1">
      <alignment vertical="center" wrapText="1"/>
    </xf>
    <xf numFmtId="0" fontId="7" fillId="0" borderId="66" xfId="0" applyFont="1" applyBorder="1" applyAlignment="1">
      <alignment vertical="center" wrapText="1"/>
    </xf>
    <xf numFmtId="0" fontId="7" fillId="0" borderId="61" xfId="0" applyFont="1" applyBorder="1" applyAlignment="1">
      <alignment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69" xfId="0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 wrapText="1"/>
    </xf>
    <xf numFmtId="0" fontId="7" fillId="0" borderId="7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73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7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62" xfId="0" applyFont="1" applyBorder="1" applyAlignment="1">
      <alignment vertical="center" wrapText="1"/>
    </xf>
    <xf numFmtId="0" fontId="7" fillId="0" borderId="67" xfId="0" applyFont="1" applyBorder="1" applyAlignment="1">
      <alignment vertical="center" wrapText="1"/>
    </xf>
    <xf numFmtId="0" fontId="7" fillId="0" borderId="63" xfId="0" applyFont="1" applyBorder="1" applyAlignment="1">
      <alignment vertical="center" wrapText="1"/>
    </xf>
    <xf numFmtId="0" fontId="7" fillId="0" borderId="64" xfId="0" applyFont="1" applyBorder="1" applyAlignment="1">
      <alignment textRotation="90" wrapText="1"/>
    </xf>
    <xf numFmtId="0" fontId="7" fillId="0" borderId="65" xfId="0" applyFont="1" applyBorder="1" applyAlignment="1">
      <alignment textRotation="90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center" vertical="center" wrapText="1"/>
    </xf>
    <xf numFmtId="0" fontId="7" fillId="0" borderId="88" xfId="0" applyFont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60" xfId="0" applyFont="1" applyBorder="1" applyAlignment="1">
      <alignment textRotation="90" wrapText="1"/>
    </xf>
    <xf numFmtId="0" fontId="7" fillId="0" borderId="61" xfId="0" applyFont="1" applyBorder="1" applyAlignment="1">
      <alignment textRotation="90" wrapText="1"/>
    </xf>
    <xf numFmtId="0" fontId="7" fillId="0" borderId="62" xfId="0" applyFont="1" applyBorder="1" applyAlignment="1">
      <alignment textRotation="90" wrapText="1"/>
    </xf>
    <xf numFmtId="0" fontId="7" fillId="0" borderId="63" xfId="0" applyFont="1" applyBorder="1" applyAlignment="1">
      <alignment textRotation="90" wrapText="1"/>
    </xf>
    <xf numFmtId="0" fontId="6" fillId="0" borderId="49" xfId="0" applyFont="1" applyBorder="1" applyAlignment="1">
      <alignment horizontal="center" wrapText="1"/>
    </xf>
    <xf numFmtId="0" fontId="6" fillId="0" borderId="50" xfId="0" applyFont="1" applyBorder="1" applyAlignment="1">
      <alignment horizontal="center" wrapText="1"/>
    </xf>
    <xf numFmtId="0" fontId="6" fillId="0" borderId="51" xfId="0" applyFont="1" applyBorder="1" applyAlignment="1">
      <alignment horizontal="center" wrapText="1"/>
    </xf>
    <xf numFmtId="0" fontId="7" fillId="0" borderId="52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6" fillId="0" borderId="52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52" xfId="0" applyFont="1" applyBorder="1" applyAlignment="1">
      <alignment horizontal="center" wrapText="1"/>
    </xf>
    <xf numFmtId="0" fontId="6" fillId="0" borderId="30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7" fillId="0" borderId="53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7" fillId="0" borderId="36" xfId="0" applyFont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2">
    <dxf>
      <fill>
        <patternFill patternType="solid">
          <fgColor theme="0"/>
          <bgColor rgb="FFFC60D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60DE"/>
      <color rgb="FFFA0ECD"/>
      <color rgb="FFFF66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4407A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N53"/>
  <sheetViews>
    <sheetView zoomScale="86" zoomScaleNormal="86" zoomScalePageLayoutView="59" workbookViewId="0">
      <selection activeCell="D4" sqref="D4:E31"/>
    </sheetView>
  </sheetViews>
  <sheetFormatPr defaultColWidth="8.85546875" defaultRowHeight="15" x14ac:dyDescent="0.25"/>
  <cols>
    <col min="1" max="1" width="3.140625" style="1" customWidth="1"/>
    <col min="2" max="2" width="8.85546875" style="1"/>
    <col min="3" max="3" width="20.28515625" style="1" customWidth="1"/>
    <col min="4" max="4" width="17.42578125" style="1" customWidth="1"/>
    <col min="5" max="5" width="15.85546875" style="1" customWidth="1"/>
    <col min="6" max="6" width="12.28515625" style="1" customWidth="1"/>
    <col min="7" max="7" width="12.140625" style="1" customWidth="1"/>
    <col min="8" max="8" width="14.28515625" style="1" customWidth="1"/>
    <col min="9" max="9" width="22" style="1" customWidth="1"/>
    <col min="10" max="10" width="19.28515625" style="1" customWidth="1"/>
    <col min="11" max="11" width="19.7109375" style="1" customWidth="1"/>
    <col min="12" max="12" width="23.5703125" style="1" customWidth="1"/>
    <col min="13" max="13" width="12" style="1" customWidth="1"/>
    <col min="14" max="14" width="16.7109375" style="1" customWidth="1"/>
    <col min="15" max="15" width="13.85546875" style="1" customWidth="1"/>
    <col min="16" max="16" width="11.85546875" style="1" customWidth="1"/>
    <col min="17" max="17" width="8.85546875" style="1" customWidth="1"/>
    <col min="18" max="18" width="13.5703125" style="1" customWidth="1"/>
    <col min="19" max="19" width="12.28515625" style="1" customWidth="1"/>
    <col min="20" max="21" width="13.42578125" style="1" customWidth="1"/>
    <col min="22" max="22" width="10.85546875" style="1" customWidth="1"/>
    <col min="23" max="23" width="12.28515625" style="1" hidden="1" customWidth="1"/>
    <col min="24" max="26" width="8.85546875" style="1" hidden="1" customWidth="1"/>
    <col min="27" max="27" width="3.5703125" style="1" customWidth="1"/>
    <col min="28" max="16384" width="8.85546875" style="1"/>
  </cols>
  <sheetData>
    <row r="1" spans="2:40" ht="14.45" customHeight="1" thickBot="1" x14ac:dyDescent="0.3"/>
    <row r="2" spans="2:40" ht="18" customHeight="1" thickBot="1" x14ac:dyDescent="0.3">
      <c r="B2" s="10"/>
      <c r="C2" s="78" t="s">
        <v>20</v>
      </c>
      <c r="D2" s="79"/>
      <c r="E2" s="79"/>
      <c r="F2" s="79"/>
      <c r="G2" s="79"/>
      <c r="H2" s="80"/>
      <c r="I2" s="78" t="s">
        <v>19</v>
      </c>
      <c r="J2" s="79"/>
      <c r="K2" s="79"/>
      <c r="L2" s="80"/>
      <c r="M2" s="78" t="s">
        <v>23</v>
      </c>
      <c r="N2" s="79"/>
      <c r="O2" s="80"/>
      <c r="P2" s="78" t="s">
        <v>17</v>
      </c>
      <c r="Q2" s="79"/>
      <c r="R2" s="79"/>
      <c r="S2" s="79"/>
      <c r="T2" s="79"/>
      <c r="U2" s="79"/>
      <c r="V2" s="80"/>
      <c r="X2" s="3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2:40" ht="45" x14ac:dyDescent="0.25">
      <c r="B3" s="11" t="s">
        <v>3</v>
      </c>
      <c r="C3" s="12" t="s">
        <v>16</v>
      </c>
      <c r="D3" s="13" t="s">
        <v>15</v>
      </c>
      <c r="E3" s="13" t="s">
        <v>14</v>
      </c>
      <c r="F3" s="13" t="s">
        <v>13</v>
      </c>
      <c r="G3" s="13" t="s">
        <v>11</v>
      </c>
      <c r="H3" s="14" t="s">
        <v>18</v>
      </c>
      <c r="I3" s="12" t="s">
        <v>10</v>
      </c>
      <c r="J3" s="13" t="s">
        <v>9</v>
      </c>
      <c r="K3" s="13" t="s">
        <v>8</v>
      </c>
      <c r="L3" s="14" t="s">
        <v>7</v>
      </c>
      <c r="M3" s="30" t="s">
        <v>6</v>
      </c>
      <c r="N3" s="31" t="s">
        <v>4</v>
      </c>
      <c r="O3" s="32" t="s">
        <v>5</v>
      </c>
      <c r="P3" s="30" t="s">
        <v>12</v>
      </c>
      <c r="Q3" s="31" t="s">
        <v>21</v>
      </c>
      <c r="R3" s="31" t="s">
        <v>22</v>
      </c>
      <c r="S3" s="31" t="s">
        <v>112</v>
      </c>
      <c r="T3" s="31" t="s">
        <v>0</v>
      </c>
      <c r="U3" s="31" t="s">
        <v>1</v>
      </c>
      <c r="V3" s="32" t="s">
        <v>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2:40" x14ac:dyDescent="0.25">
      <c r="B4" s="15">
        <v>1</v>
      </c>
      <c r="C4" s="16" t="s">
        <v>69</v>
      </c>
      <c r="D4" s="17" t="s">
        <v>25</v>
      </c>
      <c r="E4" s="17" t="s">
        <v>49</v>
      </c>
      <c r="F4" s="18">
        <f ca="1">RANDBETWEEN((DATE(2003,1,1)), DATE(2006,12,31))</f>
        <v>37818</v>
      </c>
      <c r="G4" s="17" t="str">
        <f>IF(RIGHT(E4)="ч","М",IF(RIGHT(E4)="а","Ж"))</f>
        <v>М</v>
      </c>
      <c r="H4" s="19">
        <f ca="1">RANDBETWEEN(1000000000,9999999999)</f>
        <v>2495516640</v>
      </c>
      <c r="I4" s="16" t="str">
        <f t="shared" ref="I4:I31" ca="1" si="0">INDEX($Z$4:$Z$12,RANDBETWEEN(1,ROWS($Z$4:$Z$12)))</f>
        <v>г. Домодедово</v>
      </c>
      <c r="J4" s="20">
        <f ca="1">RANDBETWEEN(7000000000,7999999999)</f>
        <v>7530307139</v>
      </c>
      <c r="K4" s="20">
        <f ca="1">RANDBETWEEN(7000000000,7999999999)</f>
        <v>7336506274</v>
      </c>
      <c r="L4" s="21">
        <f t="shared" ref="K4:L19" ca="1" si="1">RANDBETWEEN(7000000000,7999999999)</f>
        <v>7159734030</v>
      </c>
      <c r="M4" s="33" t="str">
        <f ca="1">INDEX($X$4:$X$8,RANDBETWEEN(1,ROWS($X$4:$X$8)))</f>
        <v>РУДН</v>
      </c>
      <c r="N4" s="34">
        <f ca="1" xml:space="preserve"> RANDBETWEEN(2015,2023)</f>
        <v>2016</v>
      </c>
      <c r="O4" s="35" t="str">
        <f t="shared" ref="O4:O6" ca="1" si="2">IF(RANDBETWEEN(0,1)=1,"ОЧНО","ЗАОЧНО")</f>
        <v>ЗАОЧНО</v>
      </c>
      <c r="P4" s="39">
        <f ca="1">ROUNDDOWN((TODAY()-F4)/365.25,1)</f>
        <v>19.399999999999999</v>
      </c>
      <c r="Q4" s="40" t="str">
        <f ca="1">IF(AND(P4 &gt; 17,P4 &lt; 28, G4 = "М"), "Годен", "Не годен")</f>
        <v>Годен</v>
      </c>
      <c r="R4" s="41" t="str">
        <f ca="1">IF(YEAR(TODAY())-N4+IF(MONTH(TODAY())&gt;8,1,0)&lt;5,IF(YEAR(TODAY())-N4+IF(MONTH(TODAY())&gt;8,1,0)=0,"Абитуриент",YEAR(TODAY())-N4+IF(MONTH(TODAY())&gt;8,1,0)),"Окончил")</f>
        <v>Окончил</v>
      </c>
      <c r="S4" s="34">
        <f t="shared" ref="S4:S5" ca="1" si="3">RANDBETWEEN(2,5)</f>
        <v>2</v>
      </c>
      <c r="T4" s="42" t="str">
        <f t="shared" ref="T4:T31" ca="1" si="4" xml:space="preserve"> IF(OR(R4="Абитуриент",R4="Окончил",S4=2),"-",IF(M4="МИРЭА",U4+450,IF(M4="РЭУ",450+50,IF(M4="РУДН",300+100,IF(M4="МПТ",300+200,IF(M4="МГУ",1000))))))</f>
        <v>-</v>
      </c>
      <c r="U4" s="42" t="str">
        <f ca="1">IF(OR(R4="Абитуриент",R4="Окончил",S4=2),"-",IF(AND(NOT(I4="г. Химки"),NOT(I4="г. Москва"), O4="ОЧНО"),300,50))</f>
        <v>-</v>
      </c>
      <c r="V4" s="35" t="str">
        <f ca="1">IF(OR(R4="Абитуриент",R4="Окончил",S4=2),"-",(U4+IF(M4="МИРЭА",U4+400,IF(M4="РЭУ",450,IF(M4="РУДН",300,IF(M4="МПТ",300,IF(M4="МГУ",1000)))))))</f>
        <v>-</v>
      </c>
      <c r="X4" t="s">
        <v>107</v>
      </c>
      <c r="Y4"/>
      <c r="Z4" s="9" t="s">
        <v>98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2:40" x14ac:dyDescent="0.25">
      <c r="B5" s="15">
        <v>2</v>
      </c>
      <c r="C5" s="16" t="s">
        <v>70</v>
      </c>
      <c r="D5" s="17" t="s">
        <v>26</v>
      </c>
      <c r="E5" s="17" t="s">
        <v>50</v>
      </c>
      <c r="F5" s="18">
        <f t="shared" ref="F5:F31" ca="1" si="5">RANDBETWEEN((DATE(2003,1,1)), DATE(2006,12,31))</f>
        <v>37860</v>
      </c>
      <c r="G5" s="17" t="str">
        <f t="shared" ref="G5:G31" si="6">IF(RIGHT(E5)="ч","М",IF(RIGHT(E5)="а","Ж"))</f>
        <v>М</v>
      </c>
      <c r="H5" s="19">
        <f t="shared" ref="H5:H31" ca="1" si="7">RANDBETWEEN(1000000000,9999999999)</f>
        <v>5369823319</v>
      </c>
      <c r="I5" s="16" t="str">
        <f t="shared" ca="1" si="0"/>
        <v>г. Новосибирск</v>
      </c>
      <c r="J5" s="20">
        <f t="shared" ref="J5:L31" ca="1" si="8">RANDBETWEEN(7000000000,7999999999)</f>
        <v>7492868747</v>
      </c>
      <c r="K5" s="20">
        <f t="shared" ca="1" si="1"/>
        <v>7125427878</v>
      </c>
      <c r="L5" s="21">
        <f t="shared" ca="1" si="1"/>
        <v>7738992739</v>
      </c>
      <c r="M5" s="33" t="str">
        <f t="shared" ref="M5:M31" ca="1" si="9">INDEX($X$4:$X$8,RANDBETWEEN(1,ROWS($X$4:$X$8)))</f>
        <v>МГУ</v>
      </c>
      <c r="N5" s="34">
        <f t="shared" ref="N5:N31" ca="1" si="10" xml:space="preserve"> RANDBETWEEN(2015,2023)</f>
        <v>2021</v>
      </c>
      <c r="O5" s="35" t="str">
        <f t="shared" ca="1" si="2"/>
        <v>ЗАОЧНО</v>
      </c>
      <c r="P5" s="39">
        <f t="shared" ref="P5:P31" ca="1" si="11">ROUNDDOWN((TODAY()-F5)/365.25,1)</f>
        <v>19.3</v>
      </c>
      <c r="Q5" s="40" t="str">
        <f ca="1">IF(AND(P5 &gt; 17,P5 &lt; 28, G5 = "М"), "Годен", "Не годен")</f>
        <v>Годен</v>
      </c>
      <c r="R5" s="41">
        <f t="shared" ref="R5:R23" ca="1" si="12">IF(YEAR(TODAY())-N5+IF(MONTH(TODAY())&gt;8,1,0)&lt;5,IF(YEAR(TODAY())-N5+IF(MONTH(TODAY())&gt;8,1,0)=0,"Абитуриент",YEAR(TODAY())-N5+IF(MONTH(TODAY())&gt;8,1,0)),"Окончил")</f>
        <v>2</v>
      </c>
      <c r="S5" s="34">
        <f t="shared" ca="1" si="3"/>
        <v>3</v>
      </c>
      <c r="T5" s="42">
        <f t="shared" ca="1" si="4"/>
        <v>1000</v>
      </c>
      <c r="U5" s="42">
        <f ca="1">IF(OR(R5="Абитуриент",R5="Окончил",S5=2),"-",IF(AND(NOT(I5="г. Химки"),NOT(I5="г. Москва"), O5="ОЧНО"),300,50))</f>
        <v>50</v>
      </c>
      <c r="V5" s="35">
        <f ca="1">IF(OR(R5="Абитуриент",R5="Окончил",S5=2),"-",(U5+IF(M5="МИРЭА",U5+400,IF(M5="РЭУ",450,IF(M5="РУДН",300,IF(M5="МПТ",300,IF(M5="МГУ",1000)))))))</f>
        <v>1050</v>
      </c>
      <c r="X5" t="s">
        <v>108</v>
      </c>
      <c r="Y5"/>
      <c r="Z5" s="9" t="s">
        <v>99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2:40" x14ac:dyDescent="0.25">
      <c r="B6" s="15">
        <v>3</v>
      </c>
      <c r="C6" s="16" t="s">
        <v>71</v>
      </c>
      <c r="D6" s="17" t="s">
        <v>27</v>
      </c>
      <c r="E6" s="17" t="s">
        <v>51</v>
      </c>
      <c r="F6" s="18">
        <f t="shared" ca="1" si="5"/>
        <v>38410</v>
      </c>
      <c r="G6" s="17" t="str">
        <f t="shared" si="6"/>
        <v>Ж</v>
      </c>
      <c r="H6" s="19">
        <f t="shared" ca="1" si="7"/>
        <v>5884257852</v>
      </c>
      <c r="I6" s="16" t="str">
        <f t="shared" ca="1" si="0"/>
        <v>г. Домодедово</v>
      </c>
      <c r="J6" s="20">
        <f t="shared" ca="1" si="8"/>
        <v>7548181719</v>
      </c>
      <c r="K6" s="20">
        <f t="shared" ca="1" si="1"/>
        <v>7964779643</v>
      </c>
      <c r="L6" s="21">
        <f t="shared" ca="1" si="1"/>
        <v>7673578360</v>
      </c>
      <c r="M6" s="33" t="str">
        <f t="shared" ca="1" si="9"/>
        <v>РУДН</v>
      </c>
      <c r="N6" s="34">
        <f t="shared" ca="1" si="10"/>
        <v>2023</v>
      </c>
      <c r="O6" s="35" t="str">
        <f t="shared" ca="1" si="2"/>
        <v>ЗАОЧНО</v>
      </c>
      <c r="P6" s="39">
        <f t="shared" ca="1" si="11"/>
        <v>17.8</v>
      </c>
      <c r="Q6" s="40" t="str">
        <f t="shared" ref="Q6:Q31" ca="1" si="13">IF(AND(P6 &gt; 17,P6 &lt; 28, G6 = "М"), "Годен", "Не годен")</f>
        <v>Не годен</v>
      </c>
      <c r="R6" s="41" t="str">
        <f t="shared" ca="1" si="12"/>
        <v>Абитуриент</v>
      </c>
      <c r="S6" s="34">
        <f ca="1">RANDBETWEEN(2,5)</f>
        <v>3</v>
      </c>
      <c r="T6" s="42" t="str">
        <f t="shared" ca="1" si="4"/>
        <v>-</v>
      </c>
      <c r="U6" s="42" t="str">
        <f t="shared" ref="U6:U31" ca="1" si="14">IF(OR(R6="Абитуриент",R6="Окончил",S6=2),"-",IF(AND(NOT(I6="г. Химки"),NOT(I6="г. Москва"), O6="ОЧНО"),300,50))</f>
        <v>-</v>
      </c>
      <c r="V6" s="35" t="str">
        <f t="shared" ref="V6:V31" ca="1" si="15">IF(OR(R6="Абитуриент",R6="Окончил",S6=2),"-",(U6+IF(M6="МИРЭА",U6+400,IF(M6="РЭУ",450,IF(M6="РУДН",300,IF(M6="МПТ",300,IF(M6="МГУ",1000)))))))</f>
        <v>-</v>
      </c>
      <c r="X6" t="s">
        <v>109</v>
      </c>
      <c r="Y6"/>
      <c r="Z6" s="9" t="s">
        <v>100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2:40" x14ac:dyDescent="0.25">
      <c r="B7" s="15">
        <v>4</v>
      </c>
      <c r="C7" s="16" t="s">
        <v>72</v>
      </c>
      <c r="D7" s="17" t="s">
        <v>28</v>
      </c>
      <c r="E7" s="17" t="s">
        <v>52</v>
      </c>
      <c r="F7" s="18">
        <f t="shared" ca="1" si="5"/>
        <v>39002</v>
      </c>
      <c r="G7" s="17" t="str">
        <f t="shared" si="6"/>
        <v>М</v>
      </c>
      <c r="H7" s="19">
        <f t="shared" ca="1" si="7"/>
        <v>7937905394</v>
      </c>
      <c r="I7" s="16" t="str">
        <f ca="1">INDEX($Z$4:$Z$12,RANDBETWEEN(1,ROWS($Z$4:$Z$12)))</f>
        <v>г. Новосибирск</v>
      </c>
      <c r="J7" s="20">
        <f t="shared" ca="1" si="8"/>
        <v>7226654242</v>
      </c>
      <c r="K7" s="20">
        <f t="shared" ca="1" si="1"/>
        <v>7991127661</v>
      </c>
      <c r="L7" s="21">
        <f t="shared" ca="1" si="1"/>
        <v>7531661555</v>
      </c>
      <c r="M7" s="33" t="str">
        <f t="shared" ca="1" si="9"/>
        <v>МГУ</v>
      </c>
      <c r="N7" s="34">
        <f t="shared" ca="1" si="10"/>
        <v>2015</v>
      </c>
      <c r="O7" s="35" t="str">
        <f ca="1">IF(RANDBETWEEN(0,1)=1,"ОЧНО","ЗАОЧНО")</f>
        <v>ОЧНО</v>
      </c>
      <c r="P7" s="39">
        <f t="shared" ca="1" si="11"/>
        <v>16.2</v>
      </c>
      <c r="Q7" s="40" t="str">
        <f t="shared" ca="1" si="13"/>
        <v>Не годен</v>
      </c>
      <c r="R7" s="41" t="str">
        <f t="shared" ca="1" si="12"/>
        <v>Окончил</v>
      </c>
      <c r="S7" s="34">
        <f t="shared" ref="S7:S31" ca="1" si="16">RANDBETWEEN(2,5)</f>
        <v>2</v>
      </c>
      <c r="T7" s="42" t="str">
        <f t="shared" ca="1" si="4"/>
        <v>-</v>
      </c>
      <c r="U7" s="42" t="str">
        <f t="shared" ca="1" si="14"/>
        <v>-</v>
      </c>
      <c r="V7" s="35" t="str">
        <f t="shared" ca="1" si="15"/>
        <v>-</v>
      </c>
      <c r="X7" t="s">
        <v>110</v>
      </c>
      <c r="Y7"/>
      <c r="Z7" s="9" t="s">
        <v>101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2:40" x14ac:dyDescent="0.25">
      <c r="B8" s="15">
        <v>5</v>
      </c>
      <c r="C8" s="16" t="s">
        <v>73</v>
      </c>
      <c r="D8" s="17" t="s">
        <v>29</v>
      </c>
      <c r="E8" s="17" t="s">
        <v>50</v>
      </c>
      <c r="F8" s="18">
        <f t="shared" ca="1" si="5"/>
        <v>37954</v>
      </c>
      <c r="G8" s="17" t="str">
        <f t="shared" si="6"/>
        <v>М</v>
      </c>
      <c r="H8" s="19">
        <f t="shared" ca="1" si="7"/>
        <v>1237859562</v>
      </c>
      <c r="I8" s="16" t="str">
        <f t="shared" ca="1" si="0"/>
        <v>г. Домодедово</v>
      </c>
      <c r="J8" s="20">
        <f t="shared" ca="1" si="8"/>
        <v>7439835265</v>
      </c>
      <c r="K8" s="20">
        <f t="shared" ca="1" si="1"/>
        <v>7643624071</v>
      </c>
      <c r="L8" s="21">
        <f t="shared" ca="1" si="1"/>
        <v>7306232570</v>
      </c>
      <c r="M8" s="33" t="str">
        <f t="shared" ca="1" si="9"/>
        <v>МПТ</v>
      </c>
      <c r="N8" s="34">
        <f t="shared" ca="1" si="10"/>
        <v>2023</v>
      </c>
      <c r="O8" s="35" t="str">
        <f t="shared" ref="O8:O31" ca="1" si="17">IF(RANDBETWEEN(0,1)=1,"ОЧНО","ЗАОЧНО")</f>
        <v>ЗАОЧНО</v>
      </c>
      <c r="P8" s="39">
        <f t="shared" ca="1" si="11"/>
        <v>19</v>
      </c>
      <c r="Q8" s="40" t="str">
        <f t="shared" ca="1" si="13"/>
        <v>Годен</v>
      </c>
      <c r="R8" s="41" t="str">
        <f t="shared" ca="1" si="12"/>
        <v>Абитуриент</v>
      </c>
      <c r="S8" s="34">
        <f t="shared" ca="1" si="16"/>
        <v>2</v>
      </c>
      <c r="T8" s="42" t="str">
        <f t="shared" ca="1" si="4"/>
        <v>-</v>
      </c>
      <c r="U8" s="42" t="str">
        <f t="shared" ca="1" si="14"/>
        <v>-</v>
      </c>
      <c r="V8" s="35" t="str">
        <f t="shared" ca="1" si="15"/>
        <v>-</v>
      </c>
      <c r="X8" t="s">
        <v>111</v>
      </c>
      <c r="Y8"/>
      <c r="Z8" s="9" t="s">
        <v>102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2:40" x14ac:dyDescent="0.25">
      <c r="B9" s="15">
        <v>6</v>
      </c>
      <c r="C9" s="16" t="s">
        <v>74</v>
      </c>
      <c r="D9" s="17" t="s">
        <v>30</v>
      </c>
      <c r="E9" s="17" t="s">
        <v>52</v>
      </c>
      <c r="F9" s="18">
        <f t="shared" ca="1" si="5"/>
        <v>38421</v>
      </c>
      <c r="G9" s="17" t="str">
        <f t="shared" si="6"/>
        <v>М</v>
      </c>
      <c r="H9" s="19">
        <f t="shared" ca="1" si="7"/>
        <v>9106383286</v>
      </c>
      <c r="I9" s="16" t="str">
        <f t="shared" ca="1" si="0"/>
        <v>г. Архангельск</v>
      </c>
      <c r="J9" s="20">
        <f t="shared" ca="1" si="8"/>
        <v>7965264452</v>
      </c>
      <c r="K9" s="20">
        <f t="shared" ca="1" si="1"/>
        <v>7857426253</v>
      </c>
      <c r="L9" s="21">
        <f t="shared" ca="1" si="1"/>
        <v>7663003981</v>
      </c>
      <c r="M9" s="33" t="str">
        <f t="shared" ca="1" si="9"/>
        <v>МПТ</v>
      </c>
      <c r="N9" s="34">
        <f t="shared" ca="1" si="10"/>
        <v>2023</v>
      </c>
      <c r="O9" s="35" t="str">
        <f t="shared" ca="1" si="17"/>
        <v>ОЧНО</v>
      </c>
      <c r="P9" s="39">
        <f t="shared" ca="1" si="11"/>
        <v>17.7</v>
      </c>
      <c r="Q9" s="40" t="str">
        <f t="shared" ca="1" si="13"/>
        <v>Годен</v>
      </c>
      <c r="R9" s="41" t="str">
        <f t="shared" ca="1" si="12"/>
        <v>Абитуриент</v>
      </c>
      <c r="S9" s="34">
        <f t="shared" ca="1" si="16"/>
        <v>3</v>
      </c>
      <c r="T9" s="42" t="str">
        <f t="shared" ca="1" si="4"/>
        <v>-</v>
      </c>
      <c r="U9" s="42" t="str">
        <f t="shared" ca="1" si="14"/>
        <v>-</v>
      </c>
      <c r="V9" s="35" t="str">
        <f t="shared" ca="1" si="15"/>
        <v>-</v>
      </c>
      <c r="X9"/>
      <c r="Y9"/>
      <c r="Z9" s="9" t="s">
        <v>103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2:40" x14ac:dyDescent="0.25">
      <c r="B10" s="15">
        <v>7</v>
      </c>
      <c r="C10" s="16" t="s">
        <v>75</v>
      </c>
      <c r="D10" s="17" t="s">
        <v>31</v>
      </c>
      <c r="E10" s="17" t="s">
        <v>53</v>
      </c>
      <c r="F10" s="18">
        <f t="shared" ca="1" si="5"/>
        <v>38300</v>
      </c>
      <c r="G10" s="17" t="str">
        <f t="shared" si="6"/>
        <v>М</v>
      </c>
      <c r="H10" s="19">
        <f t="shared" ca="1" si="7"/>
        <v>3215637635</v>
      </c>
      <c r="I10" s="16" t="str">
        <f t="shared" ca="1" si="0"/>
        <v>г. Домодедово</v>
      </c>
      <c r="J10" s="20">
        <f t="shared" ca="1" si="8"/>
        <v>7815439935</v>
      </c>
      <c r="K10" s="20">
        <f t="shared" ca="1" si="1"/>
        <v>7635046552</v>
      </c>
      <c r="L10" s="21">
        <f t="shared" ca="1" si="1"/>
        <v>7260581294</v>
      </c>
      <c r="M10" s="33" t="str">
        <f t="shared" ca="1" si="9"/>
        <v>МГУ</v>
      </c>
      <c r="N10" s="34">
        <f t="shared" ca="1" si="10"/>
        <v>2022</v>
      </c>
      <c r="O10" s="35" t="str">
        <f t="shared" ca="1" si="17"/>
        <v>ОЧНО</v>
      </c>
      <c r="P10" s="39">
        <f t="shared" ca="1" si="11"/>
        <v>18.100000000000001</v>
      </c>
      <c r="Q10" s="40" t="str">
        <f t="shared" ca="1" si="13"/>
        <v>Годен</v>
      </c>
      <c r="R10" s="41">
        <f t="shared" ca="1" si="12"/>
        <v>1</v>
      </c>
      <c r="S10" s="34">
        <f t="shared" ca="1" si="16"/>
        <v>2</v>
      </c>
      <c r="T10" s="42" t="str">
        <f t="shared" ca="1" si="4"/>
        <v>-</v>
      </c>
      <c r="U10" s="42" t="str">
        <f t="shared" ca="1" si="14"/>
        <v>-</v>
      </c>
      <c r="V10" s="35" t="str">
        <f t="shared" ca="1" si="15"/>
        <v>-</v>
      </c>
      <c r="X10"/>
      <c r="Y10"/>
      <c r="Z10" s="9" t="s">
        <v>104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2:40" x14ac:dyDescent="0.25">
      <c r="B11" s="15">
        <v>8</v>
      </c>
      <c r="C11" s="16" t="s">
        <v>76</v>
      </c>
      <c r="D11" s="17" t="s">
        <v>32</v>
      </c>
      <c r="E11" s="17" t="s">
        <v>54</v>
      </c>
      <c r="F11" s="18">
        <f t="shared" ca="1" si="5"/>
        <v>38949</v>
      </c>
      <c r="G11" s="17" t="str">
        <f t="shared" si="6"/>
        <v>М</v>
      </c>
      <c r="H11" s="19">
        <f t="shared" ca="1" si="7"/>
        <v>7676122067</v>
      </c>
      <c r="I11" s="16" t="str">
        <f t="shared" ca="1" si="0"/>
        <v>г. Воронеж</v>
      </c>
      <c r="J11" s="20">
        <f t="shared" ca="1" si="8"/>
        <v>7836669538</v>
      </c>
      <c r="K11" s="20">
        <f t="shared" ca="1" si="1"/>
        <v>7789166178</v>
      </c>
      <c r="L11" s="21">
        <f t="shared" ca="1" si="1"/>
        <v>7618386177</v>
      </c>
      <c r="M11" s="33" t="str">
        <f t="shared" ca="1" si="9"/>
        <v>РУДН</v>
      </c>
      <c r="N11" s="34">
        <f t="shared" ca="1" si="10"/>
        <v>2022</v>
      </c>
      <c r="O11" s="35" t="str">
        <f t="shared" ca="1" si="17"/>
        <v>ЗАОЧНО</v>
      </c>
      <c r="P11" s="39">
        <f t="shared" ca="1" si="11"/>
        <v>16.3</v>
      </c>
      <c r="Q11" s="40" t="str">
        <f t="shared" ca="1" si="13"/>
        <v>Не годен</v>
      </c>
      <c r="R11" s="41">
        <f t="shared" ca="1" si="12"/>
        <v>1</v>
      </c>
      <c r="S11" s="34">
        <f t="shared" ca="1" si="16"/>
        <v>2</v>
      </c>
      <c r="T11" s="42" t="str">
        <f t="shared" ca="1" si="4"/>
        <v>-</v>
      </c>
      <c r="U11" s="42" t="str">
        <f t="shared" ca="1" si="14"/>
        <v>-</v>
      </c>
      <c r="V11" s="35" t="str">
        <f t="shared" ca="1" si="15"/>
        <v>-</v>
      </c>
      <c r="X11"/>
      <c r="Y11"/>
      <c r="Z11" s="9" t="s">
        <v>105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2:40" x14ac:dyDescent="0.25">
      <c r="B12" s="15">
        <v>9</v>
      </c>
      <c r="C12" s="16" t="s">
        <v>77</v>
      </c>
      <c r="D12" s="17" t="s">
        <v>31</v>
      </c>
      <c r="E12" s="17" t="s">
        <v>55</v>
      </c>
      <c r="F12" s="18">
        <f t="shared" ca="1" si="5"/>
        <v>38640</v>
      </c>
      <c r="G12" s="17" t="str">
        <f t="shared" si="6"/>
        <v>М</v>
      </c>
      <c r="H12" s="19">
        <f t="shared" ca="1" si="7"/>
        <v>5754304774</v>
      </c>
      <c r="I12" s="16" t="str">
        <f t="shared" ca="1" si="0"/>
        <v>г. Омск</v>
      </c>
      <c r="J12" s="20">
        <f t="shared" ca="1" si="8"/>
        <v>7768692079</v>
      </c>
      <c r="K12" s="20">
        <f t="shared" ca="1" si="1"/>
        <v>7051414715</v>
      </c>
      <c r="L12" s="21">
        <f t="shared" ca="1" si="1"/>
        <v>7861714598</v>
      </c>
      <c r="M12" s="33" t="str">
        <f t="shared" ca="1" si="9"/>
        <v>РЭУ</v>
      </c>
      <c r="N12" s="34">
        <f t="shared" ca="1" si="10"/>
        <v>2019</v>
      </c>
      <c r="O12" s="35" t="str">
        <f t="shared" ca="1" si="17"/>
        <v>ЗАОЧНО</v>
      </c>
      <c r="P12" s="39">
        <f t="shared" ca="1" si="11"/>
        <v>17.100000000000001</v>
      </c>
      <c r="Q12" s="40" t="str">
        <f t="shared" ca="1" si="13"/>
        <v>Годен</v>
      </c>
      <c r="R12" s="41">
        <f t="shared" ca="1" si="12"/>
        <v>4</v>
      </c>
      <c r="S12" s="34">
        <f t="shared" ca="1" si="16"/>
        <v>4</v>
      </c>
      <c r="T12" s="42">
        <f t="shared" ca="1" si="4"/>
        <v>500</v>
      </c>
      <c r="U12" s="42">
        <f t="shared" ca="1" si="14"/>
        <v>50</v>
      </c>
      <c r="V12" s="35">
        <f t="shared" ca="1" si="15"/>
        <v>500</v>
      </c>
      <c r="X12"/>
      <c r="Y12"/>
      <c r="Z12" s="9" t="s">
        <v>106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2:40" ht="15.75" customHeight="1" x14ac:dyDescent="0.25">
      <c r="B13" s="15">
        <v>10</v>
      </c>
      <c r="C13" s="16" t="s">
        <v>78</v>
      </c>
      <c r="D13" s="17" t="s">
        <v>33</v>
      </c>
      <c r="E13" s="17" t="s">
        <v>56</v>
      </c>
      <c r="F13" s="18">
        <f t="shared" ca="1" si="5"/>
        <v>38645</v>
      </c>
      <c r="G13" s="17" t="str">
        <f t="shared" si="6"/>
        <v>М</v>
      </c>
      <c r="H13" s="19">
        <f t="shared" ca="1" si="7"/>
        <v>6613842283</v>
      </c>
      <c r="I13" s="16" t="str">
        <f t="shared" ca="1" si="0"/>
        <v>г. Новосибирск</v>
      </c>
      <c r="J13" s="20">
        <f t="shared" ca="1" si="8"/>
        <v>7395943675</v>
      </c>
      <c r="K13" s="20">
        <f t="shared" ca="1" si="1"/>
        <v>7239726688</v>
      </c>
      <c r="L13" s="21">
        <f t="shared" ca="1" si="1"/>
        <v>7962942252</v>
      </c>
      <c r="M13" s="33" t="str">
        <f t="shared" ca="1" si="9"/>
        <v>РЭУ</v>
      </c>
      <c r="N13" s="34">
        <f ca="1" xml:space="preserve"> RANDBETWEEN(2015,2023)</f>
        <v>2016</v>
      </c>
      <c r="O13" s="35" t="str">
        <f t="shared" ca="1" si="17"/>
        <v>ЗАОЧНО</v>
      </c>
      <c r="P13" s="39">
        <f t="shared" ca="1" si="11"/>
        <v>17.100000000000001</v>
      </c>
      <c r="Q13" s="40" t="str">
        <f t="shared" ca="1" si="13"/>
        <v>Годен</v>
      </c>
      <c r="R13" s="41" t="str">
        <f t="shared" ca="1" si="12"/>
        <v>Окончил</v>
      </c>
      <c r="S13" s="34">
        <f t="shared" ca="1" si="16"/>
        <v>2</v>
      </c>
      <c r="T13" s="42" t="str">
        <f t="shared" ca="1" si="4"/>
        <v>-</v>
      </c>
      <c r="U13" s="42" t="str">
        <f t="shared" ca="1" si="14"/>
        <v>-</v>
      </c>
      <c r="V13" s="35" t="str">
        <f t="shared" ca="1" si="15"/>
        <v>-</v>
      </c>
      <c r="X13"/>
      <c r="Y13"/>
      <c r="Z13" s="9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2:40" x14ac:dyDescent="0.25">
      <c r="B14" s="15">
        <v>11</v>
      </c>
      <c r="C14" s="16" t="s">
        <v>79</v>
      </c>
      <c r="D14" s="17" t="s">
        <v>34</v>
      </c>
      <c r="E14" s="17" t="s">
        <v>52</v>
      </c>
      <c r="F14" s="18">
        <f t="shared" ca="1" si="5"/>
        <v>38894</v>
      </c>
      <c r="G14" s="17" t="str">
        <f t="shared" si="6"/>
        <v>М</v>
      </c>
      <c r="H14" s="19">
        <f t="shared" ca="1" si="7"/>
        <v>3545540783</v>
      </c>
      <c r="I14" s="16" t="str">
        <f t="shared" ca="1" si="0"/>
        <v>г. Воронеж</v>
      </c>
      <c r="J14" s="20">
        <f t="shared" ca="1" si="8"/>
        <v>7966095125</v>
      </c>
      <c r="K14" s="20">
        <f t="shared" ca="1" si="1"/>
        <v>7341036784</v>
      </c>
      <c r="L14" s="21">
        <f t="shared" ca="1" si="1"/>
        <v>7425977984</v>
      </c>
      <c r="M14" s="33" t="str">
        <f t="shared" ca="1" si="9"/>
        <v>МГУ</v>
      </c>
      <c r="N14" s="34">
        <f t="shared" ca="1" si="10"/>
        <v>2022</v>
      </c>
      <c r="O14" s="35" t="str">
        <f t="shared" ca="1" si="17"/>
        <v>ЗАОЧНО</v>
      </c>
      <c r="P14" s="39">
        <f t="shared" ca="1" si="11"/>
        <v>16.5</v>
      </c>
      <c r="Q14" s="40" t="str">
        <f t="shared" ca="1" si="13"/>
        <v>Не годен</v>
      </c>
      <c r="R14" s="41">
        <f t="shared" ca="1" si="12"/>
        <v>1</v>
      </c>
      <c r="S14" s="34">
        <f t="shared" ca="1" si="16"/>
        <v>5</v>
      </c>
      <c r="T14" s="42">
        <f t="shared" ca="1" si="4"/>
        <v>1000</v>
      </c>
      <c r="U14" s="42">
        <f t="shared" ca="1" si="14"/>
        <v>50</v>
      </c>
      <c r="V14" s="35">
        <f t="shared" ca="1" si="15"/>
        <v>1050</v>
      </c>
      <c r="X14"/>
      <c r="Y14"/>
      <c r="Z14" s="9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2:40" x14ac:dyDescent="0.25">
      <c r="B15" s="15">
        <v>12</v>
      </c>
      <c r="C15" s="16" t="s">
        <v>80</v>
      </c>
      <c r="D15" s="17" t="s">
        <v>35</v>
      </c>
      <c r="E15" s="17" t="s">
        <v>57</v>
      </c>
      <c r="F15" s="18">
        <f t="shared" ca="1" si="5"/>
        <v>37686</v>
      </c>
      <c r="G15" s="17" t="str">
        <f t="shared" si="6"/>
        <v>М</v>
      </c>
      <c r="H15" s="19">
        <f t="shared" ca="1" si="7"/>
        <v>3093492175</v>
      </c>
      <c r="I15" s="16" t="str">
        <f t="shared" ca="1" si="0"/>
        <v>г. Воронеж</v>
      </c>
      <c r="J15" s="20">
        <f t="shared" ca="1" si="8"/>
        <v>7997550416</v>
      </c>
      <c r="K15" s="20">
        <f t="shared" ca="1" si="1"/>
        <v>7017822955</v>
      </c>
      <c r="L15" s="21">
        <f t="shared" ca="1" si="1"/>
        <v>7545167290</v>
      </c>
      <c r="M15" s="33" t="str">
        <f t="shared" ca="1" si="9"/>
        <v>МИРЭА</v>
      </c>
      <c r="N15" s="34">
        <f t="shared" ca="1" si="10"/>
        <v>2019</v>
      </c>
      <c r="O15" s="35" t="str">
        <f t="shared" ca="1" si="17"/>
        <v>ЗАОЧНО</v>
      </c>
      <c r="P15" s="39">
        <f t="shared" ca="1" si="11"/>
        <v>19.8</v>
      </c>
      <c r="Q15" s="40" t="str">
        <f t="shared" ca="1" si="13"/>
        <v>Годен</v>
      </c>
      <c r="R15" s="41">
        <f t="shared" ca="1" si="12"/>
        <v>4</v>
      </c>
      <c r="S15" s="34">
        <f t="shared" ca="1" si="16"/>
        <v>2</v>
      </c>
      <c r="T15" s="42" t="str">
        <f t="shared" ca="1" si="4"/>
        <v>-</v>
      </c>
      <c r="U15" s="42" t="str">
        <f t="shared" ca="1" si="14"/>
        <v>-</v>
      </c>
      <c r="V15" s="35" t="str">
        <f t="shared" ca="1" si="15"/>
        <v>-</v>
      </c>
      <c r="X15"/>
      <c r="Y15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2:40" x14ac:dyDescent="0.25">
      <c r="B16" s="15">
        <v>13</v>
      </c>
      <c r="C16" s="16" t="s">
        <v>81</v>
      </c>
      <c r="D16" s="17" t="s">
        <v>96</v>
      </c>
      <c r="E16" s="17" t="s">
        <v>95</v>
      </c>
      <c r="F16" s="18">
        <f t="shared" ca="1" si="5"/>
        <v>38755</v>
      </c>
      <c r="G16" s="17" t="s">
        <v>97</v>
      </c>
      <c r="H16" s="19">
        <f t="shared" ca="1" si="7"/>
        <v>8561031294</v>
      </c>
      <c r="I16" s="16" t="str">
        <f t="shared" ca="1" si="0"/>
        <v>г. Сходня</v>
      </c>
      <c r="J16" s="20">
        <f t="shared" ca="1" si="8"/>
        <v>7100184962</v>
      </c>
      <c r="K16" s="20">
        <f t="shared" ca="1" si="1"/>
        <v>7074189982</v>
      </c>
      <c r="L16" s="21">
        <f t="shared" ca="1" si="1"/>
        <v>7822155293</v>
      </c>
      <c r="M16" s="33" t="str">
        <f t="shared" ca="1" si="9"/>
        <v>РУДН</v>
      </c>
      <c r="N16" s="34">
        <f t="shared" ca="1" si="10"/>
        <v>2018</v>
      </c>
      <c r="O16" s="35" t="str">
        <f t="shared" ca="1" si="17"/>
        <v>ОЧНО</v>
      </c>
      <c r="P16" s="39">
        <f t="shared" ca="1" si="11"/>
        <v>16.8</v>
      </c>
      <c r="Q16" s="40" t="str">
        <f t="shared" ca="1" si="13"/>
        <v>Не годен</v>
      </c>
      <c r="R16" s="41" t="str">
        <f t="shared" ca="1" si="12"/>
        <v>Окончил</v>
      </c>
      <c r="S16" s="34">
        <f t="shared" ca="1" si="16"/>
        <v>2</v>
      </c>
      <c r="T16" s="42" t="str">
        <f t="shared" ca="1" si="4"/>
        <v>-</v>
      </c>
      <c r="U16" s="42" t="str">
        <f t="shared" ca="1" si="14"/>
        <v>-</v>
      </c>
      <c r="V16" s="35" t="str">
        <f t="shared" ca="1" si="15"/>
        <v>-</v>
      </c>
      <c r="X16"/>
      <c r="Y16"/>
      <c r="Z16" s="9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x14ac:dyDescent="0.25">
      <c r="B17" s="15">
        <v>14</v>
      </c>
      <c r="C17" s="16" t="s">
        <v>81</v>
      </c>
      <c r="D17" s="17" t="s">
        <v>36</v>
      </c>
      <c r="E17" s="17" t="s">
        <v>58</v>
      </c>
      <c r="F17" s="18">
        <f t="shared" ca="1" si="5"/>
        <v>38349</v>
      </c>
      <c r="G17" s="17" t="str">
        <f t="shared" si="6"/>
        <v>М</v>
      </c>
      <c r="H17" s="19">
        <f t="shared" ca="1" si="7"/>
        <v>6348632254</v>
      </c>
      <c r="I17" s="16" t="str">
        <f t="shared" ca="1" si="0"/>
        <v>г. Сходня</v>
      </c>
      <c r="J17" s="20">
        <f t="shared" ca="1" si="8"/>
        <v>7999945451</v>
      </c>
      <c r="K17" s="20">
        <f t="shared" ca="1" si="1"/>
        <v>7086062931</v>
      </c>
      <c r="L17" s="21">
        <f t="shared" ca="1" si="1"/>
        <v>7050074264</v>
      </c>
      <c r="M17" s="33" t="str">
        <f t="shared" ca="1" si="9"/>
        <v>МПТ</v>
      </c>
      <c r="N17" s="34">
        <f t="shared" ca="1" si="10"/>
        <v>2022</v>
      </c>
      <c r="O17" s="35" t="str">
        <f t="shared" ca="1" si="17"/>
        <v>ОЧНО</v>
      </c>
      <c r="P17" s="39">
        <f t="shared" ca="1" si="11"/>
        <v>17.899999999999999</v>
      </c>
      <c r="Q17" s="40" t="str">
        <f t="shared" ca="1" si="13"/>
        <v>Годен</v>
      </c>
      <c r="R17" s="41">
        <f t="shared" ca="1" si="12"/>
        <v>1</v>
      </c>
      <c r="S17" s="34">
        <f t="shared" ca="1" si="16"/>
        <v>5</v>
      </c>
      <c r="T17" s="42">
        <f t="shared" ca="1" si="4"/>
        <v>500</v>
      </c>
      <c r="U17" s="42">
        <f t="shared" ca="1" si="14"/>
        <v>300</v>
      </c>
      <c r="V17" s="35">
        <f t="shared" ca="1" si="15"/>
        <v>600</v>
      </c>
      <c r="X17"/>
      <c r="Y17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 x14ac:dyDescent="0.25">
      <c r="B18" s="15">
        <v>15</v>
      </c>
      <c r="C18" s="16" t="s">
        <v>81</v>
      </c>
      <c r="D18" s="17" t="s">
        <v>37</v>
      </c>
      <c r="E18" s="17" t="s">
        <v>59</v>
      </c>
      <c r="F18" s="18">
        <f t="shared" ca="1" si="5"/>
        <v>38189</v>
      </c>
      <c r="G18" s="17" t="str">
        <f t="shared" si="6"/>
        <v>М</v>
      </c>
      <c r="H18" s="19">
        <f t="shared" ca="1" si="7"/>
        <v>2667158944</v>
      </c>
      <c r="I18" s="16" t="str">
        <f t="shared" ca="1" si="0"/>
        <v>г. Новосибирск</v>
      </c>
      <c r="J18" s="20">
        <f t="shared" ca="1" si="8"/>
        <v>7402646318</v>
      </c>
      <c r="K18" s="20">
        <f t="shared" ca="1" si="1"/>
        <v>7602351359</v>
      </c>
      <c r="L18" s="21">
        <f t="shared" ca="1" si="1"/>
        <v>7620818435</v>
      </c>
      <c r="M18" s="33" t="str">
        <f t="shared" ca="1" si="9"/>
        <v>РУДН</v>
      </c>
      <c r="N18" s="34">
        <f t="shared" ca="1" si="10"/>
        <v>2023</v>
      </c>
      <c r="O18" s="35" t="str">
        <f t="shared" ca="1" si="17"/>
        <v>ОЧНО</v>
      </c>
      <c r="P18" s="39">
        <f t="shared" ca="1" si="11"/>
        <v>18.399999999999999</v>
      </c>
      <c r="Q18" s="40" t="str">
        <f t="shared" ca="1" si="13"/>
        <v>Годен</v>
      </c>
      <c r="R18" s="41" t="str">
        <f t="shared" ca="1" si="12"/>
        <v>Абитуриент</v>
      </c>
      <c r="S18" s="34">
        <f t="shared" ca="1" si="16"/>
        <v>4</v>
      </c>
      <c r="T18" s="42" t="str">
        <f t="shared" ca="1" si="4"/>
        <v>-</v>
      </c>
      <c r="U18" s="42" t="str">
        <f t="shared" ca="1" si="14"/>
        <v>-</v>
      </c>
      <c r="V18" s="35" t="str">
        <f t="shared" ca="1" si="15"/>
        <v>-</v>
      </c>
      <c r="X18"/>
      <c r="Y1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2:40" ht="18.75" customHeight="1" x14ac:dyDescent="0.25">
      <c r="B19" s="15">
        <v>16</v>
      </c>
      <c r="C19" s="16" t="s">
        <v>82</v>
      </c>
      <c r="D19" s="17" t="s">
        <v>38</v>
      </c>
      <c r="E19" s="17" t="s">
        <v>51</v>
      </c>
      <c r="F19" s="18">
        <f t="shared" ca="1" si="5"/>
        <v>37683</v>
      </c>
      <c r="G19" s="17" t="str">
        <f t="shared" si="6"/>
        <v>Ж</v>
      </c>
      <c r="H19" s="19">
        <f t="shared" ca="1" si="7"/>
        <v>3726809180</v>
      </c>
      <c r="I19" s="16" t="str">
        <f t="shared" ca="1" si="0"/>
        <v>г. Воронеж</v>
      </c>
      <c r="J19" s="20">
        <f t="shared" ca="1" si="8"/>
        <v>7506941002</v>
      </c>
      <c r="K19" s="20">
        <f t="shared" ca="1" si="1"/>
        <v>7889677356</v>
      </c>
      <c r="L19" s="21">
        <f t="shared" ca="1" si="1"/>
        <v>7957701362</v>
      </c>
      <c r="M19" s="33" t="str">
        <f t="shared" ca="1" si="9"/>
        <v>МПТ</v>
      </c>
      <c r="N19" s="34">
        <f t="shared" ca="1" si="10"/>
        <v>2019</v>
      </c>
      <c r="O19" s="35" t="str">
        <f t="shared" ca="1" si="17"/>
        <v>ЗАОЧНО</v>
      </c>
      <c r="P19" s="39">
        <f t="shared" ca="1" si="11"/>
        <v>19.8</v>
      </c>
      <c r="Q19" s="40" t="str">
        <f t="shared" ca="1" si="13"/>
        <v>Не годен</v>
      </c>
      <c r="R19" s="41">
        <f t="shared" ca="1" si="12"/>
        <v>4</v>
      </c>
      <c r="S19" s="34">
        <f t="shared" ca="1" si="16"/>
        <v>3</v>
      </c>
      <c r="T19" s="42">
        <f t="shared" ca="1" si="4"/>
        <v>500</v>
      </c>
      <c r="U19" s="42">
        <f t="shared" ca="1" si="14"/>
        <v>50</v>
      </c>
      <c r="V19" s="35">
        <f t="shared" ca="1" si="15"/>
        <v>350</v>
      </c>
      <c r="X19"/>
      <c r="Y19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2:40" ht="17.25" customHeight="1" x14ac:dyDescent="0.25">
      <c r="B20" s="15">
        <v>17</v>
      </c>
      <c r="C20" s="16" t="s">
        <v>83</v>
      </c>
      <c r="D20" s="17" t="s">
        <v>39</v>
      </c>
      <c r="E20" s="17" t="s">
        <v>60</v>
      </c>
      <c r="F20" s="18">
        <f t="shared" ca="1" si="5"/>
        <v>37973</v>
      </c>
      <c r="G20" s="17" t="str">
        <f t="shared" si="6"/>
        <v>М</v>
      </c>
      <c r="H20" s="19">
        <f t="shared" ca="1" si="7"/>
        <v>8199255175</v>
      </c>
      <c r="I20" s="16" t="str">
        <f t="shared" ca="1" si="0"/>
        <v>г. Воронеж</v>
      </c>
      <c r="J20" s="20">
        <f t="shared" ca="1" si="8"/>
        <v>7816939424</v>
      </c>
      <c r="K20" s="20">
        <f t="shared" ca="1" si="8"/>
        <v>7752317883</v>
      </c>
      <c r="L20" s="21">
        <f t="shared" ca="1" si="8"/>
        <v>7859682693</v>
      </c>
      <c r="M20" s="33" t="str">
        <f t="shared" ca="1" si="9"/>
        <v>РУДН</v>
      </c>
      <c r="N20" s="34">
        <f t="shared" ca="1" si="10"/>
        <v>2023</v>
      </c>
      <c r="O20" s="35" t="str">
        <f t="shared" ca="1" si="17"/>
        <v>ОЧНО</v>
      </c>
      <c r="P20" s="39">
        <f t="shared" ca="1" si="11"/>
        <v>19</v>
      </c>
      <c r="Q20" s="40" t="str">
        <f t="shared" ca="1" si="13"/>
        <v>Годен</v>
      </c>
      <c r="R20" s="41" t="str">
        <f t="shared" ca="1" si="12"/>
        <v>Абитуриент</v>
      </c>
      <c r="S20" s="34">
        <f t="shared" ca="1" si="16"/>
        <v>3</v>
      </c>
      <c r="T20" s="42" t="str">
        <f t="shared" ca="1" si="4"/>
        <v>-</v>
      </c>
      <c r="U20" s="42" t="str">
        <f t="shared" ca="1" si="14"/>
        <v>-</v>
      </c>
      <c r="V20" s="35" t="str">
        <f t="shared" ca="1" si="15"/>
        <v>-</v>
      </c>
      <c r="X20"/>
      <c r="Y20"/>
      <c r="Z20" s="8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2:40" x14ac:dyDescent="0.25">
      <c r="B21" s="15">
        <v>18</v>
      </c>
      <c r="C21" s="16" t="s">
        <v>84</v>
      </c>
      <c r="D21" s="17" t="s">
        <v>40</v>
      </c>
      <c r="E21" s="17" t="s">
        <v>61</v>
      </c>
      <c r="F21" s="18">
        <f t="shared" ca="1" si="5"/>
        <v>37745</v>
      </c>
      <c r="G21" s="17" t="str">
        <f t="shared" si="6"/>
        <v>М</v>
      </c>
      <c r="H21" s="19">
        <f t="shared" ca="1" si="7"/>
        <v>9018424288</v>
      </c>
      <c r="I21" s="16" t="str">
        <f t="shared" ca="1" si="0"/>
        <v>г. Москва</v>
      </c>
      <c r="J21" s="20">
        <f t="shared" ca="1" si="8"/>
        <v>7391269853</v>
      </c>
      <c r="K21" s="20">
        <f t="shared" ca="1" si="8"/>
        <v>7399525467</v>
      </c>
      <c r="L21" s="21">
        <f t="shared" ca="1" si="8"/>
        <v>7677798407</v>
      </c>
      <c r="M21" s="33" t="str">
        <f t="shared" ca="1" si="9"/>
        <v>РУДН</v>
      </c>
      <c r="N21" s="34">
        <f t="shared" ca="1" si="10"/>
        <v>2021</v>
      </c>
      <c r="O21" s="35" t="str">
        <f t="shared" ca="1" si="17"/>
        <v>ЗАОЧНО</v>
      </c>
      <c r="P21" s="39">
        <f t="shared" ca="1" si="11"/>
        <v>19.600000000000001</v>
      </c>
      <c r="Q21" s="40" t="str">
        <f t="shared" ca="1" si="13"/>
        <v>Годен</v>
      </c>
      <c r="R21" s="41">
        <f t="shared" ca="1" si="12"/>
        <v>2</v>
      </c>
      <c r="S21" s="34">
        <f t="shared" ca="1" si="16"/>
        <v>2</v>
      </c>
      <c r="T21" s="42" t="str">
        <f t="shared" ca="1" si="4"/>
        <v>-</v>
      </c>
      <c r="U21" s="42" t="str">
        <f t="shared" ca="1" si="14"/>
        <v>-</v>
      </c>
      <c r="V21" s="35" t="str">
        <f t="shared" ca="1" si="15"/>
        <v>-</v>
      </c>
      <c r="X21"/>
      <c r="Y21"/>
      <c r="Z21" s="8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2:40" x14ac:dyDescent="0.25">
      <c r="B22" s="15">
        <v>19</v>
      </c>
      <c r="C22" s="16" t="s">
        <v>85</v>
      </c>
      <c r="D22" s="17" t="s">
        <v>41</v>
      </c>
      <c r="E22" s="17" t="s">
        <v>62</v>
      </c>
      <c r="F22" s="18">
        <f t="shared" ca="1" si="5"/>
        <v>37879</v>
      </c>
      <c r="G22" s="17" t="str">
        <f t="shared" si="6"/>
        <v>М</v>
      </c>
      <c r="H22" s="19">
        <f t="shared" ca="1" si="7"/>
        <v>8498917162</v>
      </c>
      <c r="I22" s="16" t="str">
        <f t="shared" ca="1" si="0"/>
        <v>г. Санкт-Петербург</v>
      </c>
      <c r="J22" s="20">
        <f t="shared" ca="1" si="8"/>
        <v>7814876404</v>
      </c>
      <c r="K22" s="20">
        <f t="shared" ca="1" si="8"/>
        <v>7608866728</v>
      </c>
      <c r="L22" s="21">
        <f t="shared" ca="1" si="8"/>
        <v>7335579912</v>
      </c>
      <c r="M22" s="33" t="str">
        <f t="shared" ca="1" si="9"/>
        <v>МПТ</v>
      </c>
      <c r="N22" s="34">
        <f t="shared" ca="1" si="10"/>
        <v>2020</v>
      </c>
      <c r="O22" s="35" t="str">
        <f t="shared" ca="1" si="17"/>
        <v>ОЧНО</v>
      </c>
      <c r="P22" s="39">
        <f t="shared" ca="1" si="11"/>
        <v>19.2</v>
      </c>
      <c r="Q22" s="40" t="str">
        <f t="shared" ca="1" si="13"/>
        <v>Годен</v>
      </c>
      <c r="R22" s="41">
        <f t="shared" ca="1" si="12"/>
        <v>3</v>
      </c>
      <c r="S22" s="34">
        <f t="shared" ca="1" si="16"/>
        <v>4</v>
      </c>
      <c r="T22" s="42">
        <f t="shared" ca="1" si="4"/>
        <v>500</v>
      </c>
      <c r="U22" s="42">
        <f t="shared" ca="1" si="14"/>
        <v>300</v>
      </c>
      <c r="V22" s="35">
        <f t="shared" ca="1" si="15"/>
        <v>600</v>
      </c>
      <c r="X22"/>
      <c r="Y22"/>
      <c r="Z22" s="8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2:40" x14ac:dyDescent="0.25">
      <c r="B23" s="15">
        <v>20</v>
      </c>
      <c r="C23" s="16" t="s">
        <v>86</v>
      </c>
      <c r="D23" s="17" t="s">
        <v>42</v>
      </c>
      <c r="E23" s="17" t="s">
        <v>52</v>
      </c>
      <c r="F23" s="18">
        <f t="shared" ca="1" si="5"/>
        <v>38858</v>
      </c>
      <c r="G23" s="17" t="str">
        <f t="shared" si="6"/>
        <v>М</v>
      </c>
      <c r="H23" s="19">
        <f t="shared" ca="1" si="7"/>
        <v>4416088528</v>
      </c>
      <c r="I23" s="16" t="str">
        <f t="shared" ca="1" si="0"/>
        <v>г. Новосибирск</v>
      </c>
      <c r="J23" s="20">
        <f t="shared" ca="1" si="8"/>
        <v>7289067516</v>
      </c>
      <c r="K23" s="20">
        <f t="shared" ca="1" si="8"/>
        <v>7865351395</v>
      </c>
      <c r="L23" s="21">
        <f t="shared" ca="1" si="8"/>
        <v>7985293371</v>
      </c>
      <c r="M23" s="33" t="str">
        <f t="shared" ca="1" si="9"/>
        <v>МГУ</v>
      </c>
      <c r="N23" s="34">
        <f t="shared" ca="1" si="10"/>
        <v>2021</v>
      </c>
      <c r="O23" s="35" t="str">
        <f t="shared" ca="1" si="17"/>
        <v>ЗАОЧНО</v>
      </c>
      <c r="P23" s="39">
        <f t="shared" ca="1" si="11"/>
        <v>16.5</v>
      </c>
      <c r="Q23" s="40" t="str">
        <f t="shared" ca="1" si="13"/>
        <v>Не годен</v>
      </c>
      <c r="R23" s="41">
        <f t="shared" ca="1" si="12"/>
        <v>2</v>
      </c>
      <c r="S23" s="34">
        <f t="shared" ca="1" si="16"/>
        <v>3</v>
      </c>
      <c r="T23" s="42">
        <f t="shared" ca="1" si="4"/>
        <v>1000</v>
      </c>
      <c r="U23" s="42">
        <f t="shared" ca="1" si="14"/>
        <v>50</v>
      </c>
      <c r="V23" s="35">
        <f t="shared" ca="1" si="15"/>
        <v>1050</v>
      </c>
      <c r="X23"/>
      <c r="Y23"/>
      <c r="Z23" s="8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2:40" x14ac:dyDescent="0.25">
      <c r="B24" s="15">
        <v>21</v>
      </c>
      <c r="C24" s="16" t="s">
        <v>87</v>
      </c>
      <c r="D24" s="17" t="s">
        <v>43</v>
      </c>
      <c r="E24" s="17" t="s">
        <v>54</v>
      </c>
      <c r="F24" s="18">
        <f t="shared" ca="1" si="5"/>
        <v>38767</v>
      </c>
      <c r="G24" s="17" t="str">
        <f t="shared" si="6"/>
        <v>М</v>
      </c>
      <c r="H24" s="19">
        <f t="shared" ca="1" si="7"/>
        <v>4269036628</v>
      </c>
      <c r="I24" s="16" t="str">
        <f t="shared" ca="1" si="0"/>
        <v>г. Сходня</v>
      </c>
      <c r="J24" s="20">
        <f t="shared" ca="1" si="8"/>
        <v>7996522130</v>
      </c>
      <c r="K24" s="20">
        <f t="shared" ca="1" si="8"/>
        <v>7916126117</v>
      </c>
      <c r="L24" s="21">
        <f t="shared" ca="1" si="8"/>
        <v>7263497918</v>
      </c>
      <c r="M24" s="33" t="str">
        <f t="shared" ca="1" si="9"/>
        <v>МПТ</v>
      </c>
      <c r="N24" s="34">
        <f t="shared" ca="1" si="10"/>
        <v>2016</v>
      </c>
      <c r="O24" s="35" t="str">
        <f t="shared" ca="1" si="17"/>
        <v>ЗАОЧНО</v>
      </c>
      <c r="P24" s="39">
        <f t="shared" ca="1" si="11"/>
        <v>16.8</v>
      </c>
      <c r="Q24" s="40" t="str">
        <f t="shared" ca="1" si="13"/>
        <v>Не годен</v>
      </c>
      <c r="R24" s="41" t="str">
        <f t="shared" ref="R24:R31" ca="1" si="18">IF(YEAR(TODAY())-N24+IF(MONTH(TODAY())&gt;8,1,0)&lt;5,IF(YEAR(TODAY())-N24+IF(MONTH(TODAY())&gt;8,1,0)=0,"Абитуриент",YEAR(TODAY())-N24+IF(MONTH(TODAY())&gt;8,1,0)),"Окончил")</f>
        <v>Окончил</v>
      </c>
      <c r="S24" s="34">
        <f t="shared" ca="1" si="16"/>
        <v>3</v>
      </c>
      <c r="T24" s="42" t="str">
        <f t="shared" ca="1" si="4"/>
        <v>-</v>
      </c>
      <c r="U24" s="42" t="str">
        <f t="shared" ca="1" si="14"/>
        <v>-</v>
      </c>
      <c r="V24" s="35" t="str">
        <f t="shared" ca="1" si="15"/>
        <v>-</v>
      </c>
      <c r="X24"/>
      <c r="Y24"/>
      <c r="Z24" s="8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2:40" x14ac:dyDescent="0.25">
      <c r="B25" s="15">
        <v>22</v>
      </c>
      <c r="C25" s="16" t="s">
        <v>88</v>
      </c>
      <c r="D25" s="17" t="s">
        <v>44</v>
      </c>
      <c r="E25" s="17" t="s">
        <v>63</v>
      </c>
      <c r="F25" s="18">
        <f t="shared" ca="1" si="5"/>
        <v>38031</v>
      </c>
      <c r="G25" s="17" t="str">
        <f t="shared" si="6"/>
        <v>М</v>
      </c>
      <c r="H25" s="19">
        <f t="shared" ca="1" si="7"/>
        <v>6664641545</v>
      </c>
      <c r="I25" s="16" t="str">
        <f t="shared" ca="1" si="0"/>
        <v>г. Санкт-Петербург</v>
      </c>
      <c r="J25" s="20">
        <f t="shared" ca="1" si="8"/>
        <v>7909520477</v>
      </c>
      <c r="K25" s="20">
        <f t="shared" ca="1" si="8"/>
        <v>7406709839</v>
      </c>
      <c r="L25" s="21">
        <f t="shared" ca="1" si="8"/>
        <v>7146435201</v>
      </c>
      <c r="M25" s="33" t="str">
        <f t="shared" ca="1" si="9"/>
        <v>МПТ</v>
      </c>
      <c r="N25" s="34">
        <f t="shared" ca="1" si="10"/>
        <v>2021</v>
      </c>
      <c r="O25" s="35" t="str">
        <f t="shared" ca="1" si="17"/>
        <v>ЗАОЧНО</v>
      </c>
      <c r="P25" s="39">
        <f t="shared" ca="1" si="11"/>
        <v>18.8</v>
      </c>
      <c r="Q25" s="40" t="str">
        <f t="shared" ca="1" si="13"/>
        <v>Годен</v>
      </c>
      <c r="R25" s="41">
        <f t="shared" ca="1" si="18"/>
        <v>2</v>
      </c>
      <c r="S25" s="34">
        <f t="shared" ca="1" si="16"/>
        <v>3</v>
      </c>
      <c r="T25" s="42">
        <f t="shared" ca="1" si="4"/>
        <v>500</v>
      </c>
      <c r="U25" s="42">
        <f t="shared" ca="1" si="14"/>
        <v>50</v>
      </c>
      <c r="V25" s="35">
        <f t="shared" ca="1" si="15"/>
        <v>350</v>
      </c>
      <c r="X25"/>
      <c r="Y25"/>
      <c r="Z25" s="8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2:40" x14ac:dyDescent="0.25">
      <c r="B26" s="15">
        <v>23</v>
      </c>
      <c r="C26" s="16" t="s">
        <v>89</v>
      </c>
      <c r="D26" s="17" t="s">
        <v>45</v>
      </c>
      <c r="E26" s="17" t="s">
        <v>64</v>
      </c>
      <c r="F26" s="18">
        <f t="shared" ca="1" si="5"/>
        <v>38166</v>
      </c>
      <c r="G26" s="17" t="str">
        <f t="shared" si="6"/>
        <v>Ж</v>
      </c>
      <c r="H26" s="19">
        <f t="shared" ca="1" si="7"/>
        <v>1963160724</v>
      </c>
      <c r="I26" s="16" t="str">
        <f t="shared" ca="1" si="0"/>
        <v>г. Архангельск</v>
      </c>
      <c r="J26" s="20">
        <f t="shared" ca="1" si="8"/>
        <v>7418177036</v>
      </c>
      <c r="K26" s="20">
        <f t="shared" ca="1" si="8"/>
        <v>7274828904</v>
      </c>
      <c r="L26" s="21">
        <f t="shared" ca="1" si="8"/>
        <v>7557551700</v>
      </c>
      <c r="M26" s="33" t="str">
        <f t="shared" ca="1" si="9"/>
        <v>МПТ</v>
      </c>
      <c r="N26" s="34">
        <f t="shared" ca="1" si="10"/>
        <v>2022</v>
      </c>
      <c r="O26" s="35" t="str">
        <f t="shared" ca="1" si="17"/>
        <v>ОЧНО</v>
      </c>
      <c r="P26" s="39">
        <f t="shared" ca="1" si="11"/>
        <v>18.399999999999999</v>
      </c>
      <c r="Q26" s="40" t="str">
        <f t="shared" ca="1" si="13"/>
        <v>Не годен</v>
      </c>
      <c r="R26" s="41">
        <f t="shared" ca="1" si="18"/>
        <v>1</v>
      </c>
      <c r="S26" s="34">
        <f t="shared" ca="1" si="16"/>
        <v>4</v>
      </c>
      <c r="T26" s="42">
        <f t="shared" ca="1" si="4"/>
        <v>500</v>
      </c>
      <c r="U26" s="42">
        <f t="shared" ca="1" si="14"/>
        <v>300</v>
      </c>
      <c r="V26" s="35">
        <f t="shared" ca="1" si="15"/>
        <v>600</v>
      </c>
      <c r="X26"/>
      <c r="Y26"/>
      <c r="Z26" s="8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2:40" x14ac:dyDescent="0.25">
      <c r="B27" s="15">
        <v>24</v>
      </c>
      <c r="C27" s="16" t="s">
        <v>90</v>
      </c>
      <c r="D27" s="17" t="s">
        <v>46</v>
      </c>
      <c r="E27" s="17" t="s">
        <v>65</v>
      </c>
      <c r="F27" s="18">
        <f t="shared" ca="1" si="5"/>
        <v>38107</v>
      </c>
      <c r="G27" s="17" t="str">
        <f t="shared" si="6"/>
        <v>Ж</v>
      </c>
      <c r="H27" s="19">
        <f t="shared" ca="1" si="7"/>
        <v>8016873141</v>
      </c>
      <c r="I27" s="16" t="str">
        <f t="shared" ca="1" si="0"/>
        <v>г. Сходня</v>
      </c>
      <c r="J27" s="20">
        <f t="shared" ca="1" si="8"/>
        <v>7150286501</v>
      </c>
      <c r="K27" s="20">
        <f t="shared" ca="1" si="8"/>
        <v>7258778284</v>
      </c>
      <c r="L27" s="21">
        <f t="shared" ca="1" si="8"/>
        <v>7099293840</v>
      </c>
      <c r="M27" s="33" t="str">
        <f t="shared" ca="1" si="9"/>
        <v>МГУ</v>
      </c>
      <c r="N27" s="34">
        <f t="shared" ca="1" si="10"/>
        <v>2016</v>
      </c>
      <c r="O27" s="35" t="str">
        <f t="shared" ca="1" si="17"/>
        <v>ОЧНО</v>
      </c>
      <c r="P27" s="39">
        <f t="shared" ca="1" si="11"/>
        <v>18.600000000000001</v>
      </c>
      <c r="Q27" s="40" t="str">
        <f t="shared" ca="1" si="13"/>
        <v>Не годен</v>
      </c>
      <c r="R27" s="41" t="str">
        <f t="shared" ca="1" si="18"/>
        <v>Окончил</v>
      </c>
      <c r="S27" s="34">
        <f t="shared" ca="1" si="16"/>
        <v>3</v>
      </c>
      <c r="T27" s="42" t="str">
        <f t="shared" ca="1" si="4"/>
        <v>-</v>
      </c>
      <c r="U27" s="42" t="str">
        <f t="shared" ca="1" si="14"/>
        <v>-</v>
      </c>
      <c r="V27" s="35" t="str">
        <f t="shared" ca="1" si="15"/>
        <v>-</v>
      </c>
      <c r="X27"/>
      <c r="Y27"/>
      <c r="Z27" s="8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2:40" x14ac:dyDescent="0.25">
      <c r="B28" s="15">
        <v>25</v>
      </c>
      <c r="C28" s="16" t="s">
        <v>91</v>
      </c>
      <c r="D28" s="17" t="s">
        <v>47</v>
      </c>
      <c r="E28" s="17" t="s">
        <v>54</v>
      </c>
      <c r="F28" s="18">
        <f t="shared" ca="1" si="5"/>
        <v>37739</v>
      </c>
      <c r="G28" s="17" t="str">
        <f t="shared" si="6"/>
        <v>М</v>
      </c>
      <c r="H28" s="19">
        <f t="shared" ca="1" si="7"/>
        <v>3884390005</v>
      </c>
      <c r="I28" s="16" t="str">
        <f t="shared" ca="1" si="0"/>
        <v>г. Сходня</v>
      </c>
      <c r="J28" s="20">
        <f t="shared" ca="1" si="8"/>
        <v>7213167580</v>
      </c>
      <c r="K28" s="20">
        <f t="shared" ca="1" si="8"/>
        <v>7301799201</v>
      </c>
      <c r="L28" s="21">
        <f t="shared" ca="1" si="8"/>
        <v>7186797978</v>
      </c>
      <c r="M28" s="33" t="str">
        <f t="shared" ca="1" si="9"/>
        <v>МИРЭА</v>
      </c>
      <c r="N28" s="34">
        <f t="shared" ca="1" si="10"/>
        <v>2020</v>
      </c>
      <c r="O28" s="35" t="str">
        <f t="shared" ca="1" si="17"/>
        <v>ЗАОЧНО</v>
      </c>
      <c r="P28" s="39">
        <f t="shared" ca="1" si="11"/>
        <v>19.600000000000001</v>
      </c>
      <c r="Q28" s="40" t="str">
        <f t="shared" ca="1" si="13"/>
        <v>Годен</v>
      </c>
      <c r="R28" s="41">
        <f t="shared" ca="1" si="18"/>
        <v>3</v>
      </c>
      <c r="S28" s="34">
        <f t="shared" ca="1" si="16"/>
        <v>4</v>
      </c>
      <c r="T28" s="42">
        <f t="shared" ca="1" si="4"/>
        <v>500</v>
      </c>
      <c r="U28" s="42">
        <f t="shared" ca="1" si="14"/>
        <v>50</v>
      </c>
      <c r="V28" s="35">
        <f t="shared" ca="1" si="15"/>
        <v>500</v>
      </c>
      <c r="X28"/>
      <c r="Y28"/>
      <c r="Z28" s="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2:40" x14ac:dyDescent="0.25">
      <c r="B29" s="15">
        <v>26</v>
      </c>
      <c r="C29" s="16" t="s">
        <v>92</v>
      </c>
      <c r="D29" s="17" t="s">
        <v>29</v>
      </c>
      <c r="E29" s="17" t="s">
        <v>66</v>
      </c>
      <c r="F29" s="18">
        <f t="shared" ca="1" si="5"/>
        <v>38313</v>
      </c>
      <c r="G29" s="17" t="str">
        <f t="shared" si="6"/>
        <v>М</v>
      </c>
      <c r="H29" s="19">
        <f t="shared" ca="1" si="7"/>
        <v>5809636111</v>
      </c>
      <c r="I29" s="16" t="str">
        <f t="shared" ca="1" si="0"/>
        <v>г. Санкт-Петербург</v>
      </c>
      <c r="J29" s="20">
        <f t="shared" ca="1" si="8"/>
        <v>7620496287</v>
      </c>
      <c r="K29" s="20">
        <f t="shared" ca="1" si="8"/>
        <v>7366424456</v>
      </c>
      <c r="L29" s="21">
        <f t="shared" ca="1" si="8"/>
        <v>7940565535</v>
      </c>
      <c r="M29" s="33" t="str">
        <f t="shared" ca="1" si="9"/>
        <v>МПТ</v>
      </c>
      <c r="N29" s="34">
        <f t="shared" ca="1" si="10"/>
        <v>2021</v>
      </c>
      <c r="O29" s="35" t="str">
        <f t="shared" ca="1" si="17"/>
        <v>ЗАОЧНО</v>
      </c>
      <c r="P29" s="39">
        <f t="shared" ca="1" si="11"/>
        <v>18</v>
      </c>
      <c r="Q29" s="40" t="str">
        <f t="shared" ca="1" si="13"/>
        <v>Годен</v>
      </c>
      <c r="R29" s="41">
        <f t="shared" ca="1" si="18"/>
        <v>2</v>
      </c>
      <c r="S29" s="34">
        <f t="shared" ca="1" si="16"/>
        <v>2</v>
      </c>
      <c r="T29" s="42" t="str">
        <f t="shared" ca="1" si="4"/>
        <v>-</v>
      </c>
      <c r="U29" s="42" t="str">
        <f t="shared" ca="1" si="14"/>
        <v>-</v>
      </c>
      <c r="V29" s="35" t="str">
        <f t="shared" ca="1" si="15"/>
        <v>-</v>
      </c>
      <c r="X29"/>
      <c r="Y29"/>
      <c r="Z29" s="8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2:40" x14ac:dyDescent="0.25">
      <c r="B30" s="22">
        <v>27</v>
      </c>
      <c r="C30" s="16" t="s">
        <v>93</v>
      </c>
      <c r="D30" s="17" t="s">
        <v>34</v>
      </c>
      <c r="E30" s="17" t="s">
        <v>67</v>
      </c>
      <c r="F30" s="18">
        <f t="shared" ca="1" si="5"/>
        <v>37645</v>
      </c>
      <c r="G30" s="17" t="str">
        <f t="shared" si="6"/>
        <v>М</v>
      </c>
      <c r="H30" s="19">
        <f t="shared" ca="1" si="7"/>
        <v>3169338264</v>
      </c>
      <c r="I30" s="16" t="str">
        <f t="shared" ca="1" si="0"/>
        <v>г. Санкт-Петербург</v>
      </c>
      <c r="J30" s="20">
        <f t="shared" ca="1" si="8"/>
        <v>7913334443</v>
      </c>
      <c r="K30" s="20">
        <f t="shared" ca="1" si="8"/>
        <v>7613522450</v>
      </c>
      <c r="L30" s="21">
        <f t="shared" ca="1" si="8"/>
        <v>7821804495</v>
      </c>
      <c r="M30" s="33" t="str">
        <f t="shared" ca="1" si="9"/>
        <v>МИРЭА</v>
      </c>
      <c r="N30" s="34">
        <f t="shared" ca="1" si="10"/>
        <v>2020</v>
      </c>
      <c r="O30" s="35" t="str">
        <f t="shared" ca="1" si="17"/>
        <v>ЗАОЧНО</v>
      </c>
      <c r="P30" s="39">
        <f t="shared" ca="1" si="11"/>
        <v>19.899999999999999</v>
      </c>
      <c r="Q30" s="40" t="str">
        <f t="shared" ca="1" si="13"/>
        <v>Годен</v>
      </c>
      <c r="R30" s="41">
        <f t="shared" ca="1" si="18"/>
        <v>3</v>
      </c>
      <c r="S30" s="34">
        <f t="shared" ca="1" si="16"/>
        <v>5</v>
      </c>
      <c r="T30" s="42">
        <f t="shared" ca="1" si="4"/>
        <v>500</v>
      </c>
      <c r="U30" s="42">
        <f t="shared" ca="1" si="14"/>
        <v>50</v>
      </c>
      <c r="V30" s="35">
        <f t="shared" ca="1" si="15"/>
        <v>500</v>
      </c>
      <c r="X30"/>
      <c r="Y30"/>
      <c r="Z30" s="7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2:40" ht="15.75" thickBot="1" x14ac:dyDescent="0.3">
      <c r="B31" s="23">
        <v>28</v>
      </c>
      <c r="C31" s="24" t="s">
        <v>94</v>
      </c>
      <c r="D31" s="25" t="s">
        <v>48</v>
      </c>
      <c r="E31" s="25" t="s">
        <v>68</v>
      </c>
      <c r="F31" s="26">
        <f t="shared" ca="1" si="5"/>
        <v>37837</v>
      </c>
      <c r="G31" s="25" t="str">
        <f t="shared" si="6"/>
        <v>М</v>
      </c>
      <c r="H31" s="27">
        <f t="shared" ca="1" si="7"/>
        <v>8672925835</v>
      </c>
      <c r="I31" s="24" t="str">
        <f t="shared" ca="1" si="0"/>
        <v>г. Санкт-Петербург</v>
      </c>
      <c r="J31" s="28">
        <f t="shared" ca="1" si="8"/>
        <v>7731136531</v>
      </c>
      <c r="K31" s="28">
        <f t="shared" ca="1" si="8"/>
        <v>7443912406</v>
      </c>
      <c r="L31" s="29">
        <f t="shared" ca="1" si="8"/>
        <v>7546628873</v>
      </c>
      <c r="M31" s="36" t="str">
        <f t="shared" ca="1" si="9"/>
        <v>РЭУ</v>
      </c>
      <c r="N31" s="37">
        <f t="shared" ca="1" si="10"/>
        <v>2015</v>
      </c>
      <c r="O31" s="38" t="str">
        <f t="shared" ca="1" si="17"/>
        <v>ОЧНО</v>
      </c>
      <c r="P31" s="43">
        <f t="shared" ca="1" si="11"/>
        <v>19.3</v>
      </c>
      <c r="Q31" s="44" t="str">
        <f t="shared" ca="1" si="13"/>
        <v>Годен</v>
      </c>
      <c r="R31" s="45" t="str">
        <f t="shared" ca="1" si="18"/>
        <v>Окончил</v>
      </c>
      <c r="S31" s="37">
        <f t="shared" ca="1" si="16"/>
        <v>4</v>
      </c>
      <c r="T31" s="46" t="str">
        <f t="shared" ca="1" si="4"/>
        <v>-</v>
      </c>
      <c r="U31" s="46" t="str">
        <f t="shared" ca="1" si="14"/>
        <v>-</v>
      </c>
      <c r="V31" s="38" t="str">
        <f t="shared" ca="1" si="15"/>
        <v>-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2:40" x14ac:dyDescent="0.25">
      <c r="B32" s="3"/>
      <c r="F32" s="4"/>
      <c r="H32" s="5"/>
      <c r="J32" s="6"/>
      <c r="K32" s="6"/>
      <c r="L32" s="6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2:40" x14ac:dyDescent="0.25">
      <c r="B33" s="3"/>
      <c r="F33" s="4"/>
      <c r="H33" s="5"/>
      <c r="J33" s="6"/>
      <c r="K33" s="6"/>
      <c r="L33" s="6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2:40" x14ac:dyDescent="0.25">
      <c r="F34" s="1" t="s">
        <v>24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2:40" x14ac:dyDescent="0.25"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2:40" x14ac:dyDescent="0.25">
      <c r="I36" s="2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2:40" x14ac:dyDescent="0.25">
      <c r="I37" s="2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2:40" x14ac:dyDescent="0.25">
      <c r="I38" s="2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2:40" x14ac:dyDescent="0.25">
      <c r="I39" s="2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2:40" x14ac:dyDescent="0.25">
      <c r="I40" s="2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2:40" x14ac:dyDescent="0.25">
      <c r="I41" s="2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2:40" x14ac:dyDescent="0.25">
      <c r="I42" s="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2:40" x14ac:dyDescent="0.25">
      <c r="I43" s="2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2:40" x14ac:dyDescent="0.25">
      <c r="I44" s="2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2:40" x14ac:dyDescent="0.25">
      <c r="I45" s="2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2:40" x14ac:dyDescent="0.25">
      <c r="I46" s="2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2:40" x14ac:dyDescent="0.25">
      <c r="I47" s="2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2:40" x14ac:dyDescent="0.25">
      <c r="I48" s="2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9:40" x14ac:dyDescent="0.25">
      <c r="I49" s="2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9:40" x14ac:dyDescent="0.25">
      <c r="I50" s="2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9:40" x14ac:dyDescent="0.25">
      <c r="I51" s="2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9:40" x14ac:dyDescent="0.25">
      <c r="I52" s="2"/>
    </row>
    <row r="53" spans="9:40" x14ac:dyDescent="0.25">
      <c r="I53" s="2"/>
    </row>
  </sheetData>
  <mergeCells count="4">
    <mergeCell ref="I2:L2"/>
    <mergeCell ref="C2:H2"/>
    <mergeCell ref="M2:O2"/>
    <mergeCell ref="P2:V2"/>
  </mergeCells>
  <conditionalFormatting sqref="G4:G31">
    <cfRule type="cellIs" dxfId="1" priority="2" operator="equal">
      <formula>"М"</formula>
    </cfRule>
    <cfRule type="cellIs" dxfId="0" priority="3" operator="equal">
      <formula>"Ж"</formula>
    </cfRule>
  </conditionalFormatting>
  <dataValidations count="1">
    <dataValidation type="decimal" allowBlank="1" showInputMessage="1" showErrorMessage="1" errorTitle="ААААААААА" error="НЕПРАВИЛЬНООООООО" promptTitle="Это как саммари из шарпов" prompt="И очень даже увлекательно.... лучше чем ворд._x000a_Введи от 2 до 5" sqref="S4:S31" xr:uid="{00000000-0002-0000-0000-000000000000}">
      <formula1>2</formula1>
      <formula2>5</formula2>
    </dataValidation>
  </dataValidations>
  <pageMargins left="0.48958333333333331" right="0.11811023622047245" top="0.74803149606299213" bottom="0.74803149606299213" header="0.31496062992125984" footer="0.31496062992125984"/>
  <pageSetup paperSize="9" scale="45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2AC339F-3108-4105-993A-786E406E024A}">
            <x14:iconSet iconSet="4TrafficLights" custom="1">
              <x14:cfvo type="percent">
                <xm:f>0</xm:f>
              </x14:cfvo>
              <x14:cfvo type="num">
                <xm:f>3</xm:f>
              </x14:cfvo>
              <x14:cfvo type="num">
                <xm:f>4</xm:f>
              </x14:cfvo>
              <x14:cfvo type="num">
                <xm:f>5</xm:f>
              </x14:cfvo>
              <x14:cfIcon iconSet="4RedToBlack" iconId="3"/>
              <x14:cfIcon iconSet="3TrafficLights1" iconId="1"/>
              <x14:cfIcon iconSet="3TrafficLights1" iconId="2"/>
              <x14:cfIcon iconSet="3Flags" iconId="0"/>
            </x14:iconSet>
          </x14:cfRule>
          <xm:sqref>S4:S31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6"/>
  <sheetViews>
    <sheetView tabSelected="1" topLeftCell="E13" zoomScale="115" zoomScaleNormal="115" workbookViewId="0">
      <selection activeCell="P34" sqref="P10:P34"/>
    </sheetView>
  </sheetViews>
  <sheetFormatPr defaultRowHeight="15" x14ac:dyDescent="0.25"/>
  <cols>
    <col min="4" max="4" width="44" customWidth="1"/>
    <col min="5" max="5" width="11.42578125" bestFit="1" customWidth="1"/>
    <col min="11" max="11" width="12" bestFit="1" customWidth="1"/>
    <col min="20" max="20" width="11.5703125" bestFit="1" customWidth="1"/>
    <col min="22" max="22" width="11.28515625" customWidth="1"/>
  </cols>
  <sheetData>
    <row r="1" spans="1:24" ht="15.75" thickBot="1" x14ac:dyDescent="0.3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 ht="15.75" thickBot="1" x14ac:dyDescent="0.3">
      <c r="A2" s="55"/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6"/>
      <c r="V2" s="56"/>
      <c r="W2" s="55"/>
      <c r="X2" s="55"/>
    </row>
    <row r="3" spans="1:24" ht="16.5" thickTop="1" thickBot="1" x14ac:dyDescent="0.3">
      <c r="A3" s="55"/>
      <c r="B3" s="58"/>
      <c r="C3" s="129" t="s">
        <v>141</v>
      </c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1"/>
      <c r="U3" s="56"/>
      <c r="V3" s="56"/>
      <c r="W3" s="55"/>
      <c r="X3" s="55"/>
    </row>
    <row r="4" spans="1:24" ht="15.75" thickBot="1" x14ac:dyDescent="0.3">
      <c r="A4" s="55"/>
      <c r="B4" s="58"/>
      <c r="C4" s="132" t="s">
        <v>113</v>
      </c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4"/>
      <c r="U4" s="56"/>
      <c r="V4" s="56"/>
      <c r="W4" s="55"/>
      <c r="X4" s="55"/>
    </row>
    <row r="5" spans="1:24" ht="15.75" thickBot="1" x14ac:dyDescent="0.3">
      <c r="A5" s="55"/>
      <c r="B5" s="58"/>
      <c r="C5" s="135" t="s">
        <v>114</v>
      </c>
      <c r="D5" s="136"/>
      <c r="E5" s="137" t="s">
        <v>115</v>
      </c>
      <c r="F5" s="138"/>
      <c r="G5" s="138"/>
      <c r="H5" s="138"/>
      <c r="I5" s="138"/>
      <c r="J5" s="138"/>
      <c r="K5" s="138"/>
      <c r="L5" s="138"/>
      <c r="M5" s="138"/>
      <c r="N5" s="138"/>
      <c r="O5" s="139"/>
      <c r="P5" s="140" t="s">
        <v>116</v>
      </c>
      <c r="Q5" s="138"/>
      <c r="R5" s="138"/>
      <c r="S5" s="138"/>
      <c r="T5" s="141"/>
      <c r="U5" s="56"/>
      <c r="V5" s="56"/>
      <c r="W5" s="55"/>
      <c r="X5" s="55"/>
    </row>
    <row r="6" spans="1:24" ht="15.75" thickBot="1" x14ac:dyDescent="0.3">
      <c r="A6" s="55"/>
      <c r="B6" s="58"/>
      <c r="C6" s="142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4"/>
      <c r="U6" s="56"/>
      <c r="V6" s="56"/>
      <c r="W6" s="55"/>
      <c r="X6" s="55"/>
    </row>
    <row r="7" spans="1:24" ht="16.5" thickTop="1" thickBot="1" x14ac:dyDescent="0.3">
      <c r="A7" s="55"/>
      <c r="B7" s="58"/>
      <c r="C7" s="108" t="s">
        <v>117</v>
      </c>
      <c r="D7" s="108" t="s">
        <v>118</v>
      </c>
      <c r="E7" s="81" t="s">
        <v>119</v>
      </c>
      <c r="F7" s="124"/>
      <c r="G7" s="124"/>
      <c r="H7" s="124"/>
      <c r="I7" s="124"/>
      <c r="J7" s="82"/>
      <c r="K7" s="81" t="s">
        <v>120</v>
      </c>
      <c r="L7" s="124"/>
      <c r="M7" s="124"/>
      <c r="N7" s="82"/>
      <c r="O7" s="81" t="s">
        <v>121</v>
      </c>
      <c r="P7" s="124"/>
      <c r="Q7" s="124"/>
      <c r="R7" s="124"/>
      <c r="S7" s="124"/>
      <c r="T7" s="103"/>
      <c r="U7" s="71"/>
      <c r="V7" s="71"/>
      <c r="W7" s="55"/>
      <c r="X7" s="55"/>
    </row>
    <row r="8" spans="1:24" ht="54" customHeight="1" thickTop="1" thickBot="1" x14ac:dyDescent="0.3">
      <c r="A8" s="55"/>
      <c r="B8" s="58"/>
      <c r="C8" s="109"/>
      <c r="D8" s="109"/>
      <c r="E8" s="125" t="s">
        <v>164</v>
      </c>
      <c r="F8" s="127" t="s">
        <v>165</v>
      </c>
      <c r="G8" s="127" t="s">
        <v>166</v>
      </c>
      <c r="H8" s="127" t="s">
        <v>167</v>
      </c>
      <c r="I8" s="127" t="s">
        <v>168</v>
      </c>
      <c r="J8" s="114" t="s">
        <v>169</v>
      </c>
      <c r="K8" s="116" t="s">
        <v>122</v>
      </c>
      <c r="L8" s="118" t="s">
        <v>123</v>
      </c>
      <c r="M8" s="118" t="s">
        <v>124</v>
      </c>
      <c r="N8" s="120" t="s">
        <v>125</v>
      </c>
      <c r="O8" s="47" t="s">
        <v>126</v>
      </c>
      <c r="P8" s="47" t="s">
        <v>127</v>
      </c>
      <c r="Q8" s="47" t="s">
        <v>128</v>
      </c>
      <c r="R8" s="47" t="s">
        <v>129</v>
      </c>
      <c r="S8" s="53" t="s">
        <v>130</v>
      </c>
      <c r="T8" s="122" t="s">
        <v>131</v>
      </c>
      <c r="U8" s="72"/>
      <c r="V8" s="72"/>
      <c r="W8" s="55"/>
      <c r="X8" s="55"/>
    </row>
    <row r="9" spans="1:24" ht="33.75" customHeight="1" thickBot="1" x14ac:dyDescent="0.3">
      <c r="A9" s="55"/>
      <c r="B9" s="58"/>
      <c r="C9" s="110"/>
      <c r="D9" s="110"/>
      <c r="E9" s="126"/>
      <c r="F9" s="128"/>
      <c r="G9" s="128"/>
      <c r="H9" s="128"/>
      <c r="I9" s="128"/>
      <c r="J9" s="115"/>
      <c r="K9" s="117"/>
      <c r="L9" s="119"/>
      <c r="M9" s="119"/>
      <c r="N9" s="121"/>
      <c r="O9" s="48">
        <v>5</v>
      </c>
      <c r="P9" s="48">
        <v>4</v>
      </c>
      <c r="Q9" s="48">
        <v>3</v>
      </c>
      <c r="R9" s="48">
        <v>2</v>
      </c>
      <c r="S9" s="53" t="s">
        <v>132</v>
      </c>
      <c r="T9" s="123"/>
      <c r="U9" s="72"/>
      <c r="V9" s="51" t="s">
        <v>170</v>
      </c>
      <c r="W9" s="51" t="s">
        <v>171</v>
      </c>
      <c r="X9" s="51"/>
    </row>
    <row r="10" spans="1:24" ht="15" customHeight="1" thickBot="1" x14ac:dyDescent="0.3">
      <c r="A10" s="55"/>
      <c r="B10" s="58"/>
      <c r="C10" s="49">
        <v>1</v>
      </c>
      <c r="D10" s="59" t="s">
        <v>138</v>
      </c>
      <c r="E10" s="60">
        <f ca="1">RANDBETWEEN(RANDBETWEEN(2,4),5)</f>
        <v>3</v>
      </c>
      <c r="F10" s="60">
        <f t="shared" ref="F10:J25" ca="1" si="0">RANDBETWEEN(RANDBETWEEN(2,4),5)</f>
        <v>5</v>
      </c>
      <c r="G10" s="60">
        <f t="shared" ca="1" si="0"/>
        <v>5</v>
      </c>
      <c r="H10" s="60">
        <f t="shared" ca="1" si="0"/>
        <v>4</v>
      </c>
      <c r="I10" s="60">
        <f t="shared" ca="1" si="0"/>
        <v>5</v>
      </c>
      <c r="J10" s="60">
        <f t="shared" ca="1" si="0"/>
        <v>3</v>
      </c>
      <c r="K10" s="60">
        <f ca="1">K10=COUNTIF(L10:M10,"н/я")</f>
        <v>0</v>
      </c>
      <c r="L10" s="60">
        <v>0</v>
      </c>
      <c r="M10" s="60">
        <v>9</v>
      </c>
      <c r="N10" s="59">
        <f ca="1">RANDBETWEEN(1,15)</f>
        <v>10</v>
      </c>
      <c r="O10" s="60">
        <f ca="1">COUNTIF($E10:J10,O$9)</f>
        <v>3</v>
      </c>
      <c r="P10" s="60">
        <f ca="1">COUNTIF($E10:K10,P$9)</f>
        <v>2</v>
      </c>
      <c r="Q10" s="60">
        <f ca="1">COUNTIF($E10:L10,Q$9)</f>
        <v>2</v>
      </c>
      <c r="R10" s="60">
        <f ca="1">COUNTIF($E10:M10,R$9)</f>
        <v>2</v>
      </c>
      <c r="S10" s="73">
        <f t="shared" ref="S10:S15" ca="1" si="1">COUNTIF(E10:J10,S$9)</f>
        <v>0</v>
      </c>
      <c r="T10" s="75">
        <f ca="1">(IF(E10 = "н/я", 0, E10) + IF(F10 = "н/я", 0, F10) +  IF(G10 = "н/я", 0, G10) +  IF(H10 = "н/я", 0, H10) + IF(I10 = "н/я", 0, I10) + IF(J10 = "н/я", 0, J10))/6</f>
        <v>4.166666666666667</v>
      </c>
      <c r="U10" s="72"/>
      <c r="V10" s="51">
        <f ca="1">SUM(R10:S10)</f>
        <v>0</v>
      </c>
      <c r="W10" s="51">
        <f ca="1">SUM(Q10:S10)</f>
        <v>0</v>
      </c>
      <c r="X10" s="51"/>
    </row>
    <row r="11" spans="1:24" ht="15" customHeight="1" thickBot="1" x14ac:dyDescent="0.3">
      <c r="A11" s="55"/>
      <c r="B11" s="58"/>
      <c r="C11" s="49">
        <v>2</v>
      </c>
      <c r="D11" s="59" t="s">
        <v>139</v>
      </c>
      <c r="E11" s="60">
        <f t="shared" ref="E11:J34" ca="1" si="2">RANDBETWEEN(RANDBETWEEN(2,4),5)</f>
        <v>5</v>
      </c>
      <c r="F11" s="60">
        <f t="shared" ca="1" si="0"/>
        <v>5</v>
      </c>
      <c r="G11" s="60">
        <f t="shared" ca="1" si="0"/>
        <v>4</v>
      </c>
      <c r="H11" s="60">
        <f t="shared" ca="1" si="0"/>
        <v>3</v>
      </c>
      <c r="I11" s="60">
        <f t="shared" ca="1" si="0"/>
        <v>4</v>
      </c>
      <c r="J11" s="60">
        <f t="shared" ca="1" si="0"/>
        <v>5</v>
      </c>
      <c r="K11" s="77">
        <f ca="1">K11=COUNTIF(L11:M11,"н/я")</f>
        <v>0</v>
      </c>
      <c r="L11" s="60">
        <v>0</v>
      </c>
      <c r="M11" s="60">
        <v>0</v>
      </c>
      <c r="N11" s="59">
        <f t="shared" ref="N11:N34" ca="1" si="3">RANDBETWEEN(1,15)</f>
        <v>8</v>
      </c>
      <c r="O11" s="60">
        <f ca="1">COUNTIF($E11:J11,O$9)</f>
        <v>3</v>
      </c>
      <c r="P11" s="60">
        <f ca="1">COUNTIF($E11:K11,P$9)</f>
        <v>2</v>
      </c>
      <c r="Q11" s="60">
        <f ca="1">COUNTIF($E11:L11,Q$9)</f>
        <v>1</v>
      </c>
      <c r="R11" s="60">
        <f ca="1">COUNTIF($E11:M11,R$9)</f>
        <v>2</v>
      </c>
      <c r="S11" s="73">
        <f t="shared" ca="1" si="1"/>
        <v>0</v>
      </c>
      <c r="T11" s="75">
        <f t="shared" ref="T11:T34" ca="1" si="4">(IF(E11 = "н/я", 0, E11) + IF(F11 = "н/я", 0, F11) +  IF(G11 = "н/я", 0, G11) +  IF(H11 = "н/я", 0, H11) + IF(I11 = "н/я", 0, I11) + IF(J11 = "н/я", 0, J11))/6</f>
        <v>4.333333333333333</v>
      </c>
      <c r="U11" s="72"/>
      <c r="V11" s="51">
        <f t="shared" ref="V11:V34" ca="1" si="5">SUM(R11:S11)</f>
        <v>2</v>
      </c>
      <c r="W11" s="51">
        <f t="shared" ref="W11:W34" ca="1" si="6">SUM(Q11:S11)</f>
        <v>3</v>
      </c>
      <c r="X11" s="51"/>
    </row>
    <row r="12" spans="1:24" ht="15" customHeight="1" thickBot="1" x14ac:dyDescent="0.3">
      <c r="A12" s="55"/>
      <c r="B12" s="58"/>
      <c r="C12" s="49">
        <v>3</v>
      </c>
      <c r="D12" s="59" t="s">
        <v>140</v>
      </c>
      <c r="E12" s="60">
        <f t="shared" ca="1" si="2"/>
        <v>4</v>
      </c>
      <c r="F12" s="60">
        <f t="shared" ca="1" si="0"/>
        <v>4</v>
      </c>
      <c r="G12" s="60">
        <f t="shared" ca="1" si="0"/>
        <v>5</v>
      </c>
      <c r="H12" s="60">
        <f t="shared" ca="1" si="0"/>
        <v>5</v>
      </c>
      <c r="I12" s="60">
        <f t="shared" ca="1" si="0"/>
        <v>3</v>
      </c>
      <c r="J12" s="60">
        <f t="shared" ca="1" si="0"/>
        <v>4</v>
      </c>
      <c r="K12" s="77">
        <f>SUM(L12:M12)</f>
        <v>23</v>
      </c>
      <c r="L12" s="60">
        <v>23</v>
      </c>
      <c r="M12" s="60">
        <v>0</v>
      </c>
      <c r="N12" s="59">
        <f t="shared" ca="1" si="3"/>
        <v>7</v>
      </c>
      <c r="O12" s="60">
        <f ca="1">COUNTIF($E12:J12,O$9)</f>
        <v>2</v>
      </c>
      <c r="P12" s="60">
        <f ca="1">COUNTIF($E12:K12,P$9)</f>
        <v>3</v>
      </c>
      <c r="Q12" s="60">
        <f ca="1">COUNTIF($E12:L12,Q$9)</f>
        <v>1</v>
      </c>
      <c r="R12" s="60">
        <f ca="1">COUNTIF($E12:M12,R$9)</f>
        <v>0</v>
      </c>
      <c r="S12" s="73">
        <f t="shared" ca="1" si="1"/>
        <v>0</v>
      </c>
      <c r="T12" s="75">
        <f t="shared" ca="1" si="4"/>
        <v>4.166666666666667</v>
      </c>
      <c r="U12" s="72"/>
      <c r="V12" s="51">
        <f t="shared" ca="1" si="5"/>
        <v>0</v>
      </c>
      <c r="W12" s="51">
        <f t="shared" ca="1" si="6"/>
        <v>1</v>
      </c>
      <c r="X12" s="51"/>
    </row>
    <row r="13" spans="1:24" ht="15" customHeight="1" thickBot="1" x14ac:dyDescent="0.3">
      <c r="A13" s="55"/>
      <c r="B13" s="58"/>
      <c r="C13" s="49">
        <v>4</v>
      </c>
      <c r="D13" s="59" t="s">
        <v>142</v>
      </c>
      <c r="E13" s="60">
        <f t="shared" ca="1" si="2"/>
        <v>5</v>
      </c>
      <c r="F13" s="60">
        <f t="shared" ca="1" si="0"/>
        <v>4</v>
      </c>
      <c r="G13" s="60">
        <f t="shared" ca="1" si="0"/>
        <v>5</v>
      </c>
      <c r="H13" s="60">
        <f t="shared" ca="1" si="0"/>
        <v>4</v>
      </c>
      <c r="I13" s="60">
        <f t="shared" ca="1" si="0"/>
        <v>5</v>
      </c>
      <c r="J13" s="60">
        <f t="shared" ca="1" si="0"/>
        <v>3</v>
      </c>
      <c r="K13" s="77">
        <f t="shared" ref="K13:K34" si="7">SUM(L13:M13)</f>
        <v>0</v>
      </c>
      <c r="L13" s="60">
        <v>0</v>
      </c>
      <c r="M13" s="60">
        <v>0</v>
      </c>
      <c r="N13" s="59">
        <f t="shared" ca="1" si="3"/>
        <v>4</v>
      </c>
      <c r="O13" s="60">
        <f ca="1">COUNTIF($E13:J13,O$9)</f>
        <v>3</v>
      </c>
      <c r="P13" s="60">
        <f ca="1">COUNTIF($E13:K13,P$9)</f>
        <v>2</v>
      </c>
      <c r="Q13" s="60">
        <f ca="1">COUNTIF($E13:L13,Q$9)</f>
        <v>1</v>
      </c>
      <c r="R13" s="60">
        <f ca="1">COUNTIF($E13:M13,R$9)</f>
        <v>0</v>
      </c>
      <c r="S13" s="73">
        <f t="shared" ca="1" si="1"/>
        <v>0</v>
      </c>
      <c r="T13" s="75">
        <f t="shared" ca="1" si="4"/>
        <v>4.333333333333333</v>
      </c>
      <c r="U13" s="72"/>
      <c r="V13" s="51">
        <f t="shared" ca="1" si="5"/>
        <v>0</v>
      </c>
      <c r="W13" s="51">
        <f t="shared" ca="1" si="6"/>
        <v>1</v>
      </c>
      <c r="X13" s="51"/>
    </row>
    <row r="14" spans="1:24" ht="15" customHeight="1" thickBot="1" x14ac:dyDescent="0.3">
      <c r="A14" s="55"/>
      <c r="B14" s="58"/>
      <c r="C14" s="49">
        <v>5</v>
      </c>
      <c r="D14" s="61" t="s">
        <v>144</v>
      </c>
      <c r="E14" s="60" t="s">
        <v>132</v>
      </c>
      <c r="F14" s="60">
        <f t="shared" ca="1" si="0"/>
        <v>5</v>
      </c>
      <c r="G14" s="60">
        <f t="shared" ca="1" si="0"/>
        <v>5</v>
      </c>
      <c r="H14" s="60">
        <f t="shared" ca="1" si="0"/>
        <v>4</v>
      </c>
      <c r="I14" s="60">
        <f t="shared" ca="1" si="0"/>
        <v>3</v>
      </c>
      <c r="J14" s="60" t="s">
        <v>132</v>
      </c>
      <c r="K14" s="77">
        <f t="shared" si="7"/>
        <v>0</v>
      </c>
      <c r="L14" s="60">
        <v>0</v>
      </c>
      <c r="M14" s="60">
        <v>0</v>
      </c>
      <c r="N14" s="59">
        <f t="shared" ca="1" si="3"/>
        <v>5</v>
      </c>
      <c r="O14" s="60">
        <f ca="1">COUNTIF($E14:J14,O$9)</f>
        <v>2</v>
      </c>
      <c r="P14" s="60">
        <f ca="1">COUNTIF($E14:K14,P$9)</f>
        <v>1</v>
      </c>
      <c r="Q14" s="60">
        <f ca="1">COUNTIF($E14:L14,Q$9)</f>
        <v>1</v>
      </c>
      <c r="R14" s="60">
        <f ca="1">COUNTIF($E14:M14,R$9)</f>
        <v>0</v>
      </c>
      <c r="S14" s="73">
        <f t="shared" ca="1" si="1"/>
        <v>2</v>
      </c>
      <c r="T14" s="75">
        <f t="shared" ca="1" si="4"/>
        <v>2.8333333333333335</v>
      </c>
      <c r="U14" s="72"/>
      <c r="V14" s="51">
        <f t="shared" ca="1" si="5"/>
        <v>2</v>
      </c>
      <c r="W14" s="51">
        <f t="shared" ca="1" si="6"/>
        <v>3</v>
      </c>
      <c r="X14" s="51"/>
    </row>
    <row r="15" spans="1:24" ht="15" customHeight="1" thickBot="1" x14ac:dyDescent="0.3">
      <c r="A15" s="55"/>
      <c r="B15" s="58"/>
      <c r="C15" s="52">
        <v>6</v>
      </c>
      <c r="D15" s="62" t="s">
        <v>145</v>
      </c>
      <c r="E15" s="60">
        <f t="shared" ca="1" si="2"/>
        <v>5</v>
      </c>
      <c r="F15" s="60">
        <f t="shared" ca="1" si="0"/>
        <v>4</v>
      </c>
      <c r="G15" s="60">
        <f t="shared" ca="1" si="0"/>
        <v>3</v>
      </c>
      <c r="H15" s="60">
        <f t="shared" ca="1" si="0"/>
        <v>5</v>
      </c>
      <c r="I15" s="60">
        <f t="shared" ca="1" si="0"/>
        <v>2</v>
      </c>
      <c r="J15" s="60">
        <f t="shared" ca="1" si="0"/>
        <v>5</v>
      </c>
      <c r="K15" s="77">
        <f>SUM(L15:M15)</f>
        <v>60</v>
      </c>
      <c r="L15" s="60">
        <v>60</v>
      </c>
      <c r="M15" s="60">
        <v>0</v>
      </c>
      <c r="N15" s="59">
        <f t="shared" ca="1" si="3"/>
        <v>13</v>
      </c>
      <c r="O15" s="60">
        <f ca="1">COUNTIF($E15:J15,O$9)</f>
        <v>3</v>
      </c>
      <c r="P15" s="60">
        <f ca="1">COUNTIF($E15:K15,P$9)</f>
        <v>1</v>
      </c>
      <c r="Q15" s="60">
        <f ca="1">COUNTIF($E15:L15,Q$9)</f>
        <v>1</v>
      </c>
      <c r="R15" s="60">
        <f ca="1">COUNTIF($E15:M15,R$9)</f>
        <v>1</v>
      </c>
      <c r="S15" s="73">
        <f t="shared" ca="1" si="1"/>
        <v>0</v>
      </c>
      <c r="T15" s="75">
        <f t="shared" ca="1" si="4"/>
        <v>4</v>
      </c>
      <c r="U15" s="72"/>
      <c r="V15" s="51">
        <f t="shared" ca="1" si="5"/>
        <v>1</v>
      </c>
      <c r="W15" s="51">
        <f t="shared" ca="1" si="6"/>
        <v>2</v>
      </c>
      <c r="X15" s="51"/>
    </row>
    <row r="16" spans="1:24" ht="15" customHeight="1" thickBot="1" x14ac:dyDescent="0.3">
      <c r="A16" s="55"/>
      <c r="B16" s="58"/>
      <c r="C16" s="52">
        <v>7</v>
      </c>
      <c r="D16" s="63" t="s">
        <v>146</v>
      </c>
      <c r="E16" s="60">
        <f t="shared" ca="1" si="2"/>
        <v>4</v>
      </c>
      <c r="F16" s="60">
        <f t="shared" ca="1" si="0"/>
        <v>4</v>
      </c>
      <c r="G16" s="60">
        <f t="shared" ca="1" si="0"/>
        <v>4</v>
      </c>
      <c r="H16" s="60" t="s">
        <v>132</v>
      </c>
      <c r="I16" s="60" t="s">
        <v>132</v>
      </c>
      <c r="J16" s="60">
        <f t="shared" ca="1" si="0"/>
        <v>3</v>
      </c>
      <c r="K16" s="77">
        <f t="shared" si="7"/>
        <v>70</v>
      </c>
      <c r="L16" s="60">
        <v>0</v>
      </c>
      <c r="M16" s="60">
        <v>70</v>
      </c>
      <c r="N16" s="59">
        <f t="shared" ca="1" si="3"/>
        <v>12</v>
      </c>
      <c r="O16" s="60">
        <f ca="1">COUNTIF($E16:J16,O$9)</f>
        <v>0</v>
      </c>
      <c r="P16" s="60">
        <f ca="1">COUNTIF($E16:K16,P$9)</f>
        <v>3</v>
      </c>
      <c r="Q16" s="60">
        <f ca="1">COUNTIF($E16:L16,Q$9)</f>
        <v>1</v>
      </c>
      <c r="R16" s="60">
        <f ca="1">COUNTIF($E16:M16,R$9)</f>
        <v>0</v>
      </c>
      <c r="S16" s="73">
        <f t="shared" ref="S16:S34" ca="1" si="8">COUNTIF(E16:J16,S$9)</f>
        <v>2</v>
      </c>
      <c r="T16" s="75">
        <f t="shared" ca="1" si="4"/>
        <v>2.5</v>
      </c>
      <c r="U16" s="72"/>
      <c r="V16" s="51">
        <f t="shared" ca="1" si="5"/>
        <v>2</v>
      </c>
      <c r="W16" s="51">
        <f t="shared" ca="1" si="6"/>
        <v>3</v>
      </c>
      <c r="X16" s="51"/>
    </row>
    <row r="17" spans="1:24" ht="15" customHeight="1" thickBot="1" x14ac:dyDescent="0.3">
      <c r="A17" s="55"/>
      <c r="B17" s="58"/>
      <c r="C17" s="52">
        <v>8</v>
      </c>
      <c r="D17" s="63" t="s">
        <v>147</v>
      </c>
      <c r="E17" s="60">
        <f t="shared" ca="1" si="2"/>
        <v>2</v>
      </c>
      <c r="F17" s="60">
        <f t="shared" ca="1" si="0"/>
        <v>5</v>
      </c>
      <c r="G17" s="60">
        <f t="shared" ca="1" si="0"/>
        <v>4</v>
      </c>
      <c r="H17" s="60">
        <f t="shared" ca="1" si="0"/>
        <v>4</v>
      </c>
      <c r="I17" s="60">
        <f t="shared" ca="1" si="0"/>
        <v>4</v>
      </c>
      <c r="J17" s="60">
        <f t="shared" ca="1" si="0"/>
        <v>4</v>
      </c>
      <c r="K17" s="77">
        <f t="shared" si="7"/>
        <v>0</v>
      </c>
      <c r="L17" s="60">
        <v>0</v>
      </c>
      <c r="M17" s="60">
        <v>0</v>
      </c>
      <c r="N17" s="59">
        <f t="shared" ca="1" si="3"/>
        <v>8</v>
      </c>
      <c r="O17" s="60">
        <f ca="1">COUNTIF($E17:J17,O$9)</f>
        <v>1</v>
      </c>
      <c r="P17" s="60">
        <f ca="1">COUNTIF($E17:K17,P$9)</f>
        <v>4</v>
      </c>
      <c r="Q17" s="60">
        <f ca="1">COUNTIF($E17:L17,Q$9)</f>
        <v>0</v>
      </c>
      <c r="R17" s="60">
        <f ca="1">COUNTIF($E17:M17,R$9)</f>
        <v>1</v>
      </c>
      <c r="S17" s="73">
        <f t="shared" ca="1" si="8"/>
        <v>0</v>
      </c>
      <c r="T17" s="75">
        <f t="shared" ca="1" si="4"/>
        <v>3.8333333333333335</v>
      </c>
      <c r="U17" s="72"/>
      <c r="V17" s="51">
        <f t="shared" ca="1" si="5"/>
        <v>1</v>
      </c>
      <c r="W17" s="51">
        <f t="shared" ca="1" si="6"/>
        <v>1</v>
      </c>
      <c r="X17" s="51"/>
    </row>
    <row r="18" spans="1:24" ht="15" customHeight="1" thickBot="1" x14ac:dyDescent="0.3">
      <c r="A18" s="55"/>
      <c r="B18" s="58"/>
      <c r="C18" s="52">
        <v>9</v>
      </c>
      <c r="D18" s="63" t="s">
        <v>148</v>
      </c>
      <c r="E18" s="60">
        <f t="shared" ca="1" si="2"/>
        <v>5</v>
      </c>
      <c r="F18" s="60">
        <f t="shared" ca="1" si="0"/>
        <v>4</v>
      </c>
      <c r="G18" s="60">
        <f t="shared" ca="1" si="0"/>
        <v>5</v>
      </c>
      <c r="H18" s="60">
        <f t="shared" ca="1" si="0"/>
        <v>4</v>
      </c>
      <c r="I18" s="60">
        <f t="shared" ca="1" si="0"/>
        <v>5</v>
      </c>
      <c r="J18" s="60">
        <f t="shared" ca="1" si="0"/>
        <v>5</v>
      </c>
      <c r="K18" s="77">
        <f t="shared" si="7"/>
        <v>0</v>
      </c>
      <c r="L18" s="60">
        <v>0</v>
      </c>
      <c r="M18" s="60">
        <v>0</v>
      </c>
      <c r="N18" s="59">
        <f t="shared" ca="1" si="3"/>
        <v>1</v>
      </c>
      <c r="O18" s="60">
        <f ca="1">COUNTIF($E18:J18,O$9)</f>
        <v>4</v>
      </c>
      <c r="P18" s="60">
        <f ca="1">COUNTIF($E18:K18,P$9)</f>
        <v>2</v>
      </c>
      <c r="Q18" s="60">
        <f ca="1">COUNTIF($E18:L18,Q$9)</f>
        <v>0</v>
      </c>
      <c r="R18" s="60">
        <f ca="1">COUNTIF($E18:M18,R$9)</f>
        <v>0</v>
      </c>
      <c r="S18" s="73">
        <f t="shared" ca="1" si="8"/>
        <v>0</v>
      </c>
      <c r="T18" s="75">
        <f t="shared" ca="1" si="4"/>
        <v>4.666666666666667</v>
      </c>
      <c r="U18" s="72"/>
      <c r="V18" s="51">
        <f t="shared" ca="1" si="5"/>
        <v>0</v>
      </c>
      <c r="W18" s="51">
        <f t="shared" ca="1" si="6"/>
        <v>0</v>
      </c>
      <c r="X18" s="51"/>
    </row>
    <row r="19" spans="1:24" ht="15" customHeight="1" thickBot="1" x14ac:dyDescent="0.3">
      <c r="A19" s="55"/>
      <c r="B19" s="58"/>
      <c r="C19" s="52">
        <v>10</v>
      </c>
      <c r="D19" s="63" t="s">
        <v>149</v>
      </c>
      <c r="E19" s="60">
        <f t="shared" ca="1" si="2"/>
        <v>2</v>
      </c>
      <c r="F19" s="60">
        <f t="shared" ca="1" si="0"/>
        <v>4</v>
      </c>
      <c r="G19" s="60">
        <f t="shared" ca="1" si="0"/>
        <v>4</v>
      </c>
      <c r="H19" s="60">
        <f t="shared" ca="1" si="0"/>
        <v>3</v>
      </c>
      <c r="I19" s="60">
        <f t="shared" ca="1" si="0"/>
        <v>4</v>
      </c>
      <c r="J19" s="60">
        <f t="shared" ca="1" si="0"/>
        <v>4</v>
      </c>
      <c r="K19" s="77">
        <f t="shared" si="7"/>
        <v>12</v>
      </c>
      <c r="L19" s="60">
        <v>12</v>
      </c>
      <c r="M19" s="60">
        <v>0</v>
      </c>
      <c r="N19" s="59">
        <f t="shared" ca="1" si="3"/>
        <v>14</v>
      </c>
      <c r="O19" s="60">
        <f ca="1">COUNTIF($E19:J19,O$9)</f>
        <v>0</v>
      </c>
      <c r="P19" s="60">
        <f ca="1">COUNTIF($E19:K19,P$9)</f>
        <v>4</v>
      </c>
      <c r="Q19" s="60">
        <f ca="1">COUNTIF($E19:L19,Q$9)</f>
        <v>1</v>
      </c>
      <c r="R19" s="60">
        <f ca="1">COUNTIF($E19:M19,R$9)</f>
        <v>1</v>
      </c>
      <c r="S19" s="73">
        <f t="shared" ca="1" si="8"/>
        <v>0</v>
      </c>
      <c r="T19" s="75">
        <f t="shared" ca="1" si="4"/>
        <v>3.5</v>
      </c>
      <c r="U19" s="72"/>
      <c r="V19" s="51">
        <f t="shared" ca="1" si="5"/>
        <v>1</v>
      </c>
      <c r="W19" s="51">
        <f t="shared" ca="1" si="6"/>
        <v>2</v>
      </c>
      <c r="X19" s="51"/>
    </row>
    <row r="20" spans="1:24" ht="15" customHeight="1" thickBot="1" x14ac:dyDescent="0.3">
      <c r="A20" s="55"/>
      <c r="B20" s="58"/>
      <c r="C20" s="52">
        <v>11</v>
      </c>
      <c r="D20" s="63" t="s">
        <v>150</v>
      </c>
      <c r="E20" s="60">
        <f t="shared" ca="1" si="2"/>
        <v>3</v>
      </c>
      <c r="F20" s="60">
        <f t="shared" ca="1" si="0"/>
        <v>5</v>
      </c>
      <c r="G20" s="60">
        <f t="shared" ca="1" si="0"/>
        <v>3</v>
      </c>
      <c r="H20" s="60">
        <f t="shared" ca="1" si="0"/>
        <v>3</v>
      </c>
      <c r="I20" s="60">
        <f t="shared" ca="1" si="0"/>
        <v>2</v>
      </c>
      <c r="J20" s="60">
        <f t="shared" ca="1" si="0"/>
        <v>4</v>
      </c>
      <c r="K20" s="77">
        <f t="shared" si="7"/>
        <v>0</v>
      </c>
      <c r="L20" s="60">
        <v>0</v>
      </c>
      <c r="M20" s="60">
        <v>0</v>
      </c>
      <c r="N20" s="59">
        <f t="shared" ca="1" si="3"/>
        <v>2</v>
      </c>
      <c r="O20" s="60">
        <f ca="1">COUNTIF($E20:J20,O$9)</f>
        <v>1</v>
      </c>
      <c r="P20" s="60">
        <f ca="1">COUNTIF($E20:K20,P$9)</f>
        <v>1</v>
      </c>
      <c r="Q20" s="60">
        <f ca="1">COUNTIF($E20:L20,Q$9)</f>
        <v>3</v>
      </c>
      <c r="R20" s="60">
        <f ca="1">COUNTIF($E20:M20,R$9)</f>
        <v>1</v>
      </c>
      <c r="S20" s="73">
        <f t="shared" ca="1" si="8"/>
        <v>0</v>
      </c>
      <c r="T20" s="75">
        <f t="shared" ca="1" si="4"/>
        <v>3.3333333333333335</v>
      </c>
      <c r="U20" s="72"/>
      <c r="V20" s="51">
        <f t="shared" ca="1" si="5"/>
        <v>1</v>
      </c>
      <c r="W20" s="51">
        <f t="shared" ca="1" si="6"/>
        <v>4</v>
      </c>
      <c r="X20" s="51"/>
    </row>
    <row r="21" spans="1:24" ht="15" customHeight="1" thickBot="1" x14ac:dyDescent="0.3">
      <c r="A21" s="55"/>
      <c r="B21" s="58"/>
      <c r="C21" s="52">
        <v>12</v>
      </c>
      <c r="D21" s="63" t="s">
        <v>151</v>
      </c>
      <c r="E21" s="60" t="s">
        <v>132</v>
      </c>
      <c r="F21" s="60" t="s">
        <v>132</v>
      </c>
      <c r="G21" s="60">
        <f t="shared" ca="1" si="0"/>
        <v>5</v>
      </c>
      <c r="H21" s="60">
        <f t="shared" ca="1" si="0"/>
        <v>4</v>
      </c>
      <c r="I21" s="60">
        <f t="shared" ca="1" si="0"/>
        <v>5</v>
      </c>
      <c r="J21" s="60">
        <f t="shared" ca="1" si="0"/>
        <v>4</v>
      </c>
      <c r="K21" s="77">
        <f t="shared" si="7"/>
        <v>90</v>
      </c>
      <c r="L21" s="60">
        <v>0</v>
      </c>
      <c r="M21" s="60">
        <v>90</v>
      </c>
      <c r="N21" s="59">
        <f t="shared" ca="1" si="3"/>
        <v>10</v>
      </c>
      <c r="O21" s="60">
        <f ca="1">COUNTIF($E21:J21,O$9)</f>
        <v>2</v>
      </c>
      <c r="P21" s="60">
        <f ca="1">COUNTIF($E21:K21,P$9)</f>
        <v>2</v>
      </c>
      <c r="Q21" s="60">
        <f ca="1">COUNTIF($E21:L21,Q$9)</f>
        <v>0</v>
      </c>
      <c r="R21" s="60">
        <f ca="1">COUNTIF($E21:M21,R$9)</f>
        <v>0</v>
      </c>
      <c r="S21" s="73">
        <f t="shared" ca="1" si="8"/>
        <v>2</v>
      </c>
      <c r="T21" s="75">
        <f t="shared" ca="1" si="4"/>
        <v>3</v>
      </c>
      <c r="U21" s="72"/>
      <c r="V21" s="51">
        <f t="shared" ca="1" si="5"/>
        <v>2</v>
      </c>
      <c r="W21" s="51">
        <f t="shared" ca="1" si="6"/>
        <v>2</v>
      </c>
      <c r="X21" s="51"/>
    </row>
    <row r="22" spans="1:24" ht="15" customHeight="1" thickBot="1" x14ac:dyDescent="0.3">
      <c r="A22" s="55"/>
      <c r="B22" s="58"/>
      <c r="C22" s="52">
        <v>13</v>
      </c>
      <c r="D22" s="63" t="s">
        <v>152</v>
      </c>
      <c r="E22" s="60">
        <f t="shared" ca="1" si="2"/>
        <v>5</v>
      </c>
      <c r="F22" s="60">
        <f t="shared" ca="1" si="0"/>
        <v>2</v>
      </c>
      <c r="G22" s="60">
        <f t="shared" ca="1" si="0"/>
        <v>4</v>
      </c>
      <c r="H22" s="60">
        <f t="shared" ca="1" si="0"/>
        <v>2</v>
      </c>
      <c r="I22" s="60">
        <f t="shared" ca="1" si="0"/>
        <v>4</v>
      </c>
      <c r="J22" s="60">
        <f t="shared" ca="1" si="0"/>
        <v>5</v>
      </c>
      <c r="K22" s="77">
        <f t="shared" si="7"/>
        <v>2</v>
      </c>
      <c r="L22" s="60">
        <v>2</v>
      </c>
      <c r="M22" s="60">
        <v>0</v>
      </c>
      <c r="N22" s="59">
        <f t="shared" ca="1" si="3"/>
        <v>15</v>
      </c>
      <c r="O22" s="60">
        <f ca="1">COUNTIF($E22:J22,O$9)</f>
        <v>2</v>
      </c>
      <c r="P22" s="60">
        <f ca="1">COUNTIF($E22:K22,P$9)</f>
        <v>2</v>
      </c>
      <c r="Q22" s="60">
        <f ca="1">COUNTIF($E22:L22,Q$9)</f>
        <v>0</v>
      </c>
      <c r="R22" s="60">
        <f ca="1">COUNTIF($E22:M22,R$9)</f>
        <v>4</v>
      </c>
      <c r="S22" s="73">
        <f t="shared" ca="1" si="8"/>
        <v>0</v>
      </c>
      <c r="T22" s="75">
        <f t="shared" ca="1" si="4"/>
        <v>3.6666666666666665</v>
      </c>
      <c r="U22" s="72"/>
      <c r="V22" s="51">
        <f t="shared" ca="1" si="5"/>
        <v>4</v>
      </c>
      <c r="W22" s="51">
        <f t="shared" ca="1" si="6"/>
        <v>4</v>
      </c>
      <c r="X22" s="51"/>
    </row>
    <row r="23" spans="1:24" ht="15" customHeight="1" thickBot="1" x14ac:dyDescent="0.3">
      <c r="A23" s="55"/>
      <c r="B23" s="58"/>
      <c r="C23" s="52">
        <v>14</v>
      </c>
      <c r="D23" s="63" t="s">
        <v>153</v>
      </c>
      <c r="E23" s="60">
        <f t="shared" ca="1" si="2"/>
        <v>3</v>
      </c>
      <c r="F23" s="60">
        <f t="shared" ca="1" si="0"/>
        <v>5</v>
      </c>
      <c r="G23" s="60">
        <f t="shared" ca="1" si="0"/>
        <v>3</v>
      </c>
      <c r="H23" s="60">
        <f t="shared" ca="1" si="0"/>
        <v>3</v>
      </c>
      <c r="I23" s="60">
        <f t="shared" ca="1" si="0"/>
        <v>5</v>
      </c>
      <c r="J23" s="60">
        <f t="shared" ca="1" si="0"/>
        <v>5</v>
      </c>
      <c r="K23" s="77">
        <f t="shared" si="7"/>
        <v>0</v>
      </c>
      <c r="L23" s="60">
        <v>0</v>
      </c>
      <c r="M23" s="60">
        <v>0</v>
      </c>
      <c r="N23" s="59">
        <f t="shared" ca="1" si="3"/>
        <v>9</v>
      </c>
      <c r="O23" s="60">
        <f ca="1">COUNTIF($E23:J23,O$9)</f>
        <v>3</v>
      </c>
      <c r="P23" s="60">
        <f ca="1">COUNTIF($E23:K23,P$9)</f>
        <v>0</v>
      </c>
      <c r="Q23" s="60">
        <f ca="1">COUNTIF($E23:L23,Q$9)</f>
        <v>3</v>
      </c>
      <c r="R23" s="60">
        <f ca="1">COUNTIF($E23:M23,R$9)</f>
        <v>0</v>
      </c>
      <c r="S23" s="73">
        <f t="shared" ca="1" si="8"/>
        <v>0</v>
      </c>
      <c r="T23" s="75">
        <f t="shared" ca="1" si="4"/>
        <v>4</v>
      </c>
      <c r="U23" s="72"/>
      <c r="V23" s="51">
        <f t="shared" ca="1" si="5"/>
        <v>0</v>
      </c>
      <c r="W23" s="51">
        <f t="shared" ca="1" si="6"/>
        <v>3</v>
      </c>
      <c r="X23" s="51"/>
    </row>
    <row r="24" spans="1:24" ht="15" customHeight="1" thickBot="1" x14ac:dyDescent="0.3">
      <c r="A24" s="55"/>
      <c r="B24" s="58"/>
      <c r="C24" s="52">
        <v>15</v>
      </c>
      <c r="D24" s="63" t="s">
        <v>154</v>
      </c>
      <c r="E24" s="60">
        <f t="shared" ca="1" si="2"/>
        <v>4</v>
      </c>
      <c r="F24" s="60">
        <f t="shared" ca="1" si="0"/>
        <v>4</v>
      </c>
      <c r="G24" s="60">
        <f t="shared" ca="1" si="0"/>
        <v>3</v>
      </c>
      <c r="H24" s="60">
        <f t="shared" ca="1" si="0"/>
        <v>5</v>
      </c>
      <c r="I24" s="60">
        <f t="shared" ca="1" si="0"/>
        <v>4</v>
      </c>
      <c r="J24" s="60">
        <f t="shared" ca="1" si="0"/>
        <v>5</v>
      </c>
      <c r="K24" s="77">
        <f t="shared" si="7"/>
        <v>0</v>
      </c>
      <c r="L24" s="60">
        <v>0</v>
      </c>
      <c r="M24" s="60">
        <v>0</v>
      </c>
      <c r="N24" s="59">
        <f t="shared" ca="1" si="3"/>
        <v>13</v>
      </c>
      <c r="O24" s="60">
        <f ca="1">COUNTIF($E24:J24,O$9)</f>
        <v>2</v>
      </c>
      <c r="P24" s="60">
        <f ca="1">COUNTIF($E24:K24,P$9)</f>
        <v>3</v>
      </c>
      <c r="Q24" s="60">
        <f ca="1">COUNTIF($E24:L24,Q$9)</f>
        <v>1</v>
      </c>
      <c r="R24" s="60">
        <f ca="1">COUNTIF($E24:M24,R$9)</f>
        <v>0</v>
      </c>
      <c r="S24" s="73">
        <f t="shared" ca="1" si="8"/>
        <v>0</v>
      </c>
      <c r="T24" s="75">
        <f t="shared" ca="1" si="4"/>
        <v>4.166666666666667</v>
      </c>
      <c r="U24" s="72"/>
      <c r="V24" s="51">
        <f t="shared" ca="1" si="5"/>
        <v>0</v>
      </c>
      <c r="W24" s="51">
        <f t="shared" ca="1" si="6"/>
        <v>1</v>
      </c>
      <c r="X24" s="51"/>
    </row>
    <row r="25" spans="1:24" ht="15" customHeight="1" thickBot="1" x14ac:dyDescent="0.3">
      <c r="A25" s="55"/>
      <c r="B25" s="58"/>
      <c r="C25" s="52">
        <v>16</v>
      </c>
      <c r="D25" s="63" t="s">
        <v>155</v>
      </c>
      <c r="E25" s="60">
        <f t="shared" ca="1" si="2"/>
        <v>5</v>
      </c>
      <c r="F25" s="60">
        <f t="shared" ca="1" si="0"/>
        <v>3</v>
      </c>
      <c r="G25" s="60">
        <f t="shared" ca="1" si="0"/>
        <v>3</v>
      </c>
      <c r="H25" s="60">
        <f t="shared" ca="1" si="0"/>
        <v>2</v>
      </c>
      <c r="I25" s="60" t="s">
        <v>132</v>
      </c>
      <c r="J25" s="60">
        <f t="shared" ca="1" si="0"/>
        <v>4</v>
      </c>
      <c r="K25" s="77">
        <f t="shared" si="7"/>
        <v>0</v>
      </c>
      <c r="L25" s="60">
        <v>0</v>
      </c>
      <c r="M25" s="60">
        <v>0</v>
      </c>
      <c r="N25" s="59">
        <f t="shared" ca="1" si="3"/>
        <v>11</v>
      </c>
      <c r="O25" s="60">
        <f ca="1">COUNTIF($E25:J25,O$9)</f>
        <v>1</v>
      </c>
      <c r="P25" s="60">
        <f ca="1">COUNTIF($E25:K25,P$9)</f>
        <v>1</v>
      </c>
      <c r="Q25" s="60">
        <f ca="1">COUNTIF($E25:L25,Q$9)</f>
        <v>2</v>
      </c>
      <c r="R25" s="60">
        <f ca="1">COUNTIF($E25:M25,R$9)</f>
        <v>1</v>
      </c>
      <c r="S25" s="73">
        <f t="shared" ca="1" si="8"/>
        <v>1</v>
      </c>
      <c r="T25" s="75">
        <f t="shared" ca="1" si="4"/>
        <v>2.8333333333333335</v>
      </c>
      <c r="U25" s="72"/>
      <c r="V25" s="51">
        <f t="shared" ca="1" si="5"/>
        <v>2</v>
      </c>
      <c r="W25" s="51">
        <f t="shared" ca="1" si="6"/>
        <v>4</v>
      </c>
      <c r="X25" s="51"/>
    </row>
    <row r="26" spans="1:24" ht="15" customHeight="1" thickBot="1" x14ac:dyDescent="0.3">
      <c r="A26" s="55"/>
      <c r="B26" s="58"/>
      <c r="C26" s="52">
        <v>17</v>
      </c>
      <c r="D26" s="63" t="s">
        <v>156</v>
      </c>
      <c r="E26" s="60">
        <f t="shared" ca="1" si="2"/>
        <v>2</v>
      </c>
      <c r="F26" s="60">
        <f t="shared" ca="1" si="2"/>
        <v>5</v>
      </c>
      <c r="G26" s="60" t="s">
        <v>132</v>
      </c>
      <c r="H26" s="60">
        <f t="shared" ca="1" si="2"/>
        <v>2</v>
      </c>
      <c r="I26" s="60">
        <f t="shared" ca="1" si="2"/>
        <v>5</v>
      </c>
      <c r="J26" s="60">
        <f t="shared" ca="1" si="2"/>
        <v>4</v>
      </c>
      <c r="K26" s="77">
        <f t="shared" si="7"/>
        <v>0</v>
      </c>
      <c r="L26" s="60">
        <v>0</v>
      </c>
      <c r="M26" s="60">
        <v>0</v>
      </c>
      <c r="N26" s="59">
        <f t="shared" ca="1" si="3"/>
        <v>8</v>
      </c>
      <c r="O26" s="60">
        <f ca="1">COUNTIF($E26:J26,O$9)</f>
        <v>2</v>
      </c>
      <c r="P26" s="60">
        <f ca="1">COUNTIF($E26:K26,P$9)</f>
        <v>1</v>
      </c>
      <c r="Q26" s="60">
        <f ca="1">COUNTIF($E26:L26,Q$9)</f>
        <v>0</v>
      </c>
      <c r="R26" s="60">
        <f ca="1">COUNTIF($E26:M26,R$9)</f>
        <v>2</v>
      </c>
      <c r="S26" s="73">
        <f t="shared" ca="1" si="8"/>
        <v>1</v>
      </c>
      <c r="T26" s="75">
        <f t="shared" ca="1" si="4"/>
        <v>3</v>
      </c>
      <c r="U26" s="72"/>
      <c r="V26" s="51">
        <f t="shared" ca="1" si="5"/>
        <v>3</v>
      </c>
      <c r="W26" s="51">
        <f t="shared" ca="1" si="6"/>
        <v>3</v>
      </c>
      <c r="X26" s="51"/>
    </row>
    <row r="27" spans="1:24" ht="15" customHeight="1" thickBot="1" x14ac:dyDescent="0.3">
      <c r="A27" s="55"/>
      <c r="B27" s="58"/>
      <c r="C27" s="52">
        <v>18</v>
      </c>
      <c r="D27" s="63" t="s">
        <v>157</v>
      </c>
      <c r="E27" s="60">
        <f t="shared" ca="1" si="2"/>
        <v>4</v>
      </c>
      <c r="F27" s="60">
        <f t="shared" ca="1" si="2"/>
        <v>5</v>
      </c>
      <c r="G27" s="60">
        <f t="shared" ca="1" si="2"/>
        <v>3</v>
      </c>
      <c r="H27" s="60">
        <f t="shared" ca="1" si="2"/>
        <v>4</v>
      </c>
      <c r="I27" s="60">
        <f t="shared" ca="1" si="2"/>
        <v>5</v>
      </c>
      <c r="J27" s="60">
        <f t="shared" ca="1" si="2"/>
        <v>5</v>
      </c>
      <c r="K27" s="77">
        <f t="shared" si="7"/>
        <v>45</v>
      </c>
      <c r="L27" s="60">
        <v>45</v>
      </c>
      <c r="M27" s="60">
        <v>0</v>
      </c>
      <c r="N27" s="59">
        <f t="shared" ca="1" si="3"/>
        <v>15</v>
      </c>
      <c r="O27" s="60">
        <f ca="1">COUNTIF($E27:J27,O$9)</f>
        <v>3</v>
      </c>
      <c r="P27" s="60">
        <f ca="1">COUNTIF($E27:K27,P$9)</f>
        <v>2</v>
      </c>
      <c r="Q27" s="60">
        <f ca="1">COUNTIF($E27:L27,Q$9)</f>
        <v>1</v>
      </c>
      <c r="R27" s="60">
        <f ca="1">COUNTIF($E27:M27,R$9)</f>
        <v>0</v>
      </c>
      <c r="S27" s="73">
        <f t="shared" ca="1" si="8"/>
        <v>0</v>
      </c>
      <c r="T27" s="75">
        <f t="shared" ca="1" si="4"/>
        <v>4.333333333333333</v>
      </c>
      <c r="U27" s="72"/>
      <c r="V27" s="51">
        <f t="shared" ca="1" si="5"/>
        <v>0</v>
      </c>
      <c r="W27" s="51">
        <f t="shared" ca="1" si="6"/>
        <v>1</v>
      </c>
      <c r="X27" s="51"/>
    </row>
    <row r="28" spans="1:24" ht="15" customHeight="1" thickBot="1" x14ac:dyDescent="0.3">
      <c r="A28" s="55"/>
      <c r="B28" s="58"/>
      <c r="C28" s="52">
        <v>19</v>
      </c>
      <c r="D28" s="63" t="s">
        <v>158</v>
      </c>
      <c r="E28" s="60">
        <f t="shared" ca="1" si="2"/>
        <v>3</v>
      </c>
      <c r="F28" s="60">
        <f t="shared" ca="1" si="2"/>
        <v>5</v>
      </c>
      <c r="G28" s="60">
        <f t="shared" ca="1" si="2"/>
        <v>3</v>
      </c>
      <c r="H28" s="60">
        <f t="shared" ca="1" si="2"/>
        <v>4</v>
      </c>
      <c r="I28" s="60">
        <f t="shared" ca="1" si="2"/>
        <v>5</v>
      </c>
      <c r="J28" s="60">
        <f t="shared" ca="1" si="2"/>
        <v>2</v>
      </c>
      <c r="K28" s="77">
        <f t="shared" si="7"/>
        <v>0</v>
      </c>
      <c r="L28" s="60">
        <v>0</v>
      </c>
      <c r="M28" s="60">
        <v>0</v>
      </c>
      <c r="N28" s="59">
        <f t="shared" ca="1" si="3"/>
        <v>12</v>
      </c>
      <c r="O28" s="60">
        <f ca="1">COUNTIF($E28:J28,O$9)</f>
        <v>2</v>
      </c>
      <c r="P28" s="60">
        <f ca="1">COUNTIF($E28:K28,P$9)</f>
        <v>1</v>
      </c>
      <c r="Q28" s="60">
        <f ca="1">COUNTIF($E28:L28,Q$9)</f>
        <v>2</v>
      </c>
      <c r="R28" s="60">
        <f ca="1">COUNTIF($E28:M28,R$9)</f>
        <v>1</v>
      </c>
      <c r="S28" s="73">
        <f t="shared" ca="1" si="8"/>
        <v>0</v>
      </c>
      <c r="T28" s="75">
        <f t="shared" ca="1" si="4"/>
        <v>3.6666666666666665</v>
      </c>
      <c r="U28" s="72"/>
      <c r="V28" s="51">
        <f t="shared" ca="1" si="5"/>
        <v>1</v>
      </c>
      <c r="W28" s="51">
        <f t="shared" ca="1" si="6"/>
        <v>3</v>
      </c>
      <c r="X28" s="51"/>
    </row>
    <row r="29" spans="1:24" ht="15" customHeight="1" thickBot="1" x14ac:dyDescent="0.3">
      <c r="A29" s="55"/>
      <c r="B29" s="58"/>
      <c r="C29" s="52">
        <v>20</v>
      </c>
      <c r="D29" s="63" t="s">
        <v>159</v>
      </c>
      <c r="E29" s="60">
        <f t="shared" ca="1" si="2"/>
        <v>5</v>
      </c>
      <c r="F29" s="60" t="s">
        <v>132</v>
      </c>
      <c r="G29" s="60">
        <f t="shared" ca="1" si="2"/>
        <v>3</v>
      </c>
      <c r="H29" s="60">
        <f t="shared" ca="1" si="2"/>
        <v>4</v>
      </c>
      <c r="I29" s="60">
        <f t="shared" ca="1" si="2"/>
        <v>3</v>
      </c>
      <c r="J29" s="60">
        <f t="shared" ca="1" si="2"/>
        <v>4</v>
      </c>
      <c r="K29" s="77">
        <f t="shared" si="7"/>
        <v>80</v>
      </c>
      <c r="L29" s="60">
        <v>50</v>
      </c>
      <c r="M29" s="60">
        <v>30</v>
      </c>
      <c r="N29" s="59">
        <f t="shared" ca="1" si="3"/>
        <v>5</v>
      </c>
      <c r="O29" s="60">
        <f ca="1">COUNTIF($E29:J29,O$9)</f>
        <v>1</v>
      </c>
      <c r="P29" s="60">
        <f ca="1">COUNTIF($E29:K29,P$9)</f>
        <v>2</v>
      </c>
      <c r="Q29" s="60">
        <f ca="1">COUNTIF($E29:L29,Q$9)</f>
        <v>2</v>
      </c>
      <c r="R29" s="60">
        <f ca="1">COUNTIF($E29:M29,R$9)</f>
        <v>0</v>
      </c>
      <c r="S29" s="73">
        <f t="shared" ca="1" si="8"/>
        <v>1</v>
      </c>
      <c r="T29" s="75">
        <f t="shared" ca="1" si="4"/>
        <v>3.1666666666666665</v>
      </c>
      <c r="U29" s="72"/>
      <c r="V29" s="51">
        <f t="shared" ca="1" si="5"/>
        <v>1</v>
      </c>
      <c r="W29" s="51">
        <f t="shared" ca="1" si="6"/>
        <v>3</v>
      </c>
      <c r="X29" s="51"/>
    </row>
    <row r="30" spans="1:24" ht="15" customHeight="1" thickBot="1" x14ac:dyDescent="0.3">
      <c r="A30" s="55"/>
      <c r="B30" s="58"/>
      <c r="C30" s="52">
        <v>21</v>
      </c>
      <c r="D30" s="63" t="s">
        <v>160</v>
      </c>
      <c r="E30" s="60">
        <f t="shared" ca="1" si="2"/>
        <v>3</v>
      </c>
      <c r="F30" s="60">
        <f t="shared" ca="1" si="2"/>
        <v>4</v>
      </c>
      <c r="G30" s="60">
        <f t="shared" ca="1" si="2"/>
        <v>4</v>
      </c>
      <c r="H30" s="60">
        <f t="shared" ca="1" si="2"/>
        <v>5</v>
      </c>
      <c r="I30" s="60">
        <f t="shared" ca="1" si="2"/>
        <v>4</v>
      </c>
      <c r="J30" s="60">
        <f t="shared" ca="1" si="2"/>
        <v>5</v>
      </c>
      <c r="K30" s="77">
        <f t="shared" si="7"/>
        <v>0</v>
      </c>
      <c r="L30" s="60">
        <v>0</v>
      </c>
      <c r="M30" s="60">
        <v>0</v>
      </c>
      <c r="N30" s="59">
        <f t="shared" ca="1" si="3"/>
        <v>2</v>
      </c>
      <c r="O30" s="60">
        <f ca="1">COUNTIF($E30:J30,O$9)</f>
        <v>2</v>
      </c>
      <c r="P30" s="60">
        <f ca="1">COUNTIF($E30:K30,P$9)</f>
        <v>3</v>
      </c>
      <c r="Q30" s="60">
        <f ca="1">COUNTIF($E30:L30,Q$9)</f>
        <v>1</v>
      </c>
      <c r="R30" s="60">
        <f ca="1">COUNTIF($E30:M30,R$9)</f>
        <v>0</v>
      </c>
      <c r="S30" s="73">
        <f t="shared" ca="1" si="8"/>
        <v>0</v>
      </c>
      <c r="T30" s="75">
        <f t="shared" ca="1" si="4"/>
        <v>4.166666666666667</v>
      </c>
      <c r="U30" s="72"/>
      <c r="V30" s="51">
        <f t="shared" ca="1" si="5"/>
        <v>0</v>
      </c>
      <c r="W30" s="51">
        <f t="shared" ca="1" si="6"/>
        <v>1</v>
      </c>
      <c r="X30" s="51"/>
    </row>
    <row r="31" spans="1:24" ht="15" customHeight="1" thickBot="1" x14ac:dyDescent="0.3">
      <c r="A31" s="55"/>
      <c r="B31" s="58"/>
      <c r="C31" s="52">
        <v>22</v>
      </c>
      <c r="D31" s="63" t="s">
        <v>161</v>
      </c>
      <c r="E31" s="60">
        <f t="shared" ca="1" si="2"/>
        <v>2</v>
      </c>
      <c r="F31" s="60">
        <f t="shared" ca="1" si="2"/>
        <v>4</v>
      </c>
      <c r="G31" s="60">
        <f t="shared" ca="1" si="2"/>
        <v>5</v>
      </c>
      <c r="H31" s="60">
        <f t="shared" ca="1" si="2"/>
        <v>5</v>
      </c>
      <c r="I31" s="60" t="s">
        <v>132</v>
      </c>
      <c r="J31" s="60">
        <f t="shared" ca="1" si="2"/>
        <v>3</v>
      </c>
      <c r="K31" s="77">
        <f t="shared" si="7"/>
        <v>0</v>
      </c>
      <c r="L31" s="60">
        <v>0</v>
      </c>
      <c r="M31" s="60">
        <v>0</v>
      </c>
      <c r="N31" s="59">
        <f t="shared" ca="1" si="3"/>
        <v>11</v>
      </c>
      <c r="O31" s="60">
        <f ca="1">COUNTIF($E31:J31,O$9)</f>
        <v>2</v>
      </c>
      <c r="P31" s="60">
        <f ca="1">COUNTIF($E31:K31,P$9)</f>
        <v>1</v>
      </c>
      <c r="Q31" s="60">
        <f ca="1">COUNTIF($E31:L31,Q$9)</f>
        <v>1</v>
      </c>
      <c r="R31" s="60">
        <f ca="1">COUNTIF($E31:M31,R$9)</f>
        <v>1</v>
      </c>
      <c r="S31" s="73">
        <f t="shared" ca="1" si="8"/>
        <v>1</v>
      </c>
      <c r="T31" s="75">
        <f t="shared" ca="1" si="4"/>
        <v>3.1666666666666665</v>
      </c>
      <c r="U31" s="72"/>
      <c r="V31" s="51">
        <f t="shared" ca="1" si="5"/>
        <v>2</v>
      </c>
      <c r="W31" s="51">
        <f t="shared" ca="1" si="6"/>
        <v>3</v>
      </c>
      <c r="X31" s="51"/>
    </row>
    <row r="32" spans="1:24" ht="15" customHeight="1" thickBot="1" x14ac:dyDescent="0.3">
      <c r="A32" s="55"/>
      <c r="B32" s="58"/>
      <c r="C32" s="52">
        <v>23</v>
      </c>
      <c r="D32" s="63" t="s">
        <v>162</v>
      </c>
      <c r="E32" s="60" t="s">
        <v>132</v>
      </c>
      <c r="F32" s="60">
        <f t="shared" ca="1" si="2"/>
        <v>4</v>
      </c>
      <c r="G32" s="60" t="s">
        <v>132</v>
      </c>
      <c r="H32" s="60">
        <f t="shared" ca="1" si="2"/>
        <v>5</v>
      </c>
      <c r="I32" s="60" t="s">
        <v>132</v>
      </c>
      <c r="J32" s="60">
        <f t="shared" ca="1" si="2"/>
        <v>5</v>
      </c>
      <c r="K32" s="77">
        <f t="shared" si="7"/>
        <v>45</v>
      </c>
      <c r="L32" s="60">
        <v>45</v>
      </c>
      <c r="M32" s="60">
        <v>0</v>
      </c>
      <c r="N32" s="59">
        <f t="shared" ca="1" si="3"/>
        <v>1</v>
      </c>
      <c r="O32" s="60">
        <f ca="1">COUNTIF($E32:J32,O$9)</f>
        <v>2</v>
      </c>
      <c r="P32" s="60">
        <f ca="1">COUNTIF($E32:K32,P$9)</f>
        <v>1</v>
      </c>
      <c r="Q32" s="60">
        <f ca="1">COUNTIF($E32:L32,Q$9)</f>
        <v>0</v>
      </c>
      <c r="R32" s="60">
        <f ca="1">COUNTIF($E32:M32,R$9)</f>
        <v>0</v>
      </c>
      <c r="S32" s="73">
        <f t="shared" ca="1" si="8"/>
        <v>3</v>
      </c>
      <c r="T32" s="75">
        <f t="shared" ca="1" si="4"/>
        <v>2.3333333333333335</v>
      </c>
      <c r="U32" s="72"/>
      <c r="V32" s="51">
        <f t="shared" ca="1" si="5"/>
        <v>3</v>
      </c>
      <c r="W32" s="51">
        <f t="shared" ca="1" si="6"/>
        <v>3</v>
      </c>
      <c r="X32" s="51"/>
    </row>
    <row r="33" spans="1:24" ht="15" customHeight="1" thickBot="1" x14ac:dyDescent="0.3">
      <c r="A33" s="55"/>
      <c r="B33" s="58"/>
      <c r="C33" s="52">
        <v>24</v>
      </c>
      <c r="D33" s="63" t="s">
        <v>163</v>
      </c>
      <c r="E33" s="60">
        <f t="shared" ca="1" si="2"/>
        <v>4</v>
      </c>
      <c r="F33" s="60">
        <f t="shared" ca="1" si="2"/>
        <v>3</v>
      </c>
      <c r="G33" s="60">
        <f t="shared" ca="1" si="2"/>
        <v>4</v>
      </c>
      <c r="H33" s="60">
        <f t="shared" ca="1" si="2"/>
        <v>4</v>
      </c>
      <c r="I33" s="60">
        <f t="shared" ca="1" si="2"/>
        <v>5</v>
      </c>
      <c r="J33" s="60">
        <f t="shared" ca="1" si="2"/>
        <v>5</v>
      </c>
      <c r="K33" s="77">
        <f t="shared" si="7"/>
        <v>90</v>
      </c>
      <c r="L33" s="60">
        <v>90</v>
      </c>
      <c r="M33" s="60">
        <v>0</v>
      </c>
      <c r="N33" s="59">
        <f t="shared" ca="1" si="3"/>
        <v>13</v>
      </c>
      <c r="O33" s="60">
        <f ca="1">COUNTIF($E33:J33,O$9)</f>
        <v>2</v>
      </c>
      <c r="P33" s="60">
        <f ca="1">COUNTIF($E33:K33,P$9)</f>
        <v>3</v>
      </c>
      <c r="Q33" s="60">
        <f ca="1">COUNTIF($E33:L33,Q$9)</f>
        <v>1</v>
      </c>
      <c r="R33" s="60">
        <f ca="1">COUNTIF($E33:M33,R$9)</f>
        <v>0</v>
      </c>
      <c r="S33" s="73">
        <f t="shared" ca="1" si="8"/>
        <v>0</v>
      </c>
      <c r="T33" s="75">
        <f t="shared" ca="1" si="4"/>
        <v>4.166666666666667</v>
      </c>
      <c r="U33" s="72"/>
      <c r="V33" s="51">
        <f t="shared" ca="1" si="5"/>
        <v>0</v>
      </c>
      <c r="W33" s="51">
        <f t="shared" ca="1" si="6"/>
        <v>1</v>
      </c>
      <c r="X33" s="51"/>
    </row>
    <row r="34" spans="1:24" ht="15.75" thickBot="1" x14ac:dyDescent="0.3">
      <c r="A34" s="55"/>
      <c r="B34" s="58"/>
      <c r="C34" s="53">
        <v>25</v>
      </c>
      <c r="D34" s="64" t="s">
        <v>143</v>
      </c>
      <c r="E34" s="60">
        <f t="shared" ca="1" si="2"/>
        <v>5</v>
      </c>
      <c r="F34" s="60">
        <f t="shared" ca="1" si="2"/>
        <v>4</v>
      </c>
      <c r="G34" s="60">
        <f t="shared" ca="1" si="2"/>
        <v>4</v>
      </c>
      <c r="H34" s="60">
        <f t="shared" ca="1" si="2"/>
        <v>5</v>
      </c>
      <c r="I34" s="60">
        <f t="shared" ca="1" si="2"/>
        <v>4</v>
      </c>
      <c r="J34" s="60">
        <f t="shared" ca="1" si="2"/>
        <v>5</v>
      </c>
      <c r="K34" s="77">
        <f t="shared" si="7"/>
        <v>134</v>
      </c>
      <c r="L34" s="65">
        <v>134</v>
      </c>
      <c r="M34" s="60">
        <v>0</v>
      </c>
      <c r="N34" s="59">
        <f t="shared" ca="1" si="3"/>
        <v>13</v>
      </c>
      <c r="O34" s="60">
        <f ca="1">COUNTIF($E34:J34,O$9)</f>
        <v>3</v>
      </c>
      <c r="P34" s="60">
        <f ca="1">COUNTIF($E34:K34,P$9)</f>
        <v>3</v>
      </c>
      <c r="Q34" s="60">
        <f ca="1">COUNTIF($E34:L34,Q$9)</f>
        <v>0</v>
      </c>
      <c r="R34" s="60">
        <f ca="1">COUNTIF($E34:M34,R$9)</f>
        <v>0</v>
      </c>
      <c r="S34" s="73">
        <f t="shared" ca="1" si="8"/>
        <v>0</v>
      </c>
      <c r="T34" s="76">
        <f t="shared" ca="1" si="4"/>
        <v>4.5</v>
      </c>
      <c r="U34" s="72"/>
      <c r="V34" s="51">
        <f t="shared" ca="1" si="5"/>
        <v>0</v>
      </c>
      <c r="W34" s="51">
        <f t="shared" ca="1" si="6"/>
        <v>0</v>
      </c>
      <c r="X34" s="55"/>
    </row>
    <row r="35" spans="1:24" ht="16.5" thickTop="1" thickBot="1" x14ac:dyDescent="0.3">
      <c r="A35" s="55"/>
      <c r="B35" s="58"/>
      <c r="C35" s="108" t="s">
        <v>121</v>
      </c>
      <c r="D35" s="54">
        <v>5</v>
      </c>
      <c r="E35" s="60">
        <f>COUNTIF(E10:E34,5)</f>
        <v>7</v>
      </c>
      <c r="F35" s="60">
        <f t="shared" ref="F35:J35" si="9">COUNTIF(F10:F34,5)</f>
        <v>7</v>
      </c>
      <c r="G35" s="60">
        <f t="shared" ca="1" si="9"/>
        <v>7</v>
      </c>
      <c r="H35" s="60">
        <f t="shared" ca="1" si="9"/>
        <v>7</v>
      </c>
      <c r="I35" s="60">
        <f t="shared" ca="1" si="9"/>
        <v>9</v>
      </c>
      <c r="J35" s="60">
        <f t="shared" ca="1" si="9"/>
        <v>11</v>
      </c>
      <c r="K35" s="111">
        <f>SUM(L10:M34)</f>
        <v>660</v>
      </c>
      <c r="L35" s="111">
        <f>SUM(L10:L34)</f>
        <v>461</v>
      </c>
      <c r="M35" s="111">
        <f t="shared" ref="M35:N35" si="10">SUM(M10:M34)</f>
        <v>199</v>
      </c>
      <c r="N35" s="111">
        <f t="shared" ca="1" si="10"/>
        <v>222</v>
      </c>
      <c r="O35" s="90">
        <f ca="1">SUM(O9:O34)</f>
        <v>56</v>
      </c>
      <c r="P35" s="90">
        <f ca="1">SUM(P9:P34)</f>
        <v>0</v>
      </c>
      <c r="Q35" s="90"/>
      <c r="R35" s="90">
        <f t="shared" ref="R35:S35" ca="1" si="11">SUM(R9:R34)</f>
        <v>55</v>
      </c>
      <c r="S35" s="90">
        <f t="shared" ca="1" si="11"/>
        <v>13</v>
      </c>
      <c r="T35" s="74"/>
      <c r="U35" s="72"/>
      <c r="V35" s="72"/>
      <c r="W35" s="55"/>
      <c r="X35" s="55"/>
    </row>
    <row r="36" spans="1:24" ht="15.75" thickBot="1" x14ac:dyDescent="0.3">
      <c r="A36" s="55"/>
      <c r="B36" s="58"/>
      <c r="C36" s="109"/>
      <c r="D36" s="49">
        <v>4</v>
      </c>
      <c r="E36" s="60">
        <f>COUNTIF(E11:E35,4)</f>
        <v>9</v>
      </c>
      <c r="F36" s="60">
        <f t="shared" ref="F36:J36" si="12">COUNTIF(F11:F35,4)</f>
        <v>11</v>
      </c>
      <c r="G36" s="60">
        <f t="shared" ca="1" si="12"/>
        <v>8</v>
      </c>
      <c r="H36" s="60">
        <f t="shared" ca="1" si="12"/>
        <v>9</v>
      </c>
      <c r="I36" s="60">
        <f t="shared" ca="1" si="12"/>
        <v>7</v>
      </c>
      <c r="J36" s="60">
        <f t="shared" ca="1" si="12"/>
        <v>8</v>
      </c>
      <c r="K36" s="112"/>
      <c r="L36" s="112"/>
      <c r="M36" s="112"/>
      <c r="N36" s="112"/>
      <c r="O36" s="91"/>
      <c r="P36" s="91"/>
      <c r="Q36" s="91"/>
      <c r="R36" s="91"/>
      <c r="S36" s="91"/>
      <c r="T36" s="66"/>
      <c r="U36" s="70"/>
      <c r="V36" s="70"/>
      <c r="W36" s="55"/>
      <c r="X36" s="55"/>
    </row>
    <row r="37" spans="1:24" ht="15.75" thickBot="1" x14ac:dyDescent="0.3">
      <c r="A37" s="55"/>
      <c r="B37" s="58"/>
      <c r="C37" s="109"/>
      <c r="D37" s="49">
        <v>3</v>
      </c>
      <c r="E37" s="60">
        <f>COUNTIF(E12:E36,3)</f>
        <v>3</v>
      </c>
      <c r="F37" s="60">
        <f t="shared" ref="F37:J37" si="13">COUNTIF(F12:F36,3)</f>
        <v>4</v>
      </c>
      <c r="G37" s="60">
        <f t="shared" ca="1" si="13"/>
        <v>8</v>
      </c>
      <c r="H37" s="60">
        <f t="shared" ca="1" si="13"/>
        <v>3</v>
      </c>
      <c r="I37" s="60">
        <f t="shared" ca="1" si="13"/>
        <v>3</v>
      </c>
      <c r="J37" s="60">
        <f t="shared" ca="1" si="13"/>
        <v>3</v>
      </c>
      <c r="K37" s="113"/>
      <c r="L37" s="113"/>
      <c r="M37" s="113"/>
      <c r="N37" s="113"/>
      <c r="O37" s="92"/>
      <c r="P37" s="92"/>
      <c r="Q37" s="92"/>
      <c r="R37" s="92"/>
      <c r="S37" s="92"/>
      <c r="T37" s="66"/>
      <c r="U37" s="56"/>
      <c r="V37" s="56"/>
      <c r="W37" s="55"/>
      <c r="X37" s="55"/>
    </row>
    <row r="38" spans="1:24" ht="16.5" thickTop="1" thickBot="1" x14ac:dyDescent="0.3">
      <c r="A38" s="55"/>
      <c r="B38" s="58"/>
      <c r="C38" s="109"/>
      <c r="D38" s="49">
        <v>2</v>
      </c>
      <c r="E38" s="60">
        <f>COUNTIF(E13:E37,2)</f>
        <v>1</v>
      </c>
      <c r="F38" s="60">
        <f t="shared" ref="F38:J38" si="14">COUNTIF(F13:F37,2)</f>
        <v>1</v>
      </c>
      <c r="G38" s="60">
        <f t="shared" ca="1" si="14"/>
        <v>0</v>
      </c>
      <c r="H38" s="60">
        <f t="shared" ca="1" si="14"/>
        <v>3</v>
      </c>
      <c r="I38" s="60">
        <f t="shared" ca="1" si="14"/>
        <v>2</v>
      </c>
      <c r="J38" s="60">
        <f t="shared" ca="1" si="14"/>
        <v>1</v>
      </c>
      <c r="K38" s="93" t="s">
        <v>133</v>
      </c>
      <c r="L38" s="94"/>
      <c r="M38" s="94"/>
      <c r="N38" s="95"/>
      <c r="O38" s="102" t="s">
        <v>134</v>
      </c>
      <c r="P38" s="94"/>
      <c r="Q38" s="94"/>
      <c r="R38" s="94"/>
      <c r="S38" s="103"/>
      <c r="T38" s="66"/>
      <c r="U38" s="56"/>
      <c r="V38" s="56"/>
      <c r="W38" s="55"/>
      <c r="X38" s="55"/>
    </row>
    <row r="39" spans="1:24" ht="15.75" thickBot="1" x14ac:dyDescent="0.3">
      <c r="A39" s="55"/>
      <c r="B39" s="58"/>
      <c r="C39" s="110"/>
      <c r="D39" s="50" t="s">
        <v>132</v>
      </c>
      <c r="E39" s="65">
        <f>COUNTIF(E10:E34,"н/я")</f>
        <v>3</v>
      </c>
      <c r="F39" s="65">
        <f t="shared" ref="F39:J39" si="15">COUNTIF(F10:F34,"н/я")</f>
        <v>2</v>
      </c>
      <c r="G39" s="65">
        <f t="shared" ca="1" si="15"/>
        <v>2</v>
      </c>
      <c r="H39" s="65">
        <f t="shared" ca="1" si="15"/>
        <v>1</v>
      </c>
      <c r="I39" s="65">
        <f t="shared" ca="1" si="15"/>
        <v>4</v>
      </c>
      <c r="J39" s="65">
        <f t="shared" ca="1" si="15"/>
        <v>1</v>
      </c>
      <c r="K39" s="96"/>
      <c r="L39" s="97"/>
      <c r="M39" s="97"/>
      <c r="N39" s="98"/>
      <c r="O39" s="104"/>
      <c r="P39" s="97"/>
      <c r="Q39" s="97"/>
      <c r="R39" s="97"/>
      <c r="S39" s="105"/>
      <c r="T39" s="66"/>
      <c r="U39" s="56"/>
      <c r="V39" s="56"/>
      <c r="W39" s="55"/>
      <c r="X39" s="55"/>
    </row>
    <row r="40" spans="1:24" ht="16.5" thickTop="1" thickBot="1" x14ac:dyDescent="0.3">
      <c r="A40" s="55"/>
      <c r="B40" s="58"/>
      <c r="C40" s="81" t="s">
        <v>131</v>
      </c>
      <c r="D40" s="82"/>
      <c r="E40" s="69">
        <f>((E35*5) + (E36*4) + (E37*3) + (E38*2))/SUM(E35:E39)</f>
        <v>3.5652173913043477</v>
      </c>
      <c r="F40" s="69">
        <f t="shared" ref="F40:J40" si="16">((F35*5) + (F36*4) + (F37*3) + (F38*2))/SUM(F35:F39)</f>
        <v>3.72</v>
      </c>
      <c r="G40" s="69">
        <f t="shared" ca="1" si="16"/>
        <v>3.64</v>
      </c>
      <c r="H40" s="69">
        <f t="shared" ca="1" si="16"/>
        <v>3.7391304347826089</v>
      </c>
      <c r="I40" s="69">
        <f t="shared" ca="1" si="16"/>
        <v>3.44</v>
      </c>
      <c r="J40" s="69">
        <f t="shared" ca="1" si="16"/>
        <v>4.083333333333333</v>
      </c>
      <c r="K40" s="99"/>
      <c r="L40" s="100"/>
      <c r="M40" s="100"/>
      <c r="N40" s="101"/>
      <c r="O40" s="106"/>
      <c r="P40" s="100"/>
      <c r="Q40" s="100"/>
      <c r="R40" s="100"/>
      <c r="S40" s="107"/>
      <c r="T40" s="66"/>
      <c r="U40" s="56"/>
      <c r="V40" s="56"/>
      <c r="W40" s="55"/>
      <c r="X40" s="55"/>
    </row>
    <row r="41" spans="1:24" ht="15.75" thickBot="1" x14ac:dyDescent="0.3">
      <c r="A41" s="55"/>
      <c r="B41" s="56"/>
      <c r="C41" s="67"/>
      <c r="D41" s="67"/>
      <c r="E41" s="67"/>
      <c r="F41" s="67"/>
      <c r="G41" s="67"/>
      <c r="H41" s="67"/>
      <c r="I41" s="67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56"/>
      <c r="V41" s="56"/>
      <c r="W41" s="55"/>
      <c r="X41" s="55"/>
    </row>
    <row r="42" spans="1:24" ht="15.75" thickBot="1" x14ac:dyDescent="0.3">
      <c r="A42" s="55"/>
      <c r="B42" s="68"/>
      <c r="C42" s="83" t="s">
        <v>135</v>
      </c>
      <c r="D42" s="84"/>
      <c r="E42" s="84"/>
      <c r="F42" s="85"/>
      <c r="G42" s="86">
        <f ca="1">AVERAGE(E40:J40)</f>
        <v>3.6979468599033818</v>
      </c>
      <c r="H42" s="87"/>
      <c r="I42" s="88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56"/>
      <c r="V42" s="56"/>
      <c r="W42" s="55"/>
      <c r="X42" s="55"/>
    </row>
    <row r="43" spans="1:24" ht="15.75" thickBot="1" x14ac:dyDescent="0.3">
      <c r="A43" s="55"/>
      <c r="B43" s="68"/>
      <c r="C43" s="83" t="s">
        <v>136</v>
      </c>
      <c r="D43" s="84"/>
      <c r="E43" s="84"/>
      <c r="F43" s="85"/>
      <c r="G43" s="89"/>
      <c r="H43" s="87"/>
      <c r="I43" s="88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56"/>
      <c r="V43" s="56"/>
      <c r="W43" s="55"/>
      <c r="X43" s="55"/>
    </row>
    <row r="44" spans="1:24" ht="15.75" thickBot="1" x14ac:dyDescent="0.3">
      <c r="A44" s="55"/>
      <c r="B44" s="68"/>
      <c r="C44" s="83" t="s">
        <v>137</v>
      </c>
      <c r="D44" s="84"/>
      <c r="E44" s="84"/>
      <c r="F44" s="85"/>
      <c r="G44" s="89"/>
      <c r="H44" s="87"/>
      <c r="I44" s="88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56"/>
      <c r="V44" s="56"/>
      <c r="W44" s="55"/>
      <c r="X44" s="55"/>
    </row>
    <row r="45" spans="1:24" ht="15.75" thickBot="1" x14ac:dyDescent="0.3">
      <c r="A45" s="55"/>
      <c r="B45" s="5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56"/>
      <c r="V45" s="56"/>
      <c r="W45" s="55"/>
      <c r="X45" s="55"/>
    </row>
    <row r="46" spans="1:24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</row>
  </sheetData>
  <mergeCells count="41">
    <mergeCell ref="C6:T6"/>
    <mergeCell ref="C3:T3"/>
    <mergeCell ref="C4:T4"/>
    <mergeCell ref="C5:D5"/>
    <mergeCell ref="E5:O5"/>
    <mergeCell ref="P5:T5"/>
    <mergeCell ref="T8:T9"/>
    <mergeCell ref="C7:C9"/>
    <mergeCell ref="D7:D9"/>
    <mergeCell ref="E7:J7"/>
    <mergeCell ref="K7:N7"/>
    <mergeCell ref="O7:T7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S35:S37"/>
    <mergeCell ref="K38:N40"/>
    <mergeCell ref="O38:S40"/>
    <mergeCell ref="C35:C39"/>
    <mergeCell ref="K35:K37"/>
    <mergeCell ref="L35:L37"/>
    <mergeCell ref="M35:M37"/>
    <mergeCell ref="N35:N37"/>
    <mergeCell ref="O35:O37"/>
    <mergeCell ref="C44:F44"/>
    <mergeCell ref="G44:I44"/>
    <mergeCell ref="P35:P37"/>
    <mergeCell ref="Q35:Q37"/>
    <mergeCell ref="R35:R37"/>
    <mergeCell ref="C40:D40"/>
    <mergeCell ref="C42:F42"/>
    <mergeCell ref="G42:I42"/>
    <mergeCell ref="C43:F43"/>
    <mergeCell ref="G43:I43"/>
  </mergeCells>
  <conditionalFormatting sqref="E10:J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9</vt:lpstr>
      <vt:lpstr>10</vt:lpstr>
      <vt:lpstr>'9'!Область_печати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2022-12-26T14:25:33Z</dcterms:modified>
</cp:coreProperties>
</file>