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160" windowWidth="17240" windowHeight="7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Sheet1!$C$3:$X$30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7" i="1"/>
  <c r="AD7"/>
  <c r="AD8"/>
  <c r="K8"/>
  <c r="L8"/>
  <c r="M8"/>
  <c r="AE8"/>
  <c r="AD9"/>
  <c r="L9"/>
  <c r="M9"/>
  <c r="AE9"/>
  <c r="AD10"/>
  <c r="L10"/>
  <c r="M10"/>
  <c r="AE10"/>
  <c r="AD11"/>
  <c r="L11"/>
  <c r="M11"/>
  <c r="AE11"/>
  <c r="AD12"/>
  <c r="L12"/>
  <c r="M12"/>
  <c r="AE12"/>
  <c r="AD13"/>
  <c r="L13"/>
  <c r="M13"/>
  <c r="AE13"/>
  <c r="AD14"/>
  <c r="L14"/>
  <c r="M14"/>
  <c r="AE14"/>
  <c r="AD15"/>
  <c r="L15"/>
  <c r="M15"/>
  <c r="AE15"/>
  <c r="AD16"/>
  <c r="L16"/>
  <c r="M16"/>
  <c r="AE16"/>
  <c r="AD18"/>
  <c r="K18"/>
  <c r="L18"/>
  <c r="M18"/>
  <c r="AE18"/>
  <c r="AD19"/>
  <c r="K19"/>
  <c r="L19"/>
  <c r="M19"/>
  <c r="AE19"/>
  <c r="AD20"/>
  <c r="L20"/>
  <c r="M20"/>
  <c r="AE20"/>
  <c r="AD21"/>
  <c r="L21"/>
  <c r="M21"/>
  <c r="AE21"/>
  <c r="AD22"/>
  <c r="L22"/>
  <c r="M22"/>
  <c r="AE22"/>
  <c r="AD23"/>
  <c r="L23"/>
  <c r="M23"/>
  <c r="AE23"/>
  <c r="AD24"/>
  <c r="L24"/>
  <c r="M24"/>
  <c r="AE24"/>
  <c r="AD25"/>
  <c r="L25"/>
  <c r="M25"/>
  <c r="AE25"/>
  <c r="AD26"/>
  <c r="L26"/>
  <c r="M26"/>
  <c r="AE26"/>
  <c r="AD27"/>
  <c r="L27"/>
  <c r="M27"/>
  <c r="AE27"/>
  <c r="K7"/>
  <c r="L7"/>
  <c r="M7"/>
  <c r="AE7"/>
  <c r="AC26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7"/>
  <c r="AD17"/>
  <c r="K17"/>
  <c r="L17"/>
  <c r="M17"/>
  <c r="AE17"/>
  <c r="M39"/>
  <c r="P39"/>
  <c r="P38"/>
  <c r="P40"/>
  <c r="M29"/>
  <c r="M37"/>
  <c r="P37"/>
  <c r="U25"/>
  <c r="U16"/>
  <c r="U14"/>
  <c r="U11"/>
  <c r="U8"/>
  <c r="U9"/>
  <c r="U10"/>
  <c r="U12"/>
  <c r="U13"/>
  <c r="U15"/>
  <c r="U17"/>
  <c r="U18"/>
  <c r="U19"/>
  <c r="U20"/>
  <c r="U21"/>
  <c r="U22"/>
  <c r="U23"/>
  <c r="U24"/>
  <c r="U26"/>
  <c r="U27"/>
  <c r="U7"/>
  <c r="D29"/>
  <c r="F9"/>
  <c r="F10"/>
  <c r="F11"/>
  <c r="F12"/>
  <c r="F13"/>
  <c r="F14"/>
  <c r="F15"/>
  <c r="F16"/>
  <c r="F20"/>
  <c r="F21"/>
  <c r="F22"/>
  <c r="F23"/>
  <c r="F24"/>
  <c r="F25"/>
  <c r="F26"/>
  <c r="F2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7"/>
  <c r="J29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7"/>
  <c r="P7"/>
  <c r="Q7"/>
  <c r="E18"/>
  <c r="F18"/>
  <c r="G18"/>
  <c r="W18"/>
  <c r="X18"/>
  <c r="E19"/>
  <c r="F19"/>
  <c r="E17"/>
  <c r="F17"/>
  <c r="G17"/>
  <c r="W17"/>
  <c r="E8"/>
  <c r="F8"/>
  <c r="G8"/>
  <c r="W8"/>
  <c r="X8"/>
  <c r="E7"/>
  <c r="F7"/>
  <c r="G9"/>
  <c r="G10"/>
  <c r="W10"/>
  <c r="X10"/>
  <c r="G11"/>
  <c r="G12"/>
  <c r="W12"/>
  <c r="X12"/>
  <c r="G13"/>
  <c r="G14"/>
  <c r="W14"/>
  <c r="X14"/>
  <c r="G15"/>
  <c r="G16"/>
  <c r="W16"/>
  <c r="X16"/>
  <c r="G20"/>
  <c r="W20"/>
  <c r="X20"/>
  <c r="G21"/>
  <c r="G22"/>
  <c r="W22"/>
  <c r="X22"/>
  <c r="G23"/>
  <c r="G24"/>
  <c r="W24"/>
  <c r="X24"/>
  <c r="G25"/>
  <c r="G26"/>
  <c r="W26"/>
  <c r="X26"/>
  <c r="G27"/>
  <c r="AD29"/>
  <c r="AE29"/>
  <c r="P41"/>
  <c r="F29"/>
  <c r="P29"/>
  <c r="Q29"/>
  <c r="K29"/>
  <c r="W27"/>
  <c r="X27"/>
  <c r="W25"/>
  <c r="X25"/>
  <c r="W23"/>
  <c r="X23"/>
  <c r="W21"/>
  <c r="X21"/>
  <c r="G19"/>
  <c r="W19"/>
  <c r="X19"/>
  <c r="W15"/>
  <c r="X15"/>
  <c r="W13"/>
  <c r="X13"/>
  <c r="W11"/>
  <c r="X11"/>
  <c r="W9"/>
  <c r="X9"/>
  <c r="G7"/>
  <c r="E29"/>
  <c r="V29"/>
  <c r="X17"/>
  <c r="L29"/>
  <c r="V30"/>
  <c r="W7"/>
  <c r="G29"/>
  <c r="X7"/>
  <c r="W29"/>
  <c r="X29"/>
</calcChain>
</file>

<file path=xl/sharedStrings.xml><?xml version="1.0" encoding="utf-8"?>
<sst xmlns="http://schemas.openxmlformats.org/spreadsheetml/2006/main" count="134" uniqueCount="53">
  <si>
    <t>dtlb</t>
  </si>
  <si>
    <t>itlb</t>
  </si>
  <si>
    <t>intrat</t>
  </si>
  <si>
    <t>fl</t>
  </si>
  <si>
    <t>btb</t>
  </si>
  <si>
    <t>brp</t>
  </si>
  <si>
    <t>instbuf</t>
  </si>
  <si>
    <t>instdec</t>
  </si>
  <si>
    <t>icache</t>
  </si>
  <si>
    <t>stq</t>
  </si>
  <si>
    <t>ldq</t>
  </si>
  <si>
    <t>dcache</t>
  </si>
  <si>
    <t>intrf</t>
  </si>
  <si>
    <t>flprf</t>
  </si>
  <si>
    <t>cplalu</t>
  </si>
  <si>
    <t>intiw</t>
  </si>
  <si>
    <t>flpiw</t>
  </si>
  <si>
    <t>rob</t>
  </si>
  <si>
    <t>alu</t>
  </si>
  <si>
    <t>fpu</t>
  </si>
  <si>
    <t>McPAT</t>
  </si>
  <si>
    <t>Area</t>
  </si>
  <si>
    <t>Overhead</t>
  </si>
  <si>
    <t>place/route</t>
  </si>
  <si>
    <t>undiff</t>
  </si>
  <si>
    <t>Total</t>
  </si>
  <si>
    <t>45 nm</t>
  </si>
  <si>
    <t>22 nm</t>
  </si>
  <si>
    <t>ArchFP</t>
  </si>
  <si>
    <t>Scaled</t>
  </si>
  <si>
    <t>Actual</t>
  </si>
  <si>
    <t xml:space="preserve">Scale </t>
  </si>
  <si>
    <t>Factor</t>
  </si>
  <si>
    <t>.vs</t>
  </si>
  <si>
    <t xml:space="preserve">Actual </t>
  </si>
  <si>
    <t xml:space="preserve">ArchFP </t>
  </si>
  <si>
    <t>22nm Width</t>
  </si>
  <si>
    <t>22nm Height</t>
  </si>
  <si>
    <t>flprat</t>
  </si>
  <si>
    <t>22nm Area</t>
  </si>
  <si>
    <t>AR</t>
  </si>
  <si>
    <t>vs.</t>
  </si>
  <si>
    <t>Comp.</t>
  </si>
  <si>
    <t>Denard</t>
  </si>
  <si>
    <t>Expected</t>
  </si>
  <si>
    <t>Core</t>
  </si>
  <si>
    <t>NoC</t>
  </si>
  <si>
    <t>MC</t>
  </si>
  <si>
    <t>L2</t>
  </si>
  <si>
    <t>Using Denard Scaling of the 45nm areas</t>
  </si>
  <si>
    <t>Using McPAT 22nm areas</t>
  </si>
  <si>
    <t>vs</t>
  </si>
  <si>
    <t>Column G</t>
  </si>
</sst>
</file>

<file path=xl/styles.xml><?xml version="1.0" encoding="utf-8"?>
<styleSheet xmlns="http://schemas.openxmlformats.org/spreadsheetml/2006/main">
  <numFmts count="7">
    <numFmt numFmtId="164" formatCode="0.000%"/>
    <numFmt numFmtId="165" formatCode="0.00000%"/>
    <numFmt numFmtId="166" formatCode="0.0000000"/>
    <numFmt numFmtId="167" formatCode="0.000000"/>
    <numFmt numFmtId="168" formatCode="0.00000"/>
    <numFmt numFmtId="169" formatCode="0.0000"/>
    <numFmt numFmtId="170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/>
    <xf numFmtId="168" fontId="0" fillId="0" borderId="0" xfId="0" applyNumberFormat="1" applyAlignment="1">
      <alignment horizontal="left" vertical="top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8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3" borderId="0" xfId="1" applyNumberFormat="1" applyFont="1" applyFill="1"/>
    <xf numFmtId="0" fontId="0" fillId="3" borderId="0" xfId="0" applyFill="1"/>
    <xf numFmtId="167" fontId="0" fillId="3" borderId="0" xfId="1" applyNumberFormat="1" applyFont="1" applyFill="1"/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/>
    <xf numFmtId="168" fontId="0" fillId="5" borderId="0" xfId="0" applyNumberFormat="1" applyFill="1"/>
    <xf numFmtId="0" fontId="0" fillId="4" borderId="0" xfId="0" applyFill="1"/>
    <xf numFmtId="0" fontId="0" fillId="2" borderId="6" xfId="0" applyFill="1" applyBorder="1" applyAlignment="1">
      <alignment horizontal="center"/>
    </xf>
    <xf numFmtId="168" fontId="0" fillId="2" borderId="0" xfId="0" applyNumberFormat="1" applyFill="1"/>
    <xf numFmtId="10" fontId="0" fillId="2" borderId="0" xfId="1" applyNumberFormat="1" applyFont="1" applyFill="1"/>
    <xf numFmtId="2" fontId="0" fillId="7" borderId="0" xfId="0" applyNumberFormat="1" applyFill="1"/>
    <xf numFmtId="0" fontId="0" fillId="7" borderId="0" xfId="0" applyFill="1"/>
    <xf numFmtId="168" fontId="0" fillId="7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C2:AE41"/>
  <sheetViews>
    <sheetView tabSelected="1" topLeftCell="X1" workbookViewId="0">
      <selection activeCell="AC1" sqref="AC1"/>
    </sheetView>
  </sheetViews>
  <sheetFormatPr baseColWidth="10" defaultColWidth="8.83203125" defaultRowHeight="14"/>
  <cols>
    <col min="3" max="3" width="7.5" bestFit="1" customWidth="1"/>
    <col min="4" max="4" width="8.5" bestFit="1" customWidth="1"/>
    <col min="5" max="5" width="11.5" bestFit="1" customWidth="1"/>
    <col min="6" max="6" width="8" bestFit="1" customWidth="1"/>
    <col min="7" max="7" width="8.5" bestFit="1" customWidth="1"/>
    <col min="8" max="8" width="6.33203125" customWidth="1"/>
    <col min="9" max="10" width="7.5" bestFit="1" customWidth="1"/>
    <col min="11" max="11" width="11.5" bestFit="1" customWidth="1"/>
    <col min="12" max="12" width="7.5" bestFit="1" customWidth="1"/>
    <col min="13" max="13" width="10.33203125" customWidth="1"/>
    <col min="14" max="14" width="5.6640625" customWidth="1"/>
    <col min="15" max="15" width="6.5" hidden="1" customWidth="1"/>
    <col min="16" max="17" width="10.33203125" bestFit="1" customWidth="1"/>
    <col min="18" max="18" width="5.83203125" customWidth="1"/>
    <col min="19" max="19" width="11.6640625" style="1" bestFit="1" customWidth="1"/>
    <col min="20" max="20" width="12.1640625" style="1" bestFit="1" customWidth="1"/>
    <col min="21" max="21" width="8.5" bestFit="1" customWidth="1"/>
    <col min="22" max="23" width="10.5" bestFit="1" customWidth="1"/>
    <col min="24" max="24" width="10.33203125" bestFit="1" customWidth="1"/>
    <col min="27" max="27" width="11.6640625" bestFit="1" customWidth="1"/>
    <col min="28" max="28" width="12.1640625" bestFit="1" customWidth="1"/>
    <col min="29" max="29" width="8.5" bestFit="1" customWidth="1"/>
    <col min="30" max="30" width="10.5" bestFit="1" customWidth="1"/>
    <col min="31" max="31" width="9.5" bestFit="1" customWidth="1"/>
  </cols>
  <sheetData>
    <row r="2" spans="3:31" ht="15" thickBot="1"/>
    <row r="3" spans="3:31">
      <c r="C3" s="36" t="s">
        <v>26</v>
      </c>
      <c r="D3" s="37"/>
      <c r="E3" s="37"/>
      <c r="F3" s="37"/>
      <c r="G3" s="38"/>
      <c r="I3" s="36" t="s">
        <v>27</v>
      </c>
      <c r="J3" s="37"/>
      <c r="K3" s="37"/>
      <c r="L3" s="37"/>
      <c r="M3" s="38"/>
      <c r="P3" s="11" t="s">
        <v>43</v>
      </c>
      <c r="Q3" s="23" t="s">
        <v>43</v>
      </c>
      <c r="S3" s="34" t="s">
        <v>49</v>
      </c>
      <c r="T3" s="34"/>
      <c r="U3" s="34"/>
      <c r="V3" s="34"/>
      <c r="W3" s="34"/>
      <c r="X3" s="34"/>
      <c r="Z3" s="34" t="s">
        <v>50</v>
      </c>
      <c r="AA3" s="34"/>
      <c r="AB3" s="34"/>
      <c r="AC3" s="34"/>
      <c r="AD3" s="34"/>
      <c r="AE3" s="34"/>
    </row>
    <row r="4" spans="3:31">
      <c r="C4" s="2"/>
      <c r="D4" s="3"/>
      <c r="E4" s="35" t="s">
        <v>22</v>
      </c>
      <c r="F4" s="35"/>
      <c r="G4" s="4"/>
      <c r="I4" s="2"/>
      <c r="J4" s="3"/>
      <c r="K4" s="35" t="s">
        <v>22</v>
      </c>
      <c r="L4" s="35"/>
      <c r="M4" s="4"/>
      <c r="P4" s="11" t="s">
        <v>29</v>
      </c>
      <c r="Q4" s="23" t="s">
        <v>33</v>
      </c>
      <c r="S4" s="1" t="s">
        <v>34</v>
      </c>
      <c r="T4" s="1" t="s">
        <v>34</v>
      </c>
      <c r="U4" s="1" t="s">
        <v>30</v>
      </c>
      <c r="V4" s="1" t="s">
        <v>30</v>
      </c>
      <c r="W4" s="1" t="s">
        <v>44</v>
      </c>
      <c r="X4" s="18" t="s">
        <v>44</v>
      </c>
      <c r="AA4" s="1" t="s">
        <v>34</v>
      </c>
      <c r="AB4" s="1" t="s">
        <v>34</v>
      </c>
      <c r="AC4" s="1" t="s">
        <v>30</v>
      </c>
      <c r="AD4" s="1" t="s">
        <v>30</v>
      </c>
      <c r="AE4" s="1" t="s">
        <v>28</v>
      </c>
    </row>
    <row r="5" spans="3:31">
      <c r="C5" s="5"/>
      <c r="D5" s="6" t="s">
        <v>20</v>
      </c>
      <c r="E5" s="6" t="s">
        <v>23</v>
      </c>
      <c r="F5" s="6" t="s">
        <v>24</v>
      </c>
      <c r="G5" s="7" t="s">
        <v>25</v>
      </c>
      <c r="I5" s="5"/>
      <c r="J5" s="6" t="s">
        <v>20</v>
      </c>
      <c r="K5" s="6" t="s">
        <v>23</v>
      </c>
      <c r="L5" s="6" t="s">
        <v>24</v>
      </c>
      <c r="M5" s="7" t="s">
        <v>25</v>
      </c>
      <c r="O5" s="11" t="s">
        <v>31</v>
      </c>
      <c r="P5" s="11" t="s">
        <v>20</v>
      </c>
      <c r="Q5" s="24" t="s">
        <v>20</v>
      </c>
      <c r="S5" s="11" t="s">
        <v>35</v>
      </c>
      <c r="T5" s="11" t="s">
        <v>35</v>
      </c>
      <c r="U5" s="11" t="s">
        <v>28</v>
      </c>
      <c r="V5" s="11" t="s">
        <v>28</v>
      </c>
      <c r="W5" s="11" t="s">
        <v>28</v>
      </c>
      <c r="X5" s="19" t="s">
        <v>41</v>
      </c>
      <c r="AA5" s="11" t="s">
        <v>35</v>
      </c>
      <c r="AB5" s="11" t="s">
        <v>35</v>
      </c>
      <c r="AC5" s="11" t="s">
        <v>28</v>
      </c>
      <c r="AD5" s="11" t="s">
        <v>28</v>
      </c>
      <c r="AE5" s="11" t="s">
        <v>51</v>
      </c>
    </row>
    <row r="6" spans="3:31" ht="15" thickBot="1">
      <c r="C6" s="10" t="s">
        <v>42</v>
      </c>
      <c r="D6" s="8" t="s">
        <v>21</v>
      </c>
      <c r="E6" s="8">
        <v>0.1</v>
      </c>
      <c r="F6" s="28">
        <v>0.20496</v>
      </c>
      <c r="G6" s="9" t="s">
        <v>21</v>
      </c>
      <c r="I6" s="10" t="s">
        <v>42</v>
      </c>
      <c r="J6" s="8" t="s">
        <v>21</v>
      </c>
      <c r="K6" s="8">
        <v>0.1</v>
      </c>
      <c r="L6" s="28">
        <v>0.40770000000000001</v>
      </c>
      <c r="M6" s="9" t="s">
        <v>21</v>
      </c>
      <c r="O6" s="1" t="s">
        <v>32</v>
      </c>
      <c r="P6" s="1" t="s">
        <v>21</v>
      </c>
      <c r="Q6" s="24" t="s">
        <v>30</v>
      </c>
      <c r="S6" s="1" t="s">
        <v>36</v>
      </c>
      <c r="T6" s="1" t="s">
        <v>37</v>
      </c>
      <c r="U6" s="1" t="s">
        <v>40</v>
      </c>
      <c r="V6" s="1" t="s">
        <v>39</v>
      </c>
      <c r="W6" s="1" t="s">
        <v>39</v>
      </c>
      <c r="X6" s="18" t="s">
        <v>30</v>
      </c>
      <c r="Z6" s="10" t="s">
        <v>42</v>
      </c>
      <c r="AA6" s="1" t="s">
        <v>36</v>
      </c>
      <c r="AB6" s="1" t="s">
        <v>37</v>
      </c>
      <c r="AC6" s="1" t="s">
        <v>40</v>
      </c>
      <c r="AD6" s="1" t="s">
        <v>39</v>
      </c>
      <c r="AE6" s="11" t="s">
        <v>52</v>
      </c>
    </row>
    <row r="7" spans="3:31">
      <c r="C7" s="4" t="s">
        <v>0</v>
      </c>
      <c r="D7" s="13">
        <v>0.25919900000000001</v>
      </c>
      <c r="E7" s="14">
        <f>D7*$E$6</f>
        <v>2.5919900000000003E-2</v>
      </c>
      <c r="F7" s="14">
        <f>(D7+E7)*$F$6</f>
        <v>5.8437969744E-2</v>
      </c>
      <c r="G7" s="14">
        <f>SUM(D7:F7)</f>
        <v>0.34355686974400002</v>
      </c>
      <c r="I7" s="4" t="s">
        <v>0</v>
      </c>
      <c r="J7" s="13">
        <v>6.3185900000000003E-2</v>
      </c>
      <c r="K7" s="14">
        <f>J7*$K$6</f>
        <v>6.3185900000000007E-3</v>
      </c>
      <c r="L7" s="14">
        <f>(J7+K7)*$L$6</f>
        <v>2.8336980573000003E-2</v>
      </c>
      <c r="M7" s="14">
        <f>SUM(J7:L7)</f>
        <v>9.7841470573000008E-2</v>
      </c>
      <c r="O7" s="16">
        <f>22/45</f>
        <v>0.48888888888888887</v>
      </c>
      <c r="P7" s="14">
        <f t="shared" ref="P7:P27" si="0">D7*O7*O7</f>
        <v>6.1951760987654314E-2</v>
      </c>
      <c r="Q7" s="25">
        <f>(P7-J7)/J7</f>
        <v>-1.9531873603852903E-2</v>
      </c>
      <c r="S7" s="17">
        <v>0.913628</v>
      </c>
      <c r="T7" s="17">
        <v>8.9877200000000004E-2</v>
      </c>
      <c r="U7" s="14">
        <f>S7/T7</f>
        <v>10.165292198688878</v>
      </c>
      <c r="V7" s="14">
        <f>S7*T7</f>
        <v>8.2114326481599997E-2</v>
      </c>
      <c r="W7" s="14">
        <f t="shared" ref="W7:W27" si="1">G7*O7*O7</f>
        <v>8.2114333311652341E-2</v>
      </c>
      <c r="X7" s="20">
        <f t="shared" ref="X7:X27" si="2">(V7-W7)/V7</f>
        <v>-8.317735328041092E-8</v>
      </c>
      <c r="Z7" s="4" t="s">
        <v>0</v>
      </c>
      <c r="AA7">
        <v>1.24295</v>
      </c>
      <c r="AB7">
        <v>7.8717099999999998E-2</v>
      </c>
      <c r="AC7" s="14">
        <f t="shared" ref="AC7:AC27" si="3">AA7/AB7</f>
        <v>15.790088811706733</v>
      </c>
      <c r="AD7" s="14">
        <f t="shared" ref="AD7:AD27" si="4">AA7*AB7</f>
        <v>9.7841419444999994E-2</v>
      </c>
      <c r="AE7" s="31">
        <f>AD7/M7</f>
        <v>0.99999947744039708</v>
      </c>
    </row>
    <row r="8" spans="3:31">
      <c r="C8" s="4" t="s">
        <v>1</v>
      </c>
      <c r="D8" s="13">
        <v>5.90462E-2</v>
      </c>
      <c r="E8" s="14">
        <f>D8*$E$6</f>
        <v>5.9046200000000002E-3</v>
      </c>
      <c r="F8" s="14">
        <f t="shared" ref="F8:F27" si="5">(D8+E8)*$F$6</f>
        <v>1.3312320067200002E-2</v>
      </c>
      <c r="G8" s="14">
        <f t="shared" ref="G8:G27" si="6">SUM(D8:F8)</f>
        <v>7.8263140067200004E-2</v>
      </c>
      <c r="I8" s="4" t="s">
        <v>1</v>
      </c>
      <c r="J8" s="13">
        <v>1.46883E-2</v>
      </c>
      <c r="K8" s="14">
        <f>J8*$K$6</f>
        <v>1.46883E-3</v>
      </c>
      <c r="L8" s="14">
        <f t="shared" ref="L8:L27" si="7">(J8+K8)*$L$6</f>
        <v>6.5872619009999999E-3</v>
      </c>
      <c r="M8" s="14">
        <f t="shared" ref="M8:M27" si="8">SUM(J8:L8)</f>
        <v>2.2744391901E-2</v>
      </c>
      <c r="O8" s="16">
        <f t="shared" ref="O8:O27" si="9">22/45</f>
        <v>0.48888888888888887</v>
      </c>
      <c r="P8" s="14">
        <f t="shared" si="0"/>
        <v>1.4112770765432098E-2</v>
      </c>
      <c r="Q8" s="25">
        <f t="shared" ref="Q8:Q29" si="10">(P8-J8)/J8</f>
        <v>-3.9182834948081231E-2</v>
      </c>
      <c r="S8" s="17">
        <v>0.20812600000000001</v>
      </c>
      <c r="T8" s="17">
        <v>8.9877200000000004E-2</v>
      </c>
      <c r="U8" s="14">
        <f>S8/T8</f>
        <v>2.3156707151535652</v>
      </c>
      <c r="V8" s="14">
        <f t="shared" ref="V8:V27" si="11">S8*T8</f>
        <v>1.8705782127200001E-2</v>
      </c>
      <c r="W8" s="14">
        <f t="shared" si="1"/>
        <v>1.8705856687666569E-2</v>
      </c>
      <c r="X8" s="20">
        <f t="shared" si="2"/>
        <v>-3.985958248694876E-6</v>
      </c>
      <c r="Z8" s="4" t="s">
        <v>1</v>
      </c>
      <c r="AA8">
        <v>0.28893799999999997</v>
      </c>
      <c r="AB8">
        <v>7.8717099999999998E-2</v>
      </c>
      <c r="AC8" s="14">
        <f t="shared" si="3"/>
        <v>3.6705874581253628</v>
      </c>
      <c r="AD8" s="14">
        <f t="shared" si="4"/>
        <v>2.2744361439799996E-2</v>
      </c>
      <c r="AE8" s="31">
        <f t="shared" ref="AE8:AE29" si="12">AD8/M8</f>
        <v>0.99999866071600696</v>
      </c>
    </row>
    <row r="9" spans="3:31">
      <c r="C9" s="4" t="s">
        <v>2</v>
      </c>
      <c r="D9" s="13">
        <v>0.59724999999999995</v>
      </c>
      <c r="E9" s="14"/>
      <c r="F9" s="14">
        <f t="shared" si="5"/>
        <v>0.12241236</v>
      </c>
      <c r="G9" s="14">
        <f t="shared" si="6"/>
        <v>0.71966235999999995</v>
      </c>
      <c r="I9" s="4" t="s">
        <v>2</v>
      </c>
      <c r="J9" s="13">
        <v>0.14274999999999999</v>
      </c>
      <c r="K9" s="14"/>
      <c r="L9" s="14">
        <f t="shared" si="7"/>
        <v>5.8199174999999999E-2</v>
      </c>
      <c r="M9" s="14">
        <f t="shared" si="8"/>
        <v>0.20094917499999998</v>
      </c>
      <c r="O9" s="16">
        <f t="shared" si="9"/>
        <v>0.48888888888888887</v>
      </c>
      <c r="P9" s="14">
        <f t="shared" si="0"/>
        <v>0.14275012345679011</v>
      </c>
      <c r="Q9" s="25">
        <f t="shared" si="10"/>
        <v>8.6484616549397959E-7</v>
      </c>
      <c r="S9" s="17">
        <v>0.68355999999999995</v>
      </c>
      <c r="T9" s="17">
        <v>0.25163600000000003</v>
      </c>
      <c r="U9" s="14">
        <f>S9/T9</f>
        <v>2.7164634630974893</v>
      </c>
      <c r="V9" s="14">
        <f t="shared" si="11"/>
        <v>0.17200830416000001</v>
      </c>
      <c r="W9" s="14">
        <f t="shared" si="1"/>
        <v>0.17200818876049379</v>
      </c>
      <c r="X9" s="20">
        <f t="shared" si="2"/>
        <v>6.7089497098516472E-7</v>
      </c>
      <c r="Z9" s="4" t="s">
        <v>2</v>
      </c>
      <c r="AA9">
        <v>0.93330999999999997</v>
      </c>
      <c r="AB9">
        <v>0.215308</v>
      </c>
      <c r="AC9" s="14">
        <f t="shared" si="3"/>
        <v>4.3347669385252754</v>
      </c>
      <c r="AD9" s="14">
        <f t="shared" si="4"/>
        <v>0.20094910948</v>
      </c>
      <c r="AE9" s="31">
        <f t="shared" si="12"/>
        <v>0.99999967394740497</v>
      </c>
    </row>
    <row r="10" spans="3:31">
      <c r="C10" s="4" t="s">
        <v>38</v>
      </c>
      <c r="D10" s="13">
        <v>0.35066199999999997</v>
      </c>
      <c r="E10" s="14"/>
      <c r="F10" s="14">
        <f t="shared" si="5"/>
        <v>7.1871683519999993E-2</v>
      </c>
      <c r="G10" s="14">
        <f t="shared" si="6"/>
        <v>0.42253368351999998</v>
      </c>
      <c r="I10" s="4" t="s">
        <v>38</v>
      </c>
      <c r="J10" s="13">
        <v>8.3812700000000004E-2</v>
      </c>
      <c r="K10" s="14"/>
      <c r="L10" s="14">
        <f t="shared" si="7"/>
        <v>3.4170437790000001E-2</v>
      </c>
      <c r="M10" s="14">
        <f t="shared" si="8"/>
        <v>0.11798313779</v>
      </c>
      <c r="O10" s="16">
        <f t="shared" si="9"/>
        <v>0.48888888888888887</v>
      </c>
      <c r="P10" s="14">
        <f t="shared" si="0"/>
        <v>8.3812547160493814E-2</v>
      </c>
      <c r="Q10" s="25">
        <f t="shared" si="10"/>
        <v>-1.8235840891660815E-6</v>
      </c>
      <c r="S10" s="17">
        <v>0.40133600000000003</v>
      </c>
      <c r="T10" s="17">
        <v>0.25163600000000003</v>
      </c>
      <c r="U10" s="14">
        <f>S10/T10</f>
        <v>1.5949069290562559</v>
      </c>
      <c r="V10" s="14">
        <f t="shared" si="11"/>
        <v>0.10099058569600002</v>
      </c>
      <c r="W10" s="14">
        <f t="shared" si="1"/>
        <v>0.10099076682650864</v>
      </c>
      <c r="X10" s="20">
        <f t="shared" si="2"/>
        <v>-1.7935385498695039E-6</v>
      </c>
      <c r="Z10" s="4" t="s">
        <v>38</v>
      </c>
      <c r="AA10">
        <v>0.54797399999999996</v>
      </c>
      <c r="AB10">
        <v>0.215308</v>
      </c>
      <c r="AC10" s="14">
        <f t="shared" si="3"/>
        <v>2.5450703178702136</v>
      </c>
      <c r="AD10" s="14">
        <f t="shared" si="4"/>
        <v>0.11798318599199999</v>
      </c>
      <c r="AE10" s="31">
        <f t="shared" si="12"/>
        <v>1.0000004085499072</v>
      </c>
    </row>
    <row r="11" spans="3:31">
      <c r="C11" s="4" t="s">
        <v>3</v>
      </c>
      <c r="D11" s="13">
        <v>3.2203500000000003E-2</v>
      </c>
      <c r="E11" s="14"/>
      <c r="F11" s="14">
        <f t="shared" si="5"/>
        <v>6.6004293600000008E-3</v>
      </c>
      <c r="G11" s="14">
        <f t="shared" si="6"/>
        <v>3.8803929360000003E-2</v>
      </c>
      <c r="I11" s="4" t="s">
        <v>3</v>
      </c>
      <c r="J11" s="13">
        <v>7.7400500000000001E-3</v>
      </c>
      <c r="K11" s="14"/>
      <c r="L11" s="14">
        <f t="shared" si="7"/>
        <v>3.155618385E-3</v>
      </c>
      <c r="M11" s="14">
        <f t="shared" si="8"/>
        <v>1.0895668385E-2</v>
      </c>
      <c r="O11" s="16">
        <f t="shared" si="9"/>
        <v>0.48888888888888887</v>
      </c>
      <c r="P11" s="14">
        <f t="shared" si="0"/>
        <v>7.6970340740740743E-3</v>
      </c>
      <c r="Q11" s="25">
        <f t="shared" si="10"/>
        <v>-5.5575772670623256E-3</v>
      </c>
      <c r="S11" s="17">
        <v>3.68572E-2</v>
      </c>
      <c r="T11" s="17">
        <v>0.25163600000000003</v>
      </c>
      <c r="U11" s="14">
        <f>T11/S11</f>
        <v>6.8273227483368251</v>
      </c>
      <c r="V11" s="14">
        <f t="shared" si="11"/>
        <v>9.2745983792000015E-3</v>
      </c>
      <c r="W11" s="14">
        <f t="shared" si="1"/>
        <v>9.274618177896295E-3</v>
      </c>
      <c r="X11" s="20">
        <f t="shared" si="2"/>
        <v>-2.1347227647010973E-6</v>
      </c>
      <c r="Z11" s="4" t="s">
        <v>3</v>
      </c>
      <c r="AA11">
        <v>5.0604999999999997E-2</v>
      </c>
      <c r="AB11">
        <v>0.215308</v>
      </c>
      <c r="AC11" s="14">
        <f t="shared" si="3"/>
        <v>0.23503539116056996</v>
      </c>
      <c r="AD11" s="14">
        <f t="shared" si="4"/>
        <v>1.089566134E-2</v>
      </c>
      <c r="AE11" s="31">
        <f t="shared" si="12"/>
        <v>0.99999935341277368</v>
      </c>
    </row>
    <row r="12" spans="3:31">
      <c r="C12" s="4" t="s">
        <v>4</v>
      </c>
      <c r="D12" s="13">
        <v>0.34948400000000002</v>
      </c>
      <c r="E12" s="14"/>
      <c r="F12" s="14">
        <f t="shared" si="5"/>
        <v>7.1630240640000009E-2</v>
      </c>
      <c r="G12" s="14">
        <f t="shared" si="6"/>
        <v>0.42111424064000003</v>
      </c>
      <c r="I12" s="4" t="s">
        <v>4</v>
      </c>
      <c r="J12" s="13">
        <v>0.10935599999999999</v>
      </c>
      <c r="K12" s="14"/>
      <c r="L12" s="14">
        <f t="shared" si="7"/>
        <v>4.4584441199999998E-2</v>
      </c>
      <c r="M12" s="14">
        <f t="shared" si="8"/>
        <v>0.1539404412</v>
      </c>
      <c r="O12" s="16">
        <f t="shared" si="9"/>
        <v>0.48888888888888887</v>
      </c>
      <c r="P12" s="14">
        <f t="shared" si="0"/>
        <v>8.3530990617283946E-2</v>
      </c>
      <c r="Q12" s="25">
        <f t="shared" si="10"/>
        <v>-0.23615539506488945</v>
      </c>
      <c r="S12" s="17">
        <v>0.57120899999999997</v>
      </c>
      <c r="T12" s="17">
        <v>0.176207</v>
      </c>
      <c r="U12" s="14">
        <f>S12/T12</f>
        <v>3.2416930087907971</v>
      </c>
      <c r="V12" s="14">
        <f t="shared" si="11"/>
        <v>0.100651024263</v>
      </c>
      <c r="W12" s="14">
        <f t="shared" si="1"/>
        <v>0.10065150245420247</v>
      </c>
      <c r="X12" s="20">
        <f t="shared" si="2"/>
        <v>-4.7509819792714367E-6</v>
      </c>
      <c r="Z12" s="4" t="s">
        <v>4</v>
      </c>
      <c r="AA12">
        <v>0.85221800000000003</v>
      </c>
      <c r="AB12">
        <v>0.18063499999999999</v>
      </c>
      <c r="AC12" s="14">
        <f t="shared" si="3"/>
        <v>4.7179007390594299</v>
      </c>
      <c r="AD12" s="14">
        <f t="shared" si="4"/>
        <v>0.15394039842999999</v>
      </c>
      <c r="AE12" s="31">
        <f t="shared" si="12"/>
        <v>0.99999972216527588</v>
      </c>
    </row>
    <row r="13" spans="3:31">
      <c r="C13" s="4" t="s">
        <v>5</v>
      </c>
      <c r="D13" s="13">
        <v>0.15301699999999999</v>
      </c>
      <c r="E13" s="14"/>
      <c r="F13" s="14">
        <f t="shared" si="5"/>
        <v>3.1362364319999995E-2</v>
      </c>
      <c r="G13" s="14">
        <f t="shared" si="6"/>
        <v>0.18437936431999999</v>
      </c>
      <c r="I13" s="4" t="s">
        <v>5</v>
      </c>
      <c r="J13" s="13">
        <v>3.7163300000000003E-2</v>
      </c>
      <c r="K13" s="14"/>
      <c r="L13" s="14">
        <f t="shared" si="7"/>
        <v>1.5151477410000001E-2</v>
      </c>
      <c r="M13" s="14">
        <f t="shared" si="8"/>
        <v>5.2314777410000006E-2</v>
      </c>
      <c r="O13" s="16">
        <f t="shared" si="9"/>
        <v>0.48888888888888887</v>
      </c>
      <c r="P13" s="14">
        <f t="shared" si="0"/>
        <v>3.6572952098765432E-2</v>
      </c>
      <c r="Q13" s="25">
        <f t="shared" si="10"/>
        <v>-1.5885238965177233E-2</v>
      </c>
      <c r="S13" s="17">
        <v>0.25009700000000001</v>
      </c>
      <c r="T13" s="17">
        <v>0.176207</v>
      </c>
      <c r="U13" s="14">
        <f>S13/T13</f>
        <v>1.4193363487262141</v>
      </c>
      <c r="V13" s="14">
        <f t="shared" si="11"/>
        <v>4.4068842079000005E-2</v>
      </c>
      <c r="W13" s="14">
        <f t="shared" si="1"/>
        <v>4.406894436092839E-2</v>
      </c>
      <c r="X13" s="20">
        <f t="shared" si="2"/>
        <v>-2.3209579276415688E-6</v>
      </c>
      <c r="Z13" s="4" t="s">
        <v>5</v>
      </c>
      <c r="AA13">
        <v>0.28961599999999998</v>
      </c>
      <c r="AB13">
        <v>0.18063499999999999</v>
      </c>
      <c r="AC13" s="14">
        <f t="shared" si="3"/>
        <v>1.6033216154122956</v>
      </c>
      <c r="AD13" s="14">
        <f t="shared" si="4"/>
        <v>5.2314786159999994E-2</v>
      </c>
      <c r="AE13" s="31">
        <f t="shared" si="12"/>
        <v>1.0000001672567564</v>
      </c>
    </row>
    <row r="14" spans="3:31">
      <c r="C14" s="4" t="s">
        <v>6</v>
      </c>
      <c r="D14" s="13">
        <v>2.78406E-2</v>
      </c>
      <c r="E14" s="14"/>
      <c r="F14" s="14">
        <f t="shared" si="5"/>
        <v>5.7062093760000005E-3</v>
      </c>
      <c r="G14" s="14">
        <f t="shared" si="6"/>
        <v>3.3546809375999999E-2</v>
      </c>
      <c r="I14" s="4" t="s">
        <v>6</v>
      </c>
      <c r="J14" s="13">
        <v>4.0760199999999996E-3</v>
      </c>
      <c r="K14" s="14"/>
      <c r="L14" s="14">
        <f t="shared" si="7"/>
        <v>1.6617933539999998E-3</v>
      </c>
      <c r="M14" s="14">
        <f t="shared" si="8"/>
        <v>5.737813353999999E-3</v>
      </c>
      <c r="O14" s="16">
        <f t="shared" si="9"/>
        <v>0.48888888888888887</v>
      </c>
      <c r="P14" s="14">
        <f t="shared" si="0"/>
        <v>6.6542471111111111E-3</v>
      </c>
      <c r="Q14" s="25">
        <f t="shared" si="10"/>
        <v>0.63253544170811515</v>
      </c>
      <c r="S14" s="17">
        <v>4.5503799999999997E-2</v>
      </c>
      <c r="T14" s="17">
        <v>0.176207</v>
      </c>
      <c r="U14" s="14">
        <f>T14/S14</f>
        <v>3.8723579129655108</v>
      </c>
      <c r="V14" s="14">
        <f t="shared" si="11"/>
        <v>8.0180880865999993E-3</v>
      </c>
      <c r="W14" s="14">
        <f t="shared" si="1"/>
        <v>8.0181015990044447E-3</v>
      </c>
      <c r="X14" s="20">
        <f t="shared" si="2"/>
        <v>-1.6852402093139403E-6</v>
      </c>
      <c r="Z14" s="4" t="s">
        <v>6</v>
      </c>
      <c r="AA14">
        <v>3.17647E-2</v>
      </c>
      <c r="AB14">
        <v>0.18063499999999999</v>
      </c>
      <c r="AC14" s="14">
        <f t="shared" si="3"/>
        <v>0.17585019514490549</v>
      </c>
      <c r="AD14" s="14">
        <f t="shared" si="4"/>
        <v>5.7378165844999994E-3</v>
      </c>
      <c r="AE14" s="31">
        <f t="shared" si="12"/>
        <v>1.0000005630193596</v>
      </c>
    </row>
    <row r="15" spans="3:31">
      <c r="C15" s="4" t="s">
        <v>7</v>
      </c>
      <c r="D15" s="13">
        <v>1.85799</v>
      </c>
      <c r="E15" s="14"/>
      <c r="F15" s="14">
        <f t="shared" si="5"/>
        <v>0.38081363039999999</v>
      </c>
      <c r="G15" s="14">
        <f t="shared" si="6"/>
        <v>2.2388036304000001</v>
      </c>
      <c r="I15" s="4" t="s">
        <v>7</v>
      </c>
      <c r="J15" s="13">
        <v>0.42730299999999999</v>
      </c>
      <c r="K15" s="14"/>
      <c r="L15" s="14">
        <f t="shared" si="7"/>
        <v>0.17421143310000001</v>
      </c>
      <c r="M15" s="14">
        <f t="shared" si="8"/>
        <v>0.60151443309999997</v>
      </c>
      <c r="O15" s="16">
        <f t="shared" si="9"/>
        <v>0.48888888888888887</v>
      </c>
      <c r="P15" s="14">
        <f t="shared" si="0"/>
        <v>0.44408254814814813</v>
      </c>
      <c r="Q15" s="25">
        <f t="shared" si="10"/>
        <v>3.9268500684872649E-2</v>
      </c>
      <c r="S15" s="17">
        <v>0.86681200000000003</v>
      </c>
      <c r="T15" s="17">
        <v>0.61732299999999996</v>
      </c>
      <c r="U15" s="14">
        <f>S15/T15</f>
        <v>1.4041466136852183</v>
      </c>
      <c r="V15" s="14">
        <f t="shared" si="11"/>
        <v>0.535102984276</v>
      </c>
      <c r="W15" s="14">
        <f t="shared" si="1"/>
        <v>0.53510170721659256</v>
      </c>
      <c r="X15" s="20">
        <f t="shared" si="2"/>
        <v>2.3865675299363784E-6</v>
      </c>
      <c r="Z15" s="4" t="s">
        <v>7</v>
      </c>
      <c r="AA15">
        <v>1.1736</v>
      </c>
      <c r="AB15">
        <v>0.51253899999999997</v>
      </c>
      <c r="AC15" s="14">
        <f t="shared" si="3"/>
        <v>2.2897769730693667</v>
      </c>
      <c r="AD15" s="14">
        <f t="shared" si="4"/>
        <v>0.60151577039999993</v>
      </c>
      <c r="AE15" s="31">
        <f t="shared" si="12"/>
        <v>1.0000022232217989</v>
      </c>
    </row>
    <row r="16" spans="3:31">
      <c r="C16" s="4" t="s">
        <v>8</v>
      </c>
      <c r="D16" s="13">
        <v>0.70244099999999998</v>
      </c>
      <c r="E16" s="14"/>
      <c r="F16" s="14">
        <f t="shared" si="5"/>
        <v>0.14397230736</v>
      </c>
      <c r="G16" s="14">
        <f t="shared" si="6"/>
        <v>0.84641330735999998</v>
      </c>
      <c r="I16" s="4" t="s">
        <v>8</v>
      </c>
      <c r="J16" s="13">
        <v>0.176428</v>
      </c>
      <c r="K16" s="14"/>
      <c r="L16" s="14">
        <f t="shared" si="7"/>
        <v>7.1929695599999996E-2</v>
      </c>
      <c r="M16" s="14">
        <f t="shared" si="8"/>
        <v>0.24835769559999998</v>
      </c>
      <c r="O16" s="16">
        <f t="shared" si="9"/>
        <v>0.48888888888888887</v>
      </c>
      <c r="P16" s="14">
        <f t="shared" si="0"/>
        <v>0.1678920711111111</v>
      </c>
      <c r="Q16" s="25">
        <f t="shared" si="10"/>
        <v>-4.8381939878527812E-2</v>
      </c>
      <c r="S16" s="17">
        <v>0.25494099999999997</v>
      </c>
      <c r="T16" s="17">
        <v>0.79352999999999996</v>
      </c>
      <c r="U16" s="14">
        <f>T16/S16</f>
        <v>3.1126025237211747</v>
      </c>
      <c r="V16" s="14">
        <f t="shared" si="11"/>
        <v>0.20230333172999998</v>
      </c>
      <c r="W16" s="14">
        <f t="shared" si="1"/>
        <v>0.20230323000604442</v>
      </c>
      <c r="X16" s="20">
        <f t="shared" si="2"/>
        <v>5.0282886937461915E-7</v>
      </c>
      <c r="Z16" s="4" t="s">
        <v>8</v>
      </c>
      <c r="AA16">
        <v>0.35829100000000003</v>
      </c>
      <c r="AB16">
        <v>0.69317399999999996</v>
      </c>
      <c r="AC16" s="14">
        <f t="shared" si="3"/>
        <v>0.51688464945309553</v>
      </c>
      <c r="AD16" s="14">
        <f t="shared" si="4"/>
        <v>0.24835800563400001</v>
      </c>
      <c r="AE16" s="31">
        <f t="shared" si="12"/>
        <v>1.0000012483365948</v>
      </c>
    </row>
    <row r="17" spans="3:31">
      <c r="C17" s="4" t="s">
        <v>9</v>
      </c>
      <c r="D17" s="13">
        <v>1.06006</v>
      </c>
      <c r="E17" s="14">
        <f>D17*$E$6</f>
        <v>0.106006</v>
      </c>
      <c r="F17" s="14">
        <f t="shared" si="5"/>
        <v>0.23899688736000002</v>
      </c>
      <c r="G17" s="14">
        <f t="shared" si="6"/>
        <v>1.4050628873600002</v>
      </c>
      <c r="I17" s="4" t="s">
        <v>9</v>
      </c>
      <c r="J17" s="13">
        <v>7.3339399999999999E-2</v>
      </c>
      <c r="K17" s="14">
        <f>J17*$K$6</f>
        <v>7.3339400000000006E-3</v>
      </c>
      <c r="L17" s="14">
        <f t="shared" si="7"/>
        <v>3.2890520717999999E-2</v>
      </c>
      <c r="M17" s="14">
        <f t="shared" si="8"/>
        <v>0.113563860718</v>
      </c>
      <c r="O17" s="16">
        <f t="shared" si="9"/>
        <v>0.48888888888888887</v>
      </c>
      <c r="P17" s="14">
        <f t="shared" si="0"/>
        <v>0.25336742716049382</v>
      </c>
      <c r="Q17" s="25">
        <f t="shared" si="10"/>
        <v>2.4547245704286347</v>
      </c>
      <c r="S17" s="17">
        <v>1.33754</v>
      </c>
      <c r="T17" s="17">
        <v>0.25107800000000002</v>
      </c>
      <c r="U17" s="14">
        <f t="shared" ref="U17:U24" si="13">S17/T17</f>
        <v>5.3271891603406107</v>
      </c>
      <c r="V17" s="14">
        <f t="shared" si="11"/>
        <v>0.33582686812000001</v>
      </c>
      <c r="W17" s="14">
        <f t="shared" si="1"/>
        <v>0.33582737653443956</v>
      </c>
      <c r="X17" s="20">
        <f t="shared" si="2"/>
        <v>-1.5139182948481062E-6</v>
      </c>
      <c r="Z17" s="4" t="s">
        <v>9</v>
      </c>
      <c r="AA17">
        <v>0.63621300000000003</v>
      </c>
      <c r="AB17">
        <v>0.17849999999999999</v>
      </c>
      <c r="AC17" s="14">
        <f t="shared" si="3"/>
        <v>3.5642184873949585</v>
      </c>
      <c r="AD17" s="14">
        <f t="shared" si="4"/>
        <v>0.1135640205</v>
      </c>
      <c r="AE17" s="31">
        <f t="shared" si="12"/>
        <v>1.0000014069792891</v>
      </c>
    </row>
    <row r="18" spans="3:31">
      <c r="C18" s="4" t="s">
        <v>10</v>
      </c>
      <c r="D18" s="13">
        <v>0.26080599999999998</v>
      </c>
      <c r="E18" s="14">
        <f t="shared" ref="E18:E19" si="14">D18*$E$6</f>
        <v>2.6080599999999999E-2</v>
      </c>
      <c r="F18" s="14">
        <f t="shared" si="5"/>
        <v>5.8800277535999999E-2</v>
      </c>
      <c r="G18" s="14">
        <f t="shared" si="6"/>
        <v>0.34568687753599997</v>
      </c>
      <c r="I18" s="4" t="s">
        <v>10</v>
      </c>
      <c r="J18" s="13">
        <v>6.2680299999999994E-2</v>
      </c>
      <c r="K18" s="14">
        <f t="shared" ref="K18:K19" si="15">J18*$K$6</f>
        <v>6.26803E-3</v>
      </c>
      <c r="L18" s="14">
        <f t="shared" si="7"/>
        <v>2.8110234140999994E-2</v>
      </c>
      <c r="M18" s="14">
        <f t="shared" si="8"/>
        <v>9.7058564140999976E-2</v>
      </c>
      <c r="O18" s="16">
        <f t="shared" si="9"/>
        <v>0.48888888888888887</v>
      </c>
      <c r="P18" s="14">
        <f t="shared" si="0"/>
        <v>6.233585382716049E-2</v>
      </c>
      <c r="Q18" s="25">
        <f t="shared" si="10"/>
        <v>-5.4952859644817409E-3</v>
      </c>
      <c r="S18" s="17">
        <v>0.32907500000000001</v>
      </c>
      <c r="T18" s="17">
        <v>0.25107800000000002</v>
      </c>
      <c r="U18" s="14">
        <f t="shared" si="13"/>
        <v>1.3106484837381212</v>
      </c>
      <c r="V18" s="14">
        <f t="shared" si="11"/>
        <v>8.2623492850000008E-2</v>
      </c>
      <c r="W18" s="14">
        <f t="shared" si="1"/>
        <v>8.2623431470332825E-2</v>
      </c>
      <c r="X18" s="20">
        <f t="shared" si="2"/>
        <v>7.4288395545875817E-7</v>
      </c>
      <c r="Z18" s="4" t="s">
        <v>10</v>
      </c>
      <c r="AA18">
        <v>0.54374599999999995</v>
      </c>
      <c r="AB18">
        <v>0.17849999999999999</v>
      </c>
      <c r="AC18" s="14">
        <f t="shared" si="3"/>
        <v>3.0461960784313726</v>
      </c>
      <c r="AD18" s="14">
        <f t="shared" si="4"/>
        <v>9.7058660999999991E-2</v>
      </c>
      <c r="AE18" s="31">
        <f t="shared" si="12"/>
        <v>1.0000009979438793</v>
      </c>
    </row>
    <row r="19" spans="3:31">
      <c r="C19" s="4" t="s">
        <v>11</v>
      </c>
      <c r="D19" s="13">
        <v>4.6503399999999999</v>
      </c>
      <c r="E19" s="14">
        <f t="shared" si="14"/>
        <v>0.465034</v>
      </c>
      <c r="F19" s="14">
        <f t="shared" si="5"/>
        <v>1.04844705504</v>
      </c>
      <c r="G19" s="14">
        <f t="shared" si="6"/>
        <v>6.1638210550399997</v>
      </c>
      <c r="I19" s="4" t="s">
        <v>11</v>
      </c>
      <c r="J19" s="13">
        <v>0.61624199999999996</v>
      </c>
      <c r="K19" s="14">
        <f t="shared" si="15"/>
        <v>6.1624199999999997E-2</v>
      </c>
      <c r="L19" s="14">
        <f t="shared" si="7"/>
        <v>0.27636604974000001</v>
      </c>
      <c r="M19" s="14">
        <f t="shared" si="8"/>
        <v>0.95423224973999998</v>
      </c>
      <c r="O19" s="16">
        <f t="shared" si="9"/>
        <v>0.48888888888888887</v>
      </c>
      <c r="P19" s="14">
        <f t="shared" si="0"/>
        <v>1.1114886716049381</v>
      </c>
      <c r="Q19" s="25">
        <f t="shared" si="10"/>
        <v>0.80365614743061686</v>
      </c>
      <c r="S19" s="17">
        <v>1.66662</v>
      </c>
      <c r="T19" s="17">
        <v>0.88396399999999997</v>
      </c>
      <c r="U19" s="14">
        <f t="shared" si="13"/>
        <v>1.8853935228131462</v>
      </c>
      <c r="V19" s="14">
        <f t="shared" si="11"/>
        <v>1.47323208168</v>
      </c>
      <c r="W19" s="14">
        <f t="shared" si="1"/>
        <v>1.4732293287107949</v>
      </c>
      <c r="X19" s="20">
        <f t="shared" si="2"/>
        <v>1.8686595542400629E-6</v>
      </c>
      <c r="Z19" s="4" t="s">
        <v>11</v>
      </c>
      <c r="AA19">
        <v>1.1799599999999999</v>
      </c>
      <c r="AB19">
        <v>0.80869899999999995</v>
      </c>
      <c r="AC19" s="14">
        <f t="shared" si="3"/>
        <v>1.4590842822854981</v>
      </c>
      <c r="AD19" s="14">
        <f t="shared" si="4"/>
        <v>0.95423247203999984</v>
      </c>
      <c r="AE19" s="31">
        <f t="shared" si="12"/>
        <v>1.0000002329621536</v>
      </c>
    </row>
    <row r="20" spans="3:31">
      <c r="C20" s="4" t="s">
        <v>12</v>
      </c>
      <c r="D20" s="13">
        <v>0.33644600000000002</v>
      </c>
      <c r="E20" s="14"/>
      <c r="F20" s="14">
        <f t="shared" si="5"/>
        <v>6.8957972160000006E-2</v>
      </c>
      <c r="G20" s="14">
        <f t="shared" si="6"/>
        <v>0.40540397216000001</v>
      </c>
      <c r="I20" s="4" t="s">
        <v>12</v>
      </c>
      <c r="J20" s="13">
        <v>8.0829200000000004E-2</v>
      </c>
      <c r="K20" s="14"/>
      <c r="L20" s="14">
        <f t="shared" si="7"/>
        <v>3.2954064840000005E-2</v>
      </c>
      <c r="M20" s="14">
        <f t="shared" si="8"/>
        <v>0.11378326484000001</v>
      </c>
      <c r="O20" s="16">
        <f t="shared" si="9"/>
        <v>0.48888888888888887</v>
      </c>
      <c r="P20" s="14">
        <f t="shared" si="0"/>
        <v>8.0414747654320995E-2</v>
      </c>
      <c r="Q20" s="25">
        <f t="shared" si="10"/>
        <v>-5.1275077036393888E-3</v>
      </c>
      <c r="S20" s="17">
        <v>0.42321900000000001</v>
      </c>
      <c r="T20" s="17">
        <v>0.22895199999999999</v>
      </c>
      <c r="U20" s="14">
        <f t="shared" si="13"/>
        <v>1.8485053635696567</v>
      </c>
      <c r="V20" s="14">
        <f t="shared" si="11"/>
        <v>9.6896836488000002E-2</v>
      </c>
      <c r="W20" s="14">
        <f t="shared" si="1"/>
        <v>9.6896554333550614E-2</v>
      </c>
      <c r="X20" s="20">
        <f t="shared" si="2"/>
        <v>2.9119056887167219E-6</v>
      </c>
      <c r="Z20" s="4" t="s">
        <v>12</v>
      </c>
      <c r="AA20">
        <v>0.53247699999999998</v>
      </c>
      <c r="AB20">
        <v>0.21368699999999999</v>
      </c>
      <c r="AC20" s="14">
        <f t="shared" si="3"/>
        <v>2.4918549092832039</v>
      </c>
      <c r="AD20" s="14">
        <f t="shared" si="4"/>
        <v>0.11378341269899998</v>
      </c>
      <c r="AE20" s="31">
        <f t="shared" si="12"/>
        <v>1.000001299479323</v>
      </c>
    </row>
    <row r="21" spans="3:31">
      <c r="C21" s="4" t="s">
        <v>13</v>
      </c>
      <c r="D21" s="13">
        <v>0.19162999999999999</v>
      </c>
      <c r="E21" s="14"/>
      <c r="F21" s="14">
        <f t="shared" si="5"/>
        <v>3.9276484799999997E-2</v>
      </c>
      <c r="G21" s="14">
        <f t="shared" si="6"/>
        <v>0.23090648479999998</v>
      </c>
      <c r="I21" s="4" t="s">
        <v>13</v>
      </c>
      <c r="J21" s="13">
        <v>4.7341000000000001E-2</v>
      </c>
      <c r="K21" s="14"/>
      <c r="L21" s="14">
        <f t="shared" si="7"/>
        <v>1.9300925700000002E-2</v>
      </c>
      <c r="M21" s="14">
        <f t="shared" si="8"/>
        <v>6.6641925700000007E-2</v>
      </c>
      <c r="O21" s="16">
        <f t="shared" si="9"/>
        <v>0.48888888888888887</v>
      </c>
      <c r="P21" s="14">
        <f t="shared" si="0"/>
        <v>4.5801935802469128E-2</v>
      </c>
      <c r="Q21" s="25">
        <f t="shared" si="10"/>
        <v>-3.251017506032558E-2</v>
      </c>
      <c r="S21" s="17">
        <v>0.42321900000000001</v>
      </c>
      <c r="T21" s="17">
        <v>0.13040399999999999</v>
      </c>
      <c r="U21" s="14">
        <f t="shared" si="13"/>
        <v>3.245444925002301</v>
      </c>
      <c r="V21" s="14">
        <f t="shared" si="11"/>
        <v>5.5189450475999997E-2</v>
      </c>
      <c r="W21" s="14">
        <f t="shared" si="1"/>
        <v>5.5189500564543199E-2</v>
      </c>
      <c r="X21" s="20">
        <f t="shared" si="2"/>
        <v>-9.0757459568779135E-7</v>
      </c>
      <c r="Z21" s="4" t="s">
        <v>13</v>
      </c>
      <c r="AA21">
        <v>0.53247699999999998</v>
      </c>
      <c r="AB21">
        <v>0.12515399999999999</v>
      </c>
      <c r="AC21" s="14">
        <f t="shared" si="3"/>
        <v>4.25457436438308</v>
      </c>
      <c r="AD21" s="14">
        <f t="shared" si="4"/>
        <v>6.6641626457999995E-2</v>
      </c>
      <c r="AE21" s="31">
        <f t="shared" si="12"/>
        <v>0.99999550970358575</v>
      </c>
    </row>
    <row r="22" spans="3:31">
      <c r="C22" s="4" t="s">
        <v>14</v>
      </c>
      <c r="D22" s="13">
        <v>0.23543500000000001</v>
      </c>
      <c r="E22" s="14"/>
      <c r="F22" s="14">
        <f t="shared" si="5"/>
        <v>4.8254757600000003E-2</v>
      </c>
      <c r="G22" s="14">
        <f t="shared" si="6"/>
        <v>0.28368975760000004</v>
      </c>
      <c r="I22" s="4" t="s">
        <v>14</v>
      </c>
      <c r="J22" s="13">
        <v>0.11536299999999999</v>
      </c>
      <c r="K22" s="14"/>
      <c r="L22" s="14">
        <f t="shared" si="7"/>
        <v>4.7033495099999996E-2</v>
      </c>
      <c r="M22" s="14">
        <f t="shared" si="8"/>
        <v>0.16239649509999998</v>
      </c>
      <c r="O22" s="16">
        <f t="shared" si="9"/>
        <v>0.48888888888888887</v>
      </c>
      <c r="P22" s="14">
        <f t="shared" si="0"/>
        <v>5.6271871604938267E-2</v>
      </c>
      <c r="Q22" s="25">
        <f t="shared" si="10"/>
        <v>-0.51221906846269372</v>
      </c>
      <c r="S22" s="17">
        <v>0.42321900000000001</v>
      </c>
      <c r="T22" s="17">
        <v>0.160214</v>
      </c>
      <c r="U22" s="14">
        <f t="shared" si="13"/>
        <v>2.6415856292209172</v>
      </c>
      <c r="V22" s="14">
        <f t="shared" si="11"/>
        <v>6.7805608865999997E-2</v>
      </c>
      <c r="W22" s="14">
        <f t="shared" si="1"/>
        <v>6.780535440908643E-2</v>
      </c>
      <c r="X22" s="20">
        <f t="shared" si="2"/>
        <v>3.7527413708575616E-6</v>
      </c>
      <c r="Z22" s="4" t="s">
        <v>14</v>
      </c>
      <c r="AA22">
        <v>0.53247699999999998</v>
      </c>
      <c r="AB22">
        <v>0.304983</v>
      </c>
      <c r="AC22" s="14">
        <f t="shared" si="3"/>
        <v>1.7459235432794613</v>
      </c>
      <c r="AD22" s="14">
        <f t="shared" si="4"/>
        <v>0.162396432891</v>
      </c>
      <c r="AE22" s="31">
        <f t="shared" si="12"/>
        <v>0.99999961693138795</v>
      </c>
    </row>
    <row r="23" spans="3:31">
      <c r="C23" s="4" t="s">
        <v>15</v>
      </c>
      <c r="D23" s="13">
        <v>0.88969100000000001</v>
      </c>
      <c r="E23" s="14"/>
      <c r="F23" s="14">
        <f t="shared" si="5"/>
        <v>0.18235106736000001</v>
      </c>
      <c r="G23" s="14">
        <f t="shared" si="6"/>
        <v>1.07204206736</v>
      </c>
      <c r="I23" s="4" t="s">
        <v>15</v>
      </c>
      <c r="J23" s="13">
        <v>0.21366499999999999</v>
      </c>
      <c r="K23" s="14"/>
      <c r="L23" s="14">
        <f t="shared" si="7"/>
        <v>8.7111220500000003E-2</v>
      </c>
      <c r="M23" s="14">
        <f t="shared" si="8"/>
        <v>0.30077622049999997</v>
      </c>
      <c r="O23" s="16">
        <f t="shared" si="9"/>
        <v>0.48888888888888887</v>
      </c>
      <c r="P23" s="14">
        <f t="shared" si="0"/>
        <v>0.21264713283950615</v>
      </c>
      <c r="Q23" s="25">
        <f t="shared" si="10"/>
        <v>-4.7638460229510972E-3</v>
      </c>
      <c r="S23" s="17">
        <v>0.68573799999999996</v>
      </c>
      <c r="T23" s="17">
        <v>0.37365700000000002</v>
      </c>
      <c r="U23" s="14">
        <f t="shared" si="13"/>
        <v>1.8352071552252465</v>
      </c>
      <c r="V23" s="14">
        <f t="shared" si="11"/>
        <v>0.256230803866</v>
      </c>
      <c r="W23" s="14">
        <f t="shared" si="1"/>
        <v>0.25623128918629134</v>
      </c>
      <c r="X23" s="20">
        <f t="shared" si="2"/>
        <v>-1.8940747327059169E-6</v>
      </c>
      <c r="Z23" s="4" t="s">
        <v>15</v>
      </c>
      <c r="AA23">
        <v>0.64935500000000002</v>
      </c>
      <c r="AB23">
        <v>0.46319199999999999</v>
      </c>
      <c r="AC23" s="14">
        <f t="shared" si="3"/>
        <v>1.4019132454791965</v>
      </c>
      <c r="AD23" s="14">
        <f t="shared" si="4"/>
        <v>0.30077604116000001</v>
      </c>
      <c r="AE23" s="31">
        <f t="shared" si="12"/>
        <v>0.99999940374275709</v>
      </c>
    </row>
    <row r="24" spans="3:31">
      <c r="C24" s="4" t="s">
        <v>16</v>
      </c>
      <c r="D24" s="13">
        <v>0.34742299999999998</v>
      </c>
      <c r="E24" s="14"/>
      <c r="F24" s="14">
        <f t="shared" si="5"/>
        <v>7.1207818079999999E-2</v>
      </c>
      <c r="G24" s="14">
        <f t="shared" si="6"/>
        <v>0.41863081807999997</v>
      </c>
      <c r="I24" s="4" t="s">
        <v>16</v>
      </c>
      <c r="J24" s="13">
        <v>8.3323300000000003E-2</v>
      </c>
      <c r="K24" s="14"/>
      <c r="L24" s="14">
        <f t="shared" si="7"/>
        <v>3.397090941E-2</v>
      </c>
      <c r="M24" s="14">
        <f t="shared" si="8"/>
        <v>0.11729420941</v>
      </c>
      <c r="O24" s="16">
        <f t="shared" si="9"/>
        <v>0.48888888888888887</v>
      </c>
      <c r="P24" s="14">
        <f t="shared" si="0"/>
        <v>8.3038386172839498E-2</v>
      </c>
      <c r="Q24" s="25">
        <f t="shared" si="10"/>
        <v>-3.4193776189913806E-3</v>
      </c>
      <c r="S24" s="17">
        <v>0.68573799999999996</v>
      </c>
      <c r="T24" s="17">
        <v>0.14591299999999999</v>
      </c>
      <c r="U24" s="14">
        <f t="shared" si="13"/>
        <v>4.6996360845161158</v>
      </c>
      <c r="V24" s="14">
        <f t="shared" si="11"/>
        <v>0.10005808879399998</v>
      </c>
      <c r="W24" s="14">
        <f t="shared" si="1"/>
        <v>0.10005793380282468</v>
      </c>
      <c r="X24" s="20">
        <f t="shared" si="2"/>
        <v>1.549011950607235E-6</v>
      </c>
      <c r="Z24" s="4" t="s">
        <v>16</v>
      </c>
      <c r="AA24">
        <v>0.64935500000000002</v>
      </c>
      <c r="AB24">
        <v>0.18063199999999999</v>
      </c>
      <c r="AC24" s="14">
        <f t="shared" si="3"/>
        <v>3.594905664555561</v>
      </c>
      <c r="AD24" s="14">
        <f t="shared" si="4"/>
        <v>0.11729429236</v>
      </c>
      <c r="AE24" s="31">
        <f t="shared" si="12"/>
        <v>1.0000007071960364</v>
      </c>
    </row>
    <row r="25" spans="3:31">
      <c r="C25" s="4" t="s">
        <v>17</v>
      </c>
      <c r="D25" s="13">
        <v>0.73712900000000003</v>
      </c>
      <c r="E25" s="14"/>
      <c r="F25" s="14">
        <f t="shared" si="5"/>
        <v>0.15108195984</v>
      </c>
      <c r="G25" s="14">
        <f t="shared" si="6"/>
        <v>0.88821095984000009</v>
      </c>
      <c r="I25" s="4" t="s">
        <v>17</v>
      </c>
      <c r="J25" s="13">
        <v>0.284111</v>
      </c>
      <c r="K25" s="14"/>
      <c r="L25" s="14">
        <f t="shared" si="7"/>
        <v>0.11583205470000001</v>
      </c>
      <c r="M25" s="14">
        <f t="shared" si="8"/>
        <v>0.39994305470000002</v>
      </c>
      <c r="O25" s="16">
        <f t="shared" si="9"/>
        <v>0.48888888888888887</v>
      </c>
      <c r="P25" s="14">
        <f t="shared" si="0"/>
        <v>0.17618293135802471</v>
      </c>
      <c r="Q25" s="25">
        <f t="shared" si="10"/>
        <v>-0.379879936510643</v>
      </c>
      <c r="S25" s="17">
        <v>0.40859499999999999</v>
      </c>
      <c r="T25" s="17">
        <v>0.51956800000000003</v>
      </c>
      <c r="U25" s="14">
        <f>T25/S25</f>
        <v>1.2715965687294266</v>
      </c>
      <c r="V25" s="14">
        <f t="shared" si="11"/>
        <v>0.21229288696000001</v>
      </c>
      <c r="W25" s="14">
        <f t="shared" si="1"/>
        <v>0.21229338496916544</v>
      </c>
      <c r="X25" s="20">
        <f t="shared" si="2"/>
        <v>-2.3458589336895169E-6</v>
      </c>
      <c r="Z25" s="4" t="s">
        <v>17</v>
      </c>
      <c r="AA25">
        <v>0.62119899999999995</v>
      </c>
      <c r="AB25">
        <v>0.64382399999999995</v>
      </c>
      <c r="AC25" s="14">
        <f t="shared" si="3"/>
        <v>0.96485840850915772</v>
      </c>
      <c r="AD25" s="14">
        <f t="shared" si="4"/>
        <v>0.39994282497599992</v>
      </c>
      <c r="AE25" s="31">
        <f t="shared" si="12"/>
        <v>0.99999942560822752</v>
      </c>
    </row>
    <row r="26" spans="3:31">
      <c r="C26" s="4" t="s">
        <v>18</v>
      </c>
      <c r="D26" s="13">
        <v>2.8252199999999998</v>
      </c>
      <c r="E26" s="14"/>
      <c r="F26" s="14">
        <f t="shared" si="5"/>
        <v>0.57905709119999993</v>
      </c>
      <c r="G26" s="14">
        <f t="shared" si="6"/>
        <v>3.4042770912</v>
      </c>
      <c r="I26" s="4" t="s">
        <v>18</v>
      </c>
      <c r="J26" s="13">
        <v>1.38436</v>
      </c>
      <c r="K26" s="14"/>
      <c r="L26" s="14">
        <f t="shared" si="7"/>
        <v>0.56440357200000002</v>
      </c>
      <c r="M26" s="14">
        <f t="shared" si="8"/>
        <v>1.9487635720000001</v>
      </c>
      <c r="O26" s="16">
        <f t="shared" si="9"/>
        <v>0.48888888888888887</v>
      </c>
      <c r="P26" s="14">
        <f t="shared" si="0"/>
        <v>0.67526245925925921</v>
      </c>
      <c r="Q26" s="25">
        <f t="shared" si="10"/>
        <v>-0.51222047786756397</v>
      </c>
      <c r="S26" s="17">
        <v>1.51755</v>
      </c>
      <c r="T26" s="17">
        <v>0.53617000000000004</v>
      </c>
      <c r="U26" s="14">
        <f>S26/T26</f>
        <v>2.8303523136318702</v>
      </c>
      <c r="V26" s="14">
        <f t="shared" si="11"/>
        <v>0.81366478350000004</v>
      </c>
      <c r="W26" s="14">
        <f t="shared" si="1"/>
        <v>0.81366425290903699</v>
      </c>
      <c r="X26" s="20">
        <f t="shared" si="2"/>
        <v>6.5210019385686672E-7</v>
      </c>
      <c r="Z26" s="4" t="s">
        <v>18</v>
      </c>
      <c r="AA26">
        <v>1.8030299999999999</v>
      </c>
      <c r="AB26">
        <v>1.08083</v>
      </c>
      <c r="AC26" s="14">
        <f t="shared" si="3"/>
        <v>1.6681901871709703</v>
      </c>
      <c r="AD26" s="14">
        <f t="shared" si="4"/>
        <v>1.9487689148999998</v>
      </c>
      <c r="AE26" s="31">
        <f t="shared" si="12"/>
        <v>1.0000027416871273</v>
      </c>
    </row>
    <row r="27" spans="3:31">
      <c r="C27" s="4" t="s">
        <v>19</v>
      </c>
      <c r="D27" s="13">
        <v>4.6585000000000001</v>
      </c>
      <c r="E27" s="14"/>
      <c r="F27" s="14">
        <f t="shared" si="5"/>
        <v>0.95480616000000007</v>
      </c>
      <c r="G27" s="14">
        <f t="shared" si="6"/>
        <v>5.6133061600000005</v>
      </c>
      <c r="I27" s="4" t="s">
        <v>19</v>
      </c>
      <c r="J27" s="13">
        <v>1.11344</v>
      </c>
      <c r="K27" s="14"/>
      <c r="L27" s="14">
        <f t="shared" si="7"/>
        <v>0.45394948800000001</v>
      </c>
      <c r="M27" s="14">
        <f t="shared" si="8"/>
        <v>1.5673894879999999</v>
      </c>
      <c r="O27" s="16">
        <f t="shared" si="9"/>
        <v>0.48888888888888887</v>
      </c>
      <c r="P27" s="14">
        <f t="shared" si="0"/>
        <v>1.1134390123456788</v>
      </c>
      <c r="Q27" s="25">
        <f t="shared" si="10"/>
        <v>-8.8702967489597039E-7</v>
      </c>
      <c r="S27" s="17">
        <v>1.2708200000000001</v>
      </c>
      <c r="T27" s="17">
        <v>1.0557399999999999</v>
      </c>
      <c r="U27" s="14">
        <f>S27/T27</f>
        <v>1.2037244018413626</v>
      </c>
      <c r="V27" s="14">
        <f t="shared" si="11"/>
        <v>1.3416555068</v>
      </c>
      <c r="W27" s="14">
        <f t="shared" si="1"/>
        <v>1.3416494723160495</v>
      </c>
      <c r="X27" s="20">
        <f t="shared" si="2"/>
        <v>4.4977894250420023E-6</v>
      </c>
      <c r="Z27" s="4" t="s">
        <v>19</v>
      </c>
      <c r="AA27">
        <v>0.90881599999999996</v>
      </c>
      <c r="AB27">
        <v>1.72465</v>
      </c>
      <c r="AC27" s="14">
        <f t="shared" si="3"/>
        <v>0.52695677383817008</v>
      </c>
      <c r="AD27" s="14">
        <f t="shared" si="4"/>
        <v>1.5673895143999999</v>
      </c>
      <c r="AE27" s="31">
        <f t="shared" si="12"/>
        <v>1.0000000168432928</v>
      </c>
    </row>
    <row r="28" spans="3:31">
      <c r="D28" s="15"/>
      <c r="E28" s="15"/>
      <c r="F28" s="14"/>
      <c r="G28" s="14"/>
      <c r="J28" s="14"/>
      <c r="K28" s="14"/>
      <c r="L28" s="14"/>
      <c r="M28" s="14"/>
      <c r="O28" s="16"/>
      <c r="P28" s="12"/>
      <c r="Q28" s="27"/>
      <c r="X28" s="21"/>
      <c r="AE28" s="32"/>
    </row>
    <row r="29" spans="3:31">
      <c r="C29" t="s">
        <v>25</v>
      </c>
      <c r="D29" s="14">
        <f>SUM(D7:D27)</f>
        <v>20.5818133</v>
      </c>
      <c r="E29" s="14">
        <f t="shared" ref="E29:G29" si="16">SUM(E7:E27)</f>
        <v>0.62894512000000002</v>
      </c>
      <c r="F29" s="14">
        <f t="shared" si="16"/>
        <v>4.3473570457632</v>
      </c>
      <c r="G29" s="14">
        <f t="shared" si="16"/>
        <v>25.558115465763201</v>
      </c>
      <c r="I29" t="s">
        <v>25</v>
      </c>
      <c r="J29" s="26">
        <f>SUM(J7:J27)</f>
        <v>5.1411974699999998</v>
      </c>
      <c r="K29" s="14">
        <f t="shared" ref="K29:M29" si="17">SUM(K7:K27)</f>
        <v>8.3013589999999998E-2</v>
      </c>
      <c r="L29" s="14">
        <f t="shared" si="17"/>
        <v>2.129910849162</v>
      </c>
      <c r="M29" s="29">
        <f t="shared" si="17"/>
        <v>7.3541219091619991</v>
      </c>
      <c r="O29" s="16"/>
      <c r="P29" s="26">
        <f>SUM(P7:P27)</f>
        <v>4.9193074751604939</v>
      </c>
      <c r="Q29" s="25">
        <f t="shared" si="10"/>
        <v>-4.3159204861179142E-2</v>
      </c>
      <c r="S29" s="14"/>
      <c r="T29" s="14"/>
      <c r="V29" s="29">
        <f t="shared" ref="V29:W29" si="18">SUM(V7:V27)</f>
        <v>6.108714275678599</v>
      </c>
      <c r="W29" s="14">
        <f t="shared" si="18"/>
        <v>6.1087051286071059</v>
      </c>
      <c r="X29" s="22">
        <f>(V29-W29)/V29</f>
        <v>1.4973808039361531E-6</v>
      </c>
      <c r="Z29" t="s">
        <v>25</v>
      </c>
      <c r="AD29" s="33">
        <f t="shared" ref="AD29" si="19">SUM(AD7:AD27)</f>
        <v>7.3541287282892984</v>
      </c>
      <c r="AE29" s="31">
        <f t="shared" si="12"/>
        <v>1.0000009272524149</v>
      </c>
    </row>
    <row r="30" spans="3:31">
      <c r="V30" s="30">
        <f>(V29-M29)/M29</f>
        <v>-0.16934824427262099</v>
      </c>
    </row>
    <row r="37" spans="12:16">
      <c r="L37" t="s">
        <v>45</v>
      </c>
      <c r="M37" s="14">
        <f>M29</f>
        <v>7.3541219091619991</v>
      </c>
      <c r="P37">
        <f>M37*8</f>
        <v>58.832975273295993</v>
      </c>
    </row>
    <row r="38" spans="12:16">
      <c r="L38" t="s">
        <v>48</v>
      </c>
      <c r="M38">
        <v>6.7048300000000003</v>
      </c>
      <c r="P38">
        <f t="shared" ref="P38:P40" si="20">M38*8</f>
        <v>53.638640000000002</v>
      </c>
    </row>
    <row r="39" spans="12:16">
      <c r="L39" t="s">
        <v>47</v>
      </c>
      <c r="M39">
        <f>3.55434/2</f>
        <v>1.7771699999999999</v>
      </c>
      <c r="P39">
        <f>M39*8</f>
        <v>14.217359999999999</v>
      </c>
    </row>
    <row r="40" spans="12:16">
      <c r="L40" t="s">
        <v>46</v>
      </c>
      <c r="M40">
        <v>0.95931999999999995</v>
      </c>
      <c r="P40">
        <f t="shared" si="20"/>
        <v>7.6745599999999996</v>
      </c>
    </row>
    <row r="41" spans="12:16">
      <c r="P41">
        <f>SUM(P37:P40)</f>
        <v>134.36353527329601</v>
      </c>
    </row>
  </sheetData>
  <sheetCalcPr fullCalcOnLoad="1"/>
  <mergeCells count="6">
    <mergeCell ref="Z3:AE3"/>
    <mergeCell ref="E4:F4"/>
    <mergeCell ref="C3:G3"/>
    <mergeCell ref="I3:M3"/>
    <mergeCell ref="K4:L4"/>
    <mergeCell ref="S3:X3"/>
  </mergeCells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Brett Meyer</cp:lastModifiedBy>
  <cp:lastPrinted>2012-07-09T18:57:32Z</cp:lastPrinted>
  <dcterms:created xsi:type="dcterms:W3CDTF">2012-07-09T12:33:35Z</dcterms:created>
  <dcterms:modified xsi:type="dcterms:W3CDTF">2012-07-11T17:21:22Z</dcterms:modified>
</cp:coreProperties>
</file>